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<sst xmlns="http://schemas.openxmlformats.org/spreadsheetml/2006/main" count="857" uniqueCount="303">
  <si>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Cape Town(CPT)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</si>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</sst>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8100322273</v>
      </c>
      <c r="C5" s="19">
        <v>0</v>
      </c>
      <c r="D5" s="59">
        <v>8662349755</v>
      </c>
      <c r="E5" s="60">
        <v>8694931116</v>
      </c>
      <c r="F5" s="60">
        <v>711317280</v>
      </c>
      <c r="G5" s="60">
        <v>702298101</v>
      </c>
      <c r="H5" s="60">
        <v>748877517</v>
      </c>
      <c r="I5" s="60">
        <v>2162492898</v>
      </c>
      <c r="J5" s="60">
        <v>682245575</v>
      </c>
      <c r="K5" s="60">
        <v>725368466</v>
      </c>
      <c r="L5" s="60">
        <v>699222965</v>
      </c>
      <c r="M5" s="60">
        <v>2106837006</v>
      </c>
      <c r="N5" s="60">
        <v>764827938</v>
      </c>
      <c r="O5" s="60">
        <v>741335099</v>
      </c>
      <c r="P5" s="60">
        <v>672585878</v>
      </c>
      <c r="Q5" s="60">
        <v>2178748915</v>
      </c>
      <c r="R5" s="60">
        <v>720584135</v>
      </c>
      <c r="S5" s="60">
        <v>734674529</v>
      </c>
      <c r="T5" s="60">
        <v>738684190</v>
      </c>
      <c r="U5" s="60">
        <v>2193942854</v>
      </c>
      <c r="V5" s="60">
        <v>8642021673</v>
      </c>
      <c r="W5" s="60">
        <v>8662349755</v>
      </c>
      <c r="X5" s="60">
        <v>-20328082</v>
      </c>
      <c r="Y5" s="61">
        <v>-0.23</v>
      </c>
      <c r="Z5" s="62">
        <v>8694931116</v>
      </c>
    </row>
    <row r="6" spans="1:26" ht="12.75">
      <c r="A6" s="58" t="s">
        <v>32</v>
      </c>
      <c r="B6" s="19">
        <v>18815940593</v>
      </c>
      <c r="C6" s="19">
        <v>0</v>
      </c>
      <c r="D6" s="59">
        <v>19310141415</v>
      </c>
      <c r="E6" s="60">
        <v>17184556438</v>
      </c>
      <c r="F6" s="60">
        <v>1565552128</v>
      </c>
      <c r="G6" s="60">
        <v>1612972189</v>
      </c>
      <c r="H6" s="60">
        <v>1472505478</v>
      </c>
      <c r="I6" s="60">
        <v>4651029795</v>
      </c>
      <c r="J6" s="60">
        <v>1482039260</v>
      </c>
      <c r="K6" s="60">
        <v>1422985073</v>
      </c>
      <c r="L6" s="60">
        <v>1328547713</v>
      </c>
      <c r="M6" s="60">
        <v>4233572046</v>
      </c>
      <c r="N6" s="60">
        <v>1432235473</v>
      </c>
      <c r="O6" s="60">
        <v>1427362280</v>
      </c>
      <c r="P6" s="60">
        <v>1705376570</v>
      </c>
      <c r="Q6" s="60">
        <v>4564974323</v>
      </c>
      <c r="R6" s="60">
        <v>1752016682</v>
      </c>
      <c r="S6" s="60">
        <v>1706933326</v>
      </c>
      <c r="T6" s="60">
        <v>1519416893</v>
      </c>
      <c r="U6" s="60">
        <v>4978366901</v>
      </c>
      <c r="V6" s="60">
        <v>18427943065</v>
      </c>
      <c r="W6" s="60">
        <v>19310141411</v>
      </c>
      <c r="X6" s="60">
        <v>-882198346</v>
      </c>
      <c r="Y6" s="61">
        <v>-4.57</v>
      </c>
      <c r="Z6" s="62">
        <v>17184556438</v>
      </c>
    </row>
    <row r="7" spans="1:26" ht="12.75">
      <c r="A7" s="58" t="s">
        <v>33</v>
      </c>
      <c r="B7" s="19">
        <v>800331474</v>
      </c>
      <c r="C7" s="19">
        <v>0</v>
      </c>
      <c r="D7" s="59">
        <v>785328164</v>
      </c>
      <c r="E7" s="60">
        <v>905328164</v>
      </c>
      <c r="F7" s="60">
        <v>34420042</v>
      </c>
      <c r="G7" s="60">
        <v>112103581</v>
      </c>
      <c r="H7" s="60">
        <v>73402983</v>
      </c>
      <c r="I7" s="60">
        <v>219926606</v>
      </c>
      <c r="J7" s="60">
        <v>65988837</v>
      </c>
      <c r="K7" s="60">
        <v>67072811</v>
      </c>
      <c r="L7" s="60">
        <v>74697493</v>
      </c>
      <c r="M7" s="60">
        <v>207759141</v>
      </c>
      <c r="N7" s="60">
        <v>71848508</v>
      </c>
      <c r="O7" s="60">
        <v>68979205</v>
      </c>
      <c r="P7" s="60">
        <v>79266094</v>
      </c>
      <c r="Q7" s="60">
        <v>220093807</v>
      </c>
      <c r="R7" s="60">
        <v>83391956</v>
      </c>
      <c r="S7" s="60">
        <v>80845206</v>
      </c>
      <c r="T7" s="60">
        <v>12574892</v>
      </c>
      <c r="U7" s="60">
        <v>176812054</v>
      </c>
      <c r="V7" s="60">
        <v>824591608</v>
      </c>
      <c r="W7" s="60">
        <v>785328168</v>
      </c>
      <c r="X7" s="60">
        <v>39263440</v>
      </c>
      <c r="Y7" s="61">
        <v>5</v>
      </c>
      <c r="Z7" s="62">
        <v>905328164</v>
      </c>
    </row>
    <row r="8" spans="1:26" ht="12.75">
      <c r="A8" s="58" t="s">
        <v>34</v>
      </c>
      <c r="B8" s="19">
        <v>5864444871</v>
      </c>
      <c r="C8" s="19">
        <v>0</v>
      </c>
      <c r="D8" s="59">
        <v>6455942426</v>
      </c>
      <c r="E8" s="60">
        <v>7027387451</v>
      </c>
      <c r="F8" s="60">
        <v>991371036</v>
      </c>
      <c r="G8" s="60">
        <v>913287811</v>
      </c>
      <c r="H8" s="60">
        <v>113310950</v>
      </c>
      <c r="I8" s="60">
        <v>2017969797</v>
      </c>
      <c r="J8" s="60">
        <v>105675330</v>
      </c>
      <c r="K8" s="60">
        <v>151620065</v>
      </c>
      <c r="L8" s="60">
        <v>1731335350</v>
      </c>
      <c r="M8" s="60">
        <v>1988630745</v>
      </c>
      <c r="N8" s="60">
        <v>90612892</v>
      </c>
      <c r="O8" s="60">
        <v>127928076</v>
      </c>
      <c r="P8" s="60">
        <v>1495225765</v>
      </c>
      <c r="Q8" s="60">
        <v>1713766733</v>
      </c>
      <c r="R8" s="60">
        <v>143811140</v>
      </c>
      <c r="S8" s="60">
        <v>102310874</v>
      </c>
      <c r="T8" s="60">
        <v>50441438</v>
      </c>
      <c r="U8" s="60">
        <v>296563452</v>
      </c>
      <c r="V8" s="60">
        <v>6016930727</v>
      </c>
      <c r="W8" s="60">
        <v>6455942427</v>
      </c>
      <c r="X8" s="60">
        <v>-439011700</v>
      </c>
      <c r="Y8" s="61">
        <v>-6.8</v>
      </c>
      <c r="Z8" s="62">
        <v>7027387451</v>
      </c>
    </row>
    <row r="9" spans="1:26" ht="12.75">
      <c r="A9" s="58" t="s">
        <v>35</v>
      </c>
      <c r="B9" s="19">
        <v>2801598382</v>
      </c>
      <c r="C9" s="19">
        <v>0</v>
      </c>
      <c r="D9" s="59">
        <v>3078780723</v>
      </c>
      <c r="E9" s="60">
        <v>3215972734</v>
      </c>
      <c r="F9" s="60">
        <v>196220209</v>
      </c>
      <c r="G9" s="60">
        <v>280630328</v>
      </c>
      <c r="H9" s="60">
        <v>409982671</v>
      </c>
      <c r="I9" s="60">
        <v>886833208</v>
      </c>
      <c r="J9" s="60">
        <v>383093050</v>
      </c>
      <c r="K9" s="60">
        <v>390817358</v>
      </c>
      <c r="L9" s="60">
        <v>254346863</v>
      </c>
      <c r="M9" s="60">
        <v>1028257271</v>
      </c>
      <c r="N9" s="60">
        <v>266030601</v>
      </c>
      <c r="O9" s="60">
        <v>285514351</v>
      </c>
      <c r="P9" s="60">
        <v>349134727</v>
      </c>
      <c r="Q9" s="60">
        <v>900679679</v>
      </c>
      <c r="R9" s="60">
        <v>295795170</v>
      </c>
      <c r="S9" s="60">
        <v>285745482</v>
      </c>
      <c r="T9" s="60">
        <v>284072788</v>
      </c>
      <c r="U9" s="60">
        <v>865613440</v>
      </c>
      <c r="V9" s="60">
        <v>3681383598</v>
      </c>
      <c r="W9" s="60">
        <v>3078780725</v>
      </c>
      <c r="X9" s="60">
        <v>602602873</v>
      </c>
      <c r="Y9" s="61">
        <v>19.57</v>
      </c>
      <c r="Z9" s="62">
        <v>3215972734</v>
      </c>
    </row>
    <row r="10" spans="1:26" ht="22.5">
      <c r="A10" s="63" t="s">
        <v>278</v>
      </c>
      <c r="B10" s="64">
        <f>SUM(B5:B9)</f>
        <v>36382637593</v>
      </c>
      <c r="C10" s="64">
        <f>SUM(C5:C9)</f>
        <v>0</v>
      </c>
      <c r="D10" s="65">
        <f aca="true" t="shared" si="0" ref="D10:Z10">SUM(D5:D9)</f>
        <v>38292542483</v>
      </c>
      <c r="E10" s="66">
        <f t="shared" si="0"/>
        <v>37028175903</v>
      </c>
      <c r="F10" s="66">
        <f t="shared" si="0"/>
        <v>3498880695</v>
      </c>
      <c r="G10" s="66">
        <f t="shared" si="0"/>
        <v>3621292010</v>
      </c>
      <c r="H10" s="66">
        <f t="shared" si="0"/>
        <v>2818079599</v>
      </c>
      <c r="I10" s="66">
        <f t="shared" si="0"/>
        <v>9938252304</v>
      </c>
      <c r="J10" s="66">
        <f t="shared" si="0"/>
        <v>2719042052</v>
      </c>
      <c r="K10" s="66">
        <f t="shared" si="0"/>
        <v>2757863773</v>
      </c>
      <c r="L10" s="66">
        <f t="shared" si="0"/>
        <v>4088150384</v>
      </c>
      <c r="M10" s="66">
        <f t="shared" si="0"/>
        <v>9565056209</v>
      </c>
      <c r="N10" s="66">
        <f t="shared" si="0"/>
        <v>2625555412</v>
      </c>
      <c r="O10" s="66">
        <f t="shared" si="0"/>
        <v>2651119011</v>
      </c>
      <c r="P10" s="66">
        <f t="shared" si="0"/>
        <v>4301589034</v>
      </c>
      <c r="Q10" s="66">
        <f t="shared" si="0"/>
        <v>9578263457</v>
      </c>
      <c r="R10" s="66">
        <f t="shared" si="0"/>
        <v>2995599083</v>
      </c>
      <c r="S10" s="66">
        <f t="shared" si="0"/>
        <v>2910509417</v>
      </c>
      <c r="T10" s="66">
        <f t="shared" si="0"/>
        <v>2605190201</v>
      </c>
      <c r="U10" s="66">
        <f t="shared" si="0"/>
        <v>8511298701</v>
      </c>
      <c r="V10" s="66">
        <f t="shared" si="0"/>
        <v>37592870671</v>
      </c>
      <c r="W10" s="66">
        <f t="shared" si="0"/>
        <v>38292542486</v>
      </c>
      <c r="X10" s="66">
        <f t="shared" si="0"/>
        <v>-699671815</v>
      </c>
      <c r="Y10" s="67">
        <f>+IF(W10&lt;&gt;0,(X10/W10)*100,0)</f>
        <v>-1.8271751353564587</v>
      </c>
      <c r="Z10" s="68">
        <f t="shared" si="0"/>
        <v>37028175903</v>
      </c>
    </row>
    <row r="11" spans="1:26" ht="12.75">
      <c r="A11" s="58" t="s">
        <v>37</v>
      </c>
      <c r="B11" s="19">
        <v>9728886463</v>
      </c>
      <c r="C11" s="19">
        <v>0</v>
      </c>
      <c r="D11" s="59">
        <v>12146476812</v>
      </c>
      <c r="E11" s="60">
        <v>11589595558</v>
      </c>
      <c r="F11" s="60">
        <v>906590058</v>
      </c>
      <c r="G11" s="60">
        <v>932591505</v>
      </c>
      <c r="H11" s="60">
        <v>955870857</v>
      </c>
      <c r="I11" s="60">
        <v>2795052420</v>
      </c>
      <c r="J11" s="60">
        <v>958046470</v>
      </c>
      <c r="K11" s="60">
        <v>1422150302</v>
      </c>
      <c r="L11" s="60">
        <v>964689830</v>
      </c>
      <c r="M11" s="60">
        <v>3344886602</v>
      </c>
      <c r="N11" s="60">
        <v>569170529</v>
      </c>
      <c r="O11" s="60">
        <v>941196212</v>
      </c>
      <c r="P11" s="60">
        <v>964910019</v>
      </c>
      <c r="Q11" s="60">
        <v>2475276760</v>
      </c>
      <c r="R11" s="60">
        <v>916863411</v>
      </c>
      <c r="S11" s="60">
        <v>878000071</v>
      </c>
      <c r="T11" s="60">
        <v>875902396</v>
      </c>
      <c r="U11" s="60">
        <v>2670765878</v>
      </c>
      <c r="V11" s="60">
        <v>11285981660</v>
      </c>
      <c r="W11" s="60">
        <v>12146476813</v>
      </c>
      <c r="X11" s="60">
        <v>-860495153</v>
      </c>
      <c r="Y11" s="61">
        <v>-7.08</v>
      </c>
      <c r="Z11" s="62">
        <v>11589595558</v>
      </c>
    </row>
    <row r="12" spans="1:26" ht="12.75">
      <c r="A12" s="58" t="s">
        <v>38</v>
      </c>
      <c r="B12" s="19">
        <v>138951344</v>
      </c>
      <c r="C12" s="19">
        <v>0</v>
      </c>
      <c r="D12" s="59">
        <v>155786537</v>
      </c>
      <c r="E12" s="60">
        <v>155565434</v>
      </c>
      <c r="F12" s="60">
        <v>11858330</v>
      </c>
      <c r="G12" s="60">
        <v>11803905</v>
      </c>
      <c r="H12" s="60">
        <v>12055455</v>
      </c>
      <c r="I12" s="60">
        <v>35717690</v>
      </c>
      <c r="J12" s="60">
        <v>11875676</v>
      </c>
      <c r="K12" s="60">
        <v>11944743</v>
      </c>
      <c r="L12" s="60">
        <v>12072302</v>
      </c>
      <c r="M12" s="60">
        <v>35892721</v>
      </c>
      <c r="N12" s="60">
        <v>11636955</v>
      </c>
      <c r="O12" s="60">
        <v>19560097</v>
      </c>
      <c r="P12" s="60">
        <v>12979855</v>
      </c>
      <c r="Q12" s="60">
        <v>44176907</v>
      </c>
      <c r="R12" s="60">
        <v>12987939</v>
      </c>
      <c r="S12" s="60">
        <v>13043015</v>
      </c>
      <c r="T12" s="60">
        <v>13105150</v>
      </c>
      <c r="U12" s="60">
        <v>39136104</v>
      </c>
      <c r="V12" s="60">
        <v>154923422</v>
      </c>
      <c r="W12" s="60">
        <v>155786532</v>
      </c>
      <c r="X12" s="60">
        <v>-863110</v>
      </c>
      <c r="Y12" s="61">
        <v>-0.55</v>
      </c>
      <c r="Z12" s="62">
        <v>155565434</v>
      </c>
    </row>
    <row r="13" spans="1:26" ht="12.75">
      <c r="A13" s="58" t="s">
        <v>279</v>
      </c>
      <c r="B13" s="19">
        <v>2340816628</v>
      </c>
      <c r="C13" s="19">
        <v>0</v>
      </c>
      <c r="D13" s="59">
        <v>3277475601</v>
      </c>
      <c r="E13" s="60">
        <v>3225454803</v>
      </c>
      <c r="F13" s="60">
        <v>211243976</v>
      </c>
      <c r="G13" s="60">
        <v>210757046</v>
      </c>
      <c r="H13" s="60">
        <v>212079130</v>
      </c>
      <c r="I13" s="60">
        <v>634080152</v>
      </c>
      <c r="J13" s="60">
        <v>212311588</v>
      </c>
      <c r="K13" s="60">
        <v>188069204</v>
      </c>
      <c r="L13" s="60">
        <v>207565479</v>
      </c>
      <c r="M13" s="60">
        <v>607946271</v>
      </c>
      <c r="N13" s="60">
        <v>212775493</v>
      </c>
      <c r="O13" s="60">
        <v>211084252</v>
      </c>
      <c r="P13" s="60">
        <v>206750283</v>
      </c>
      <c r="Q13" s="60">
        <v>630610028</v>
      </c>
      <c r="R13" s="60">
        <v>212155727</v>
      </c>
      <c r="S13" s="60">
        <v>212381398</v>
      </c>
      <c r="T13" s="60">
        <v>231287382</v>
      </c>
      <c r="U13" s="60">
        <v>655824507</v>
      </c>
      <c r="V13" s="60">
        <v>2528460958</v>
      </c>
      <c r="W13" s="60">
        <v>3277475607</v>
      </c>
      <c r="X13" s="60">
        <v>-749014649</v>
      </c>
      <c r="Y13" s="61">
        <v>-22.85</v>
      </c>
      <c r="Z13" s="62">
        <v>3225454803</v>
      </c>
    </row>
    <row r="14" spans="1:26" ht="12.75">
      <c r="A14" s="58" t="s">
        <v>40</v>
      </c>
      <c r="B14" s="19">
        <v>732912531</v>
      </c>
      <c r="C14" s="19">
        <v>0</v>
      </c>
      <c r="D14" s="59">
        <v>1138893175</v>
      </c>
      <c r="E14" s="60">
        <v>993544120</v>
      </c>
      <c r="F14" s="60">
        <v>68249308</v>
      </c>
      <c r="G14" s="60">
        <v>69445446</v>
      </c>
      <c r="H14" s="60">
        <v>68261511</v>
      </c>
      <c r="I14" s="60">
        <v>205956265</v>
      </c>
      <c r="J14" s="60">
        <v>74051520</v>
      </c>
      <c r="K14" s="60">
        <v>68556654</v>
      </c>
      <c r="L14" s="60">
        <v>68276063</v>
      </c>
      <c r="M14" s="60">
        <v>210884237</v>
      </c>
      <c r="N14" s="60">
        <v>61683705</v>
      </c>
      <c r="O14" s="60">
        <v>61689498</v>
      </c>
      <c r="P14" s="60">
        <v>61683007</v>
      </c>
      <c r="Q14" s="60">
        <v>185056210</v>
      </c>
      <c r="R14" s="60">
        <v>61698144</v>
      </c>
      <c r="S14" s="60">
        <v>61973709</v>
      </c>
      <c r="T14" s="60">
        <v>61685932</v>
      </c>
      <c r="U14" s="60">
        <v>185357785</v>
      </c>
      <c r="V14" s="60">
        <v>787254497</v>
      </c>
      <c r="W14" s="60">
        <v>1138893173</v>
      </c>
      <c r="X14" s="60">
        <v>-351638676</v>
      </c>
      <c r="Y14" s="61">
        <v>-30.88</v>
      </c>
      <c r="Z14" s="62">
        <v>993544120</v>
      </c>
    </row>
    <row r="15" spans="1:26" ht="12.75">
      <c r="A15" s="58" t="s">
        <v>41</v>
      </c>
      <c r="B15" s="19">
        <v>8937942931</v>
      </c>
      <c r="C15" s="19">
        <v>0</v>
      </c>
      <c r="D15" s="59">
        <v>9774559280</v>
      </c>
      <c r="E15" s="60">
        <v>9948829836</v>
      </c>
      <c r="F15" s="60">
        <v>101180456</v>
      </c>
      <c r="G15" s="60">
        <v>1129057533</v>
      </c>
      <c r="H15" s="60">
        <v>1091873887</v>
      </c>
      <c r="I15" s="60">
        <v>2322111876</v>
      </c>
      <c r="J15" s="60">
        <v>724076054</v>
      </c>
      <c r="K15" s="60">
        <v>715903562</v>
      </c>
      <c r="L15" s="60">
        <v>696738093</v>
      </c>
      <c r="M15" s="60">
        <v>2136717709</v>
      </c>
      <c r="N15" s="60">
        <v>644584346</v>
      </c>
      <c r="O15" s="60">
        <v>681623132</v>
      </c>
      <c r="P15" s="60">
        <v>661968041</v>
      </c>
      <c r="Q15" s="60">
        <v>1988175519</v>
      </c>
      <c r="R15" s="60">
        <v>645574550</v>
      </c>
      <c r="S15" s="60">
        <v>660692696</v>
      </c>
      <c r="T15" s="60">
        <v>681220770</v>
      </c>
      <c r="U15" s="60">
        <v>1987488016</v>
      </c>
      <c r="V15" s="60">
        <v>8434493120</v>
      </c>
      <c r="W15" s="60">
        <v>9774559279</v>
      </c>
      <c r="X15" s="60">
        <v>-1340066159</v>
      </c>
      <c r="Y15" s="61">
        <v>-13.71</v>
      </c>
      <c r="Z15" s="62">
        <v>9948829836</v>
      </c>
    </row>
    <row r="16" spans="1:26" ht="12.75">
      <c r="A16" s="69" t="s">
        <v>42</v>
      </c>
      <c r="B16" s="19">
        <v>111828852</v>
      </c>
      <c r="C16" s="19">
        <v>0</v>
      </c>
      <c r="D16" s="59">
        <v>140985227</v>
      </c>
      <c r="E16" s="60">
        <v>414449709</v>
      </c>
      <c r="F16" s="60">
        <v>22377376</v>
      </c>
      <c r="G16" s="60">
        <v>36902073</v>
      </c>
      <c r="H16" s="60">
        <v>22774849</v>
      </c>
      <c r="I16" s="60">
        <v>82054298</v>
      </c>
      <c r="J16" s="60">
        <v>30623218</v>
      </c>
      <c r="K16" s="60">
        <v>21859515</v>
      </c>
      <c r="L16" s="60">
        <v>40856643</v>
      </c>
      <c r="M16" s="60">
        <v>93339376</v>
      </c>
      <c r="N16" s="60">
        <v>13086600</v>
      </c>
      <c r="O16" s="60">
        <v>46248810</v>
      </c>
      <c r="P16" s="60">
        <v>31344196</v>
      </c>
      <c r="Q16" s="60">
        <v>90679606</v>
      </c>
      <c r="R16" s="60">
        <v>19936763</v>
      </c>
      <c r="S16" s="60">
        <v>44293901</v>
      </c>
      <c r="T16" s="60">
        <v>29976185</v>
      </c>
      <c r="U16" s="60">
        <v>94206849</v>
      </c>
      <c r="V16" s="60">
        <v>360280129</v>
      </c>
      <c r="W16" s="60">
        <v>140985231</v>
      </c>
      <c r="X16" s="60">
        <v>219294898</v>
      </c>
      <c r="Y16" s="61">
        <v>155.54</v>
      </c>
      <c r="Z16" s="62">
        <v>414449709</v>
      </c>
    </row>
    <row r="17" spans="1:26" ht="12.75">
      <c r="A17" s="58" t="s">
        <v>43</v>
      </c>
      <c r="B17" s="19">
        <v>11032292394</v>
      </c>
      <c r="C17" s="19">
        <v>0</v>
      </c>
      <c r="D17" s="59">
        <v>11688097408</v>
      </c>
      <c r="E17" s="60">
        <v>11016310742</v>
      </c>
      <c r="F17" s="60">
        <v>371615534</v>
      </c>
      <c r="G17" s="60">
        <v>785663786</v>
      </c>
      <c r="H17" s="60">
        <v>790108586</v>
      </c>
      <c r="I17" s="60">
        <v>1947387906</v>
      </c>
      <c r="J17" s="60">
        <v>848702548</v>
      </c>
      <c r="K17" s="60">
        <v>849760895</v>
      </c>
      <c r="L17" s="60">
        <v>846094264</v>
      </c>
      <c r="M17" s="60">
        <v>2544557707</v>
      </c>
      <c r="N17" s="60">
        <v>666806213</v>
      </c>
      <c r="O17" s="60">
        <v>788446743</v>
      </c>
      <c r="P17" s="60">
        <v>863003845</v>
      </c>
      <c r="Q17" s="60">
        <v>2318256801</v>
      </c>
      <c r="R17" s="60">
        <v>824643326</v>
      </c>
      <c r="S17" s="60">
        <v>826796033</v>
      </c>
      <c r="T17" s="60">
        <v>1176309388</v>
      </c>
      <c r="U17" s="60">
        <v>2827748747</v>
      </c>
      <c r="V17" s="60">
        <v>9637951161</v>
      </c>
      <c r="W17" s="60">
        <v>11688097403</v>
      </c>
      <c r="X17" s="60">
        <v>-2050146242</v>
      </c>
      <c r="Y17" s="61">
        <v>-17.54</v>
      </c>
      <c r="Z17" s="62">
        <v>11016310742</v>
      </c>
    </row>
    <row r="18" spans="1:26" ht="12.75">
      <c r="A18" s="70" t="s">
        <v>44</v>
      </c>
      <c r="B18" s="71">
        <f>SUM(B11:B17)</f>
        <v>33023631143</v>
      </c>
      <c r="C18" s="71">
        <f>SUM(C11:C17)</f>
        <v>0</v>
      </c>
      <c r="D18" s="72">
        <f aca="true" t="shared" si="1" ref="D18:Z18">SUM(D11:D17)</f>
        <v>38322274040</v>
      </c>
      <c r="E18" s="73">
        <f t="shared" si="1"/>
        <v>37343750202</v>
      </c>
      <c r="F18" s="73">
        <f t="shared" si="1"/>
        <v>1693115038</v>
      </c>
      <c r="G18" s="73">
        <f t="shared" si="1"/>
        <v>3176221294</v>
      </c>
      <c r="H18" s="73">
        <f t="shared" si="1"/>
        <v>3153024275</v>
      </c>
      <c r="I18" s="73">
        <f t="shared" si="1"/>
        <v>8022360607</v>
      </c>
      <c r="J18" s="73">
        <f t="shared" si="1"/>
        <v>2859687074</v>
      </c>
      <c r="K18" s="73">
        <f t="shared" si="1"/>
        <v>3278244875</v>
      </c>
      <c r="L18" s="73">
        <f t="shared" si="1"/>
        <v>2836292674</v>
      </c>
      <c r="M18" s="73">
        <f t="shared" si="1"/>
        <v>8974224623</v>
      </c>
      <c r="N18" s="73">
        <f t="shared" si="1"/>
        <v>2179743841</v>
      </c>
      <c r="O18" s="73">
        <f t="shared" si="1"/>
        <v>2749848744</v>
      </c>
      <c r="P18" s="73">
        <f t="shared" si="1"/>
        <v>2802639246</v>
      </c>
      <c r="Q18" s="73">
        <f t="shared" si="1"/>
        <v>7732231831</v>
      </c>
      <c r="R18" s="73">
        <f t="shared" si="1"/>
        <v>2693859860</v>
      </c>
      <c r="S18" s="73">
        <f t="shared" si="1"/>
        <v>2697180823</v>
      </c>
      <c r="T18" s="73">
        <f t="shared" si="1"/>
        <v>3069487203</v>
      </c>
      <c r="U18" s="73">
        <f t="shared" si="1"/>
        <v>8460527886</v>
      </c>
      <c r="V18" s="73">
        <f t="shared" si="1"/>
        <v>33189344947</v>
      </c>
      <c r="W18" s="73">
        <f t="shared" si="1"/>
        <v>38322274038</v>
      </c>
      <c r="X18" s="73">
        <f t="shared" si="1"/>
        <v>-5132929091</v>
      </c>
      <c r="Y18" s="67">
        <f>+IF(W18&lt;&gt;0,(X18/W18)*100,0)</f>
        <v>-13.394114049469602</v>
      </c>
      <c r="Z18" s="74">
        <f t="shared" si="1"/>
        <v>37343750202</v>
      </c>
    </row>
    <row r="19" spans="1:26" ht="12.75">
      <c r="A19" s="70" t="s">
        <v>45</v>
      </c>
      <c r="B19" s="75">
        <f>+B10-B18</f>
        <v>3359006450</v>
      </c>
      <c r="C19" s="75">
        <f>+C10-C18</f>
        <v>0</v>
      </c>
      <c r="D19" s="76">
        <f aca="true" t="shared" si="2" ref="D19:Z19">+D10-D18</f>
        <v>-29731557</v>
      </c>
      <c r="E19" s="77">
        <f t="shared" si="2"/>
        <v>-315574299</v>
      </c>
      <c r="F19" s="77">
        <f t="shared" si="2"/>
        <v>1805765657</v>
      </c>
      <c r="G19" s="77">
        <f t="shared" si="2"/>
        <v>445070716</v>
      </c>
      <c r="H19" s="77">
        <f t="shared" si="2"/>
        <v>-334944676</v>
      </c>
      <c r="I19" s="77">
        <f t="shared" si="2"/>
        <v>1915891697</v>
      </c>
      <c r="J19" s="77">
        <f t="shared" si="2"/>
        <v>-140645022</v>
      </c>
      <c r="K19" s="77">
        <f t="shared" si="2"/>
        <v>-520381102</v>
      </c>
      <c r="L19" s="77">
        <f t="shared" si="2"/>
        <v>1251857710</v>
      </c>
      <c r="M19" s="77">
        <f t="shared" si="2"/>
        <v>590831586</v>
      </c>
      <c r="N19" s="77">
        <f t="shared" si="2"/>
        <v>445811571</v>
      </c>
      <c r="O19" s="77">
        <f t="shared" si="2"/>
        <v>-98729733</v>
      </c>
      <c r="P19" s="77">
        <f t="shared" si="2"/>
        <v>1498949788</v>
      </c>
      <c r="Q19" s="77">
        <f t="shared" si="2"/>
        <v>1846031626</v>
      </c>
      <c r="R19" s="77">
        <f t="shared" si="2"/>
        <v>301739223</v>
      </c>
      <c r="S19" s="77">
        <f t="shared" si="2"/>
        <v>213328594</v>
      </c>
      <c r="T19" s="77">
        <f t="shared" si="2"/>
        <v>-464297002</v>
      </c>
      <c r="U19" s="77">
        <f t="shared" si="2"/>
        <v>50770815</v>
      </c>
      <c r="V19" s="77">
        <f t="shared" si="2"/>
        <v>4403525724</v>
      </c>
      <c r="W19" s="77">
        <f>IF(E10=E18,0,W10-W18)</f>
        <v>-29731552</v>
      </c>
      <c r="X19" s="77">
        <f t="shared" si="2"/>
        <v>4433257276</v>
      </c>
      <c r="Y19" s="78">
        <f>+IF(W19&lt;&gt;0,(X19/W19)*100,0)</f>
        <v>-14910.951422919328</v>
      </c>
      <c r="Z19" s="79">
        <f t="shared" si="2"/>
        <v>-315574299</v>
      </c>
    </row>
    <row r="20" spans="1:26" ht="12.75">
      <c r="A20" s="58" t="s">
        <v>46</v>
      </c>
      <c r="B20" s="19">
        <v>2005296790</v>
      </c>
      <c r="C20" s="19">
        <v>0</v>
      </c>
      <c r="D20" s="59">
        <v>2353734819</v>
      </c>
      <c r="E20" s="60">
        <v>2092130385</v>
      </c>
      <c r="F20" s="60">
        <v>9482398</v>
      </c>
      <c r="G20" s="60">
        <v>111472276</v>
      </c>
      <c r="H20" s="60">
        <v>111486785</v>
      </c>
      <c r="I20" s="60">
        <v>232441459</v>
      </c>
      <c r="J20" s="60">
        <v>115227521</v>
      </c>
      <c r="K20" s="60">
        <v>127281700</v>
      </c>
      <c r="L20" s="60">
        <v>144710325</v>
      </c>
      <c r="M20" s="60">
        <v>387219546</v>
      </c>
      <c r="N20" s="60">
        <v>42504421</v>
      </c>
      <c r="O20" s="60">
        <v>99203588</v>
      </c>
      <c r="P20" s="60">
        <v>135792615</v>
      </c>
      <c r="Q20" s="60">
        <v>277500624</v>
      </c>
      <c r="R20" s="60">
        <v>138629393</v>
      </c>
      <c r="S20" s="60">
        <v>205810865</v>
      </c>
      <c r="T20" s="60">
        <v>0</v>
      </c>
      <c r="U20" s="60">
        <v>344440258</v>
      </c>
      <c r="V20" s="60">
        <v>1241601887</v>
      </c>
      <c r="W20" s="60">
        <v>2268834819</v>
      </c>
      <c r="X20" s="60">
        <v>-1027232932</v>
      </c>
      <c r="Y20" s="61">
        <v>-45.28</v>
      </c>
      <c r="Z20" s="62">
        <v>2092130385</v>
      </c>
    </row>
    <row r="21" spans="1:26" ht="12.75">
      <c r="A21" s="58" t="s">
        <v>280</v>
      </c>
      <c r="B21" s="80">
        <v>16515625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352087</v>
      </c>
      <c r="O21" s="82">
        <v>-1541482</v>
      </c>
      <c r="P21" s="82">
        <v>0</v>
      </c>
      <c r="Q21" s="82">
        <v>-1189395</v>
      </c>
      <c r="R21" s="82">
        <v>-9000</v>
      </c>
      <c r="S21" s="82">
        <v>0</v>
      </c>
      <c r="T21" s="82">
        <v>0</v>
      </c>
      <c r="U21" s="82">
        <v>-9000</v>
      </c>
      <c r="V21" s="82">
        <v>-1198395</v>
      </c>
      <c r="W21" s="82">
        <v>84900000</v>
      </c>
      <c r="X21" s="82">
        <v>-86098395</v>
      </c>
      <c r="Y21" s="83">
        <v>-101.41</v>
      </c>
      <c r="Z21" s="84">
        <v>0</v>
      </c>
    </row>
    <row r="22" spans="1:26" ht="22.5">
      <c r="A22" s="85" t="s">
        <v>281</v>
      </c>
      <c r="B22" s="86">
        <f>SUM(B19:B21)</f>
        <v>5380818865</v>
      </c>
      <c r="C22" s="86">
        <f>SUM(C19:C21)</f>
        <v>0</v>
      </c>
      <c r="D22" s="87">
        <f aca="true" t="shared" si="3" ref="D22:Z22">SUM(D19:D21)</f>
        <v>2324003262</v>
      </c>
      <c r="E22" s="88">
        <f t="shared" si="3"/>
        <v>1776556086</v>
      </c>
      <c r="F22" s="88">
        <f t="shared" si="3"/>
        <v>1815248055</v>
      </c>
      <c r="G22" s="88">
        <f t="shared" si="3"/>
        <v>556542992</v>
      </c>
      <c r="H22" s="88">
        <f t="shared" si="3"/>
        <v>-223457891</v>
      </c>
      <c r="I22" s="88">
        <f t="shared" si="3"/>
        <v>2148333156</v>
      </c>
      <c r="J22" s="88">
        <f t="shared" si="3"/>
        <v>-25417501</v>
      </c>
      <c r="K22" s="88">
        <f t="shared" si="3"/>
        <v>-393099402</v>
      </c>
      <c r="L22" s="88">
        <f t="shared" si="3"/>
        <v>1396568035</v>
      </c>
      <c r="M22" s="88">
        <f t="shared" si="3"/>
        <v>978051132</v>
      </c>
      <c r="N22" s="88">
        <f t="shared" si="3"/>
        <v>488668079</v>
      </c>
      <c r="O22" s="88">
        <f t="shared" si="3"/>
        <v>-1067627</v>
      </c>
      <c r="P22" s="88">
        <f t="shared" si="3"/>
        <v>1634742403</v>
      </c>
      <c r="Q22" s="88">
        <f t="shared" si="3"/>
        <v>2122342855</v>
      </c>
      <c r="R22" s="88">
        <f t="shared" si="3"/>
        <v>440359616</v>
      </c>
      <c r="S22" s="88">
        <f t="shared" si="3"/>
        <v>419139459</v>
      </c>
      <c r="T22" s="88">
        <f t="shared" si="3"/>
        <v>-464297002</v>
      </c>
      <c r="U22" s="88">
        <f t="shared" si="3"/>
        <v>395202073</v>
      </c>
      <c r="V22" s="88">
        <f t="shared" si="3"/>
        <v>5643929216</v>
      </c>
      <c r="W22" s="88">
        <f t="shared" si="3"/>
        <v>2324003267</v>
      </c>
      <c r="X22" s="88">
        <f t="shared" si="3"/>
        <v>3319925949</v>
      </c>
      <c r="Y22" s="89">
        <f>+IF(W22&lt;&gt;0,(X22/W22)*100,0)</f>
        <v>142.85375567847686</v>
      </c>
      <c r="Z22" s="90">
        <f t="shared" si="3"/>
        <v>1776556086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-2</v>
      </c>
      <c r="O23" s="60">
        <v>0</v>
      </c>
      <c r="P23" s="60">
        <v>1</v>
      </c>
      <c r="Q23" s="60">
        <v>-1</v>
      </c>
      <c r="R23" s="60">
        <v>1</v>
      </c>
      <c r="S23" s="60">
        <v>1</v>
      </c>
      <c r="T23" s="60">
        <v>1</v>
      </c>
      <c r="U23" s="60">
        <v>3</v>
      </c>
      <c r="V23" s="60">
        <v>2</v>
      </c>
      <c r="W23" s="60"/>
      <c r="X23" s="60">
        <v>2</v>
      </c>
      <c r="Y23" s="61">
        <v>0</v>
      </c>
      <c r="Z23" s="62">
        <v>1</v>
      </c>
    </row>
    <row r="24" spans="1:26" ht="12.75">
      <c r="A24" s="92" t="s">
        <v>49</v>
      </c>
      <c r="B24" s="75">
        <f>SUM(B22:B23)</f>
        <v>5380818865</v>
      </c>
      <c r="C24" s="75">
        <f>SUM(C22:C23)</f>
        <v>0</v>
      </c>
      <c r="D24" s="76">
        <f aca="true" t="shared" si="4" ref="D24:Z24">SUM(D22:D23)</f>
        <v>2324003262</v>
      </c>
      <c r="E24" s="77">
        <f t="shared" si="4"/>
        <v>1776556087</v>
      </c>
      <c r="F24" s="77">
        <f t="shared" si="4"/>
        <v>1815248055</v>
      </c>
      <c r="G24" s="77">
        <f t="shared" si="4"/>
        <v>556542992</v>
      </c>
      <c r="H24" s="77">
        <f t="shared" si="4"/>
        <v>-223457891</v>
      </c>
      <c r="I24" s="77">
        <f t="shared" si="4"/>
        <v>2148333156</v>
      </c>
      <c r="J24" s="77">
        <f t="shared" si="4"/>
        <v>-25417501</v>
      </c>
      <c r="K24" s="77">
        <f t="shared" si="4"/>
        <v>-393099402</v>
      </c>
      <c r="L24" s="77">
        <f t="shared" si="4"/>
        <v>1396568035</v>
      </c>
      <c r="M24" s="77">
        <f t="shared" si="4"/>
        <v>978051132</v>
      </c>
      <c r="N24" s="77">
        <f t="shared" si="4"/>
        <v>488668077</v>
      </c>
      <c r="O24" s="77">
        <f t="shared" si="4"/>
        <v>-1067627</v>
      </c>
      <c r="P24" s="77">
        <f t="shared" si="4"/>
        <v>1634742404</v>
      </c>
      <c r="Q24" s="77">
        <f t="shared" si="4"/>
        <v>2122342854</v>
      </c>
      <c r="R24" s="77">
        <f t="shared" si="4"/>
        <v>440359617</v>
      </c>
      <c r="S24" s="77">
        <f t="shared" si="4"/>
        <v>419139460</v>
      </c>
      <c r="T24" s="77">
        <f t="shared" si="4"/>
        <v>-464297001</v>
      </c>
      <c r="U24" s="77">
        <f t="shared" si="4"/>
        <v>395202076</v>
      </c>
      <c r="V24" s="77">
        <f t="shared" si="4"/>
        <v>5643929218</v>
      </c>
      <c r="W24" s="77">
        <f t="shared" si="4"/>
        <v>2324003267</v>
      </c>
      <c r="X24" s="77">
        <f t="shared" si="4"/>
        <v>3319925951</v>
      </c>
      <c r="Y24" s="78">
        <f>+IF(W24&lt;&gt;0,(X24/W24)*100,0)</f>
        <v>142.85375576453526</v>
      </c>
      <c r="Z24" s="79">
        <f t="shared" si="4"/>
        <v>1776556087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6272557377</v>
      </c>
      <c r="C27" s="22">
        <v>0</v>
      </c>
      <c r="D27" s="99">
        <v>7023202807</v>
      </c>
      <c r="E27" s="100">
        <v>7856479103</v>
      </c>
      <c r="F27" s="100">
        <v>91966176</v>
      </c>
      <c r="G27" s="100">
        <v>316012170</v>
      </c>
      <c r="H27" s="100">
        <v>382670320</v>
      </c>
      <c r="I27" s="100">
        <v>790648666</v>
      </c>
      <c r="J27" s="100">
        <v>414483106</v>
      </c>
      <c r="K27" s="100">
        <v>466096005</v>
      </c>
      <c r="L27" s="100">
        <v>532733467</v>
      </c>
      <c r="M27" s="100">
        <v>1413312578</v>
      </c>
      <c r="N27" s="100">
        <v>182276457</v>
      </c>
      <c r="O27" s="100">
        <v>332779329</v>
      </c>
      <c r="P27" s="100">
        <v>433473434</v>
      </c>
      <c r="Q27" s="100">
        <v>948529220</v>
      </c>
      <c r="R27" s="100">
        <v>457757877</v>
      </c>
      <c r="S27" s="100">
        <v>573934370</v>
      </c>
      <c r="T27" s="100">
        <v>1077827746</v>
      </c>
      <c r="U27" s="100">
        <v>2109519993</v>
      </c>
      <c r="V27" s="100">
        <v>5262010457</v>
      </c>
      <c r="W27" s="100">
        <v>7856479103</v>
      </c>
      <c r="X27" s="100">
        <v>-2594468646</v>
      </c>
      <c r="Y27" s="101">
        <v>-33.02</v>
      </c>
      <c r="Z27" s="102">
        <v>7856479103</v>
      </c>
    </row>
    <row r="28" spans="1:26" ht="12.75">
      <c r="A28" s="103" t="s">
        <v>46</v>
      </c>
      <c r="B28" s="19">
        <v>2055506512</v>
      </c>
      <c r="C28" s="19">
        <v>0</v>
      </c>
      <c r="D28" s="59">
        <v>2268834819</v>
      </c>
      <c r="E28" s="60">
        <v>2092130385</v>
      </c>
      <c r="F28" s="60">
        <v>5079527</v>
      </c>
      <c r="G28" s="60">
        <v>106066138</v>
      </c>
      <c r="H28" s="60">
        <v>105552424</v>
      </c>
      <c r="I28" s="60">
        <v>216698089</v>
      </c>
      <c r="J28" s="60">
        <v>109204705</v>
      </c>
      <c r="K28" s="60">
        <v>121270288</v>
      </c>
      <c r="L28" s="60">
        <v>138073740</v>
      </c>
      <c r="M28" s="60">
        <v>368548733</v>
      </c>
      <c r="N28" s="60">
        <v>39587803</v>
      </c>
      <c r="O28" s="60">
        <v>93421855</v>
      </c>
      <c r="P28" s="60">
        <v>131635300</v>
      </c>
      <c r="Q28" s="60">
        <v>264644958</v>
      </c>
      <c r="R28" s="60">
        <v>138629395</v>
      </c>
      <c r="S28" s="60">
        <v>205810864</v>
      </c>
      <c r="T28" s="60">
        <v>365948539</v>
      </c>
      <c r="U28" s="60">
        <v>710388798</v>
      </c>
      <c r="V28" s="60">
        <v>1560280578</v>
      </c>
      <c r="W28" s="60">
        <v>2092130385</v>
      </c>
      <c r="X28" s="60">
        <v>-531849807</v>
      </c>
      <c r="Y28" s="61">
        <v>-25.42</v>
      </c>
      <c r="Z28" s="62">
        <v>2092130385</v>
      </c>
    </row>
    <row r="29" spans="1:26" ht="12.75">
      <c r="A29" s="58" t="s">
        <v>283</v>
      </c>
      <c r="B29" s="19">
        <v>71881669</v>
      </c>
      <c r="C29" s="19">
        <v>0</v>
      </c>
      <c r="D29" s="59">
        <v>84900000</v>
      </c>
      <c r="E29" s="60">
        <v>96584711</v>
      </c>
      <c r="F29" s="60">
        <v>4402871</v>
      </c>
      <c r="G29" s="60">
        <v>5406139</v>
      </c>
      <c r="H29" s="60">
        <v>5934359</v>
      </c>
      <c r="I29" s="60">
        <v>15743369</v>
      </c>
      <c r="J29" s="60">
        <v>6022820</v>
      </c>
      <c r="K29" s="60">
        <v>6011412</v>
      </c>
      <c r="L29" s="60">
        <v>6636584</v>
      </c>
      <c r="M29" s="60">
        <v>18670816</v>
      </c>
      <c r="N29" s="60">
        <v>2916619</v>
      </c>
      <c r="O29" s="60">
        <v>5781732</v>
      </c>
      <c r="P29" s="60">
        <v>4157313</v>
      </c>
      <c r="Q29" s="60">
        <v>12855664</v>
      </c>
      <c r="R29" s="60">
        <v>7313398</v>
      </c>
      <c r="S29" s="60">
        <v>5652795</v>
      </c>
      <c r="T29" s="60">
        <v>10190578</v>
      </c>
      <c r="U29" s="60">
        <v>23156771</v>
      </c>
      <c r="V29" s="60">
        <v>70426620</v>
      </c>
      <c r="W29" s="60">
        <v>96584711</v>
      </c>
      <c r="X29" s="60">
        <v>-26158091</v>
      </c>
      <c r="Y29" s="61">
        <v>-27.08</v>
      </c>
      <c r="Z29" s="62">
        <v>96584711</v>
      </c>
    </row>
    <row r="30" spans="1:26" ht="12.75">
      <c r="A30" s="58" t="s">
        <v>52</v>
      </c>
      <c r="B30" s="19">
        <v>2739195909</v>
      </c>
      <c r="C30" s="19">
        <v>0</v>
      </c>
      <c r="D30" s="59">
        <v>2894482406</v>
      </c>
      <c r="E30" s="60">
        <v>4000000000</v>
      </c>
      <c r="F30" s="60">
        <v>70789510</v>
      </c>
      <c r="G30" s="60">
        <v>132516529</v>
      </c>
      <c r="H30" s="60">
        <v>166767488</v>
      </c>
      <c r="I30" s="60">
        <v>370073527</v>
      </c>
      <c r="J30" s="60">
        <v>193704564</v>
      </c>
      <c r="K30" s="60">
        <v>226012358</v>
      </c>
      <c r="L30" s="60">
        <v>289333530</v>
      </c>
      <c r="M30" s="60">
        <v>709050452</v>
      </c>
      <c r="N30" s="60">
        <v>95120773</v>
      </c>
      <c r="O30" s="60">
        <v>158461009</v>
      </c>
      <c r="P30" s="60">
        <v>173042070</v>
      </c>
      <c r="Q30" s="60">
        <v>426623852</v>
      </c>
      <c r="R30" s="60">
        <v>203901556</v>
      </c>
      <c r="S30" s="60">
        <v>216859105</v>
      </c>
      <c r="T30" s="60">
        <v>454142827</v>
      </c>
      <c r="U30" s="60">
        <v>874903488</v>
      </c>
      <c r="V30" s="60">
        <v>2380651319</v>
      </c>
      <c r="W30" s="60">
        <v>4000000000</v>
      </c>
      <c r="X30" s="60">
        <v>-1619348681</v>
      </c>
      <c r="Y30" s="61">
        <v>-40.48</v>
      </c>
      <c r="Z30" s="62">
        <v>4000000000</v>
      </c>
    </row>
    <row r="31" spans="1:26" ht="12.75">
      <c r="A31" s="58" t="s">
        <v>53</v>
      </c>
      <c r="B31" s="19">
        <v>1405973287</v>
      </c>
      <c r="C31" s="19">
        <v>0</v>
      </c>
      <c r="D31" s="59">
        <v>1774985582</v>
      </c>
      <c r="E31" s="60">
        <v>1667764005</v>
      </c>
      <c r="F31" s="60">
        <v>11694270</v>
      </c>
      <c r="G31" s="60">
        <v>72023361</v>
      </c>
      <c r="H31" s="60">
        <v>104416051</v>
      </c>
      <c r="I31" s="60">
        <v>188133682</v>
      </c>
      <c r="J31" s="60">
        <v>105551018</v>
      </c>
      <c r="K31" s="60">
        <v>112801952</v>
      </c>
      <c r="L31" s="60">
        <v>98689607</v>
      </c>
      <c r="M31" s="60">
        <v>317042577</v>
      </c>
      <c r="N31" s="60">
        <v>44651260</v>
      </c>
      <c r="O31" s="60">
        <v>75114734</v>
      </c>
      <c r="P31" s="60">
        <v>124638749</v>
      </c>
      <c r="Q31" s="60">
        <v>244404743</v>
      </c>
      <c r="R31" s="60">
        <v>107913532</v>
      </c>
      <c r="S31" s="60">
        <v>145611602</v>
      </c>
      <c r="T31" s="60">
        <v>247545803</v>
      </c>
      <c r="U31" s="60">
        <v>501070937</v>
      </c>
      <c r="V31" s="60">
        <v>1250651939</v>
      </c>
      <c r="W31" s="60">
        <v>1667764005</v>
      </c>
      <c r="X31" s="60">
        <v>-417112066</v>
      </c>
      <c r="Y31" s="61">
        <v>-25.01</v>
      </c>
      <c r="Z31" s="62">
        <v>1667764005</v>
      </c>
    </row>
    <row r="32" spans="1:26" ht="12.75">
      <c r="A32" s="70" t="s">
        <v>54</v>
      </c>
      <c r="B32" s="22">
        <f>SUM(B28:B31)</f>
        <v>6272557377</v>
      </c>
      <c r="C32" s="22">
        <f>SUM(C28:C31)</f>
        <v>0</v>
      </c>
      <c r="D32" s="99">
        <f aca="true" t="shared" si="5" ref="D32:Z32">SUM(D28:D31)</f>
        <v>7023202807</v>
      </c>
      <c r="E32" s="100">
        <f t="shared" si="5"/>
        <v>7856479101</v>
      </c>
      <c r="F32" s="100">
        <f t="shared" si="5"/>
        <v>91966178</v>
      </c>
      <c r="G32" s="100">
        <f t="shared" si="5"/>
        <v>316012167</v>
      </c>
      <c r="H32" s="100">
        <f t="shared" si="5"/>
        <v>382670322</v>
      </c>
      <c r="I32" s="100">
        <f t="shared" si="5"/>
        <v>790648667</v>
      </c>
      <c r="J32" s="100">
        <f t="shared" si="5"/>
        <v>414483107</v>
      </c>
      <c r="K32" s="100">
        <f t="shared" si="5"/>
        <v>466096010</v>
      </c>
      <c r="L32" s="100">
        <f t="shared" si="5"/>
        <v>532733461</v>
      </c>
      <c r="M32" s="100">
        <f t="shared" si="5"/>
        <v>1413312578</v>
      </c>
      <c r="N32" s="100">
        <f t="shared" si="5"/>
        <v>182276455</v>
      </c>
      <c r="O32" s="100">
        <f t="shared" si="5"/>
        <v>332779330</v>
      </c>
      <c r="P32" s="100">
        <f t="shared" si="5"/>
        <v>433473432</v>
      </c>
      <c r="Q32" s="100">
        <f t="shared" si="5"/>
        <v>948529217</v>
      </c>
      <c r="R32" s="100">
        <f t="shared" si="5"/>
        <v>457757881</v>
      </c>
      <c r="S32" s="100">
        <f t="shared" si="5"/>
        <v>573934366</v>
      </c>
      <c r="T32" s="100">
        <f t="shared" si="5"/>
        <v>1077827747</v>
      </c>
      <c r="U32" s="100">
        <f t="shared" si="5"/>
        <v>2109519994</v>
      </c>
      <c r="V32" s="100">
        <f t="shared" si="5"/>
        <v>5262010456</v>
      </c>
      <c r="W32" s="100">
        <f t="shared" si="5"/>
        <v>7856479101</v>
      </c>
      <c r="X32" s="100">
        <f t="shared" si="5"/>
        <v>-2594468645</v>
      </c>
      <c r="Y32" s="101">
        <f>+IF(W32&lt;&gt;0,(X32/W32)*100,0)</f>
        <v>-33.02329977139208</v>
      </c>
      <c r="Z32" s="102">
        <f t="shared" si="5"/>
        <v>7856479101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12587638172</v>
      </c>
      <c r="C35" s="19">
        <v>0</v>
      </c>
      <c r="D35" s="59">
        <v>14052823453</v>
      </c>
      <c r="E35" s="60">
        <v>14765104377</v>
      </c>
      <c r="F35" s="60">
        <v>10816318416</v>
      </c>
      <c r="G35" s="60">
        <v>10603259941</v>
      </c>
      <c r="H35" s="60">
        <v>10600902823</v>
      </c>
      <c r="I35" s="60">
        <v>10600902823</v>
      </c>
      <c r="J35" s="60">
        <v>10848001927</v>
      </c>
      <c r="K35" s="60">
        <v>10897117429</v>
      </c>
      <c r="L35" s="60">
        <v>11037381845</v>
      </c>
      <c r="M35" s="60">
        <v>11037381845</v>
      </c>
      <c r="N35" s="60">
        <v>10970007861</v>
      </c>
      <c r="O35" s="60">
        <v>11116916421</v>
      </c>
      <c r="P35" s="60">
        <v>11352730620</v>
      </c>
      <c r="Q35" s="60">
        <v>11352730620</v>
      </c>
      <c r="R35" s="60">
        <v>12034257126</v>
      </c>
      <c r="S35" s="60">
        <v>12110223229</v>
      </c>
      <c r="T35" s="60">
        <v>12174304295</v>
      </c>
      <c r="U35" s="60">
        <v>12174304295</v>
      </c>
      <c r="V35" s="60">
        <v>12174304295</v>
      </c>
      <c r="W35" s="60">
        <v>14765104377</v>
      </c>
      <c r="X35" s="60">
        <v>-2590800082</v>
      </c>
      <c r="Y35" s="61">
        <v>-17.55</v>
      </c>
      <c r="Z35" s="62">
        <v>14765104377</v>
      </c>
    </row>
    <row r="36" spans="1:26" ht="12.75">
      <c r="A36" s="58" t="s">
        <v>57</v>
      </c>
      <c r="B36" s="19">
        <v>46956442226</v>
      </c>
      <c r="C36" s="19">
        <v>0</v>
      </c>
      <c r="D36" s="59">
        <v>49328663164</v>
      </c>
      <c r="E36" s="60">
        <v>50224625033</v>
      </c>
      <c r="F36" s="60">
        <v>47502699021</v>
      </c>
      <c r="G36" s="60">
        <v>49887312369</v>
      </c>
      <c r="H36" s="60">
        <v>49041596822</v>
      </c>
      <c r="I36" s="60">
        <v>49041596822</v>
      </c>
      <c r="J36" s="60">
        <v>49168704784</v>
      </c>
      <c r="K36" s="60">
        <v>49040420049</v>
      </c>
      <c r="L36" s="60">
        <v>49409614247</v>
      </c>
      <c r="M36" s="60">
        <v>49409614247</v>
      </c>
      <c r="N36" s="60">
        <v>49996121345</v>
      </c>
      <c r="O36" s="60">
        <v>50093149132</v>
      </c>
      <c r="P36" s="60">
        <v>52222920396</v>
      </c>
      <c r="Q36" s="60">
        <v>52222920396</v>
      </c>
      <c r="R36" s="60">
        <v>52202166358</v>
      </c>
      <c r="S36" s="60">
        <v>52366455894</v>
      </c>
      <c r="T36" s="60">
        <v>52429764837</v>
      </c>
      <c r="U36" s="60">
        <v>52429764837</v>
      </c>
      <c r="V36" s="60">
        <v>52429764837</v>
      </c>
      <c r="W36" s="60">
        <v>50224625033</v>
      </c>
      <c r="X36" s="60">
        <v>2205139804</v>
      </c>
      <c r="Y36" s="61">
        <v>4.39</v>
      </c>
      <c r="Z36" s="62">
        <v>50224625033</v>
      </c>
    </row>
    <row r="37" spans="1:26" ht="12.75">
      <c r="A37" s="58" t="s">
        <v>58</v>
      </c>
      <c r="B37" s="19">
        <v>8848578284</v>
      </c>
      <c r="C37" s="19">
        <v>0</v>
      </c>
      <c r="D37" s="59">
        <v>10920921047</v>
      </c>
      <c r="E37" s="60">
        <v>12321424360</v>
      </c>
      <c r="F37" s="60">
        <v>4755591312</v>
      </c>
      <c r="G37" s="60">
        <v>6232400024</v>
      </c>
      <c r="H37" s="60">
        <v>5694476887</v>
      </c>
      <c r="I37" s="60">
        <v>5694476887</v>
      </c>
      <c r="J37" s="60">
        <v>6092759691</v>
      </c>
      <c r="K37" s="60">
        <v>6073819948</v>
      </c>
      <c r="L37" s="60">
        <v>5202382148</v>
      </c>
      <c r="M37" s="60">
        <v>5202382148</v>
      </c>
      <c r="N37" s="60">
        <v>5578402258</v>
      </c>
      <c r="O37" s="60">
        <v>5664795715</v>
      </c>
      <c r="P37" s="60">
        <v>6489926965</v>
      </c>
      <c r="Q37" s="60">
        <v>6489926965</v>
      </c>
      <c r="R37" s="60">
        <v>6594011008</v>
      </c>
      <c r="S37" s="60">
        <v>6329223553</v>
      </c>
      <c r="T37" s="60">
        <v>7162878687</v>
      </c>
      <c r="U37" s="60">
        <v>7162878687</v>
      </c>
      <c r="V37" s="60">
        <v>7162878687</v>
      </c>
      <c r="W37" s="60">
        <v>12321424360</v>
      </c>
      <c r="X37" s="60">
        <v>-5158545673</v>
      </c>
      <c r="Y37" s="61">
        <v>-41.87</v>
      </c>
      <c r="Z37" s="62">
        <v>12321424360</v>
      </c>
    </row>
    <row r="38" spans="1:26" ht="12.75">
      <c r="A38" s="58" t="s">
        <v>59</v>
      </c>
      <c r="B38" s="19">
        <v>11909149904</v>
      </c>
      <c r="C38" s="19">
        <v>0</v>
      </c>
      <c r="D38" s="59">
        <v>14551681673</v>
      </c>
      <c r="E38" s="60">
        <v>12922577116</v>
      </c>
      <c r="F38" s="60">
        <v>13080556488</v>
      </c>
      <c r="G38" s="60">
        <v>13241815550</v>
      </c>
      <c r="H38" s="60">
        <v>13165667202</v>
      </c>
      <c r="I38" s="60">
        <v>13165667202</v>
      </c>
      <c r="J38" s="60">
        <v>13336349595</v>
      </c>
      <c r="K38" s="60">
        <v>13516032369</v>
      </c>
      <c r="L38" s="60">
        <v>13496293354</v>
      </c>
      <c r="M38" s="60">
        <v>13496293354</v>
      </c>
      <c r="N38" s="60">
        <v>13162791972</v>
      </c>
      <c r="O38" s="60">
        <v>13298618968</v>
      </c>
      <c r="P38" s="60">
        <v>13209551303</v>
      </c>
      <c r="Q38" s="60">
        <v>13209551303</v>
      </c>
      <c r="R38" s="60">
        <v>13321934076</v>
      </c>
      <c r="S38" s="60">
        <v>13400587071</v>
      </c>
      <c r="T38" s="60">
        <v>13293344493</v>
      </c>
      <c r="U38" s="60">
        <v>13293344493</v>
      </c>
      <c r="V38" s="60">
        <v>13293344493</v>
      </c>
      <c r="W38" s="60">
        <v>12922577116</v>
      </c>
      <c r="X38" s="60">
        <v>370767377</v>
      </c>
      <c r="Y38" s="61">
        <v>2.87</v>
      </c>
      <c r="Z38" s="62">
        <v>12922577116</v>
      </c>
    </row>
    <row r="39" spans="1:26" ht="12.75">
      <c r="A39" s="58" t="s">
        <v>60</v>
      </c>
      <c r="B39" s="19">
        <v>38786352210</v>
      </c>
      <c r="C39" s="19">
        <v>0</v>
      </c>
      <c r="D39" s="59">
        <v>37908883897</v>
      </c>
      <c r="E39" s="60">
        <v>39745727934</v>
      </c>
      <c r="F39" s="60">
        <v>40482869637</v>
      </c>
      <c r="G39" s="60">
        <v>41016356736</v>
      </c>
      <c r="H39" s="60">
        <v>40782355556</v>
      </c>
      <c r="I39" s="60">
        <v>40782355556</v>
      </c>
      <c r="J39" s="60">
        <v>40587597425</v>
      </c>
      <c r="K39" s="60">
        <v>40347685161</v>
      </c>
      <c r="L39" s="60">
        <v>41748320590</v>
      </c>
      <c r="M39" s="60">
        <v>41748320590</v>
      </c>
      <c r="N39" s="60">
        <v>42224934976</v>
      </c>
      <c r="O39" s="60">
        <v>42246650870</v>
      </c>
      <c r="P39" s="60">
        <v>43876172748</v>
      </c>
      <c r="Q39" s="60">
        <v>43876172748</v>
      </c>
      <c r="R39" s="60">
        <v>44320478400</v>
      </c>
      <c r="S39" s="60">
        <v>44746868499</v>
      </c>
      <c r="T39" s="60">
        <v>44147845952</v>
      </c>
      <c r="U39" s="60">
        <v>44147845952</v>
      </c>
      <c r="V39" s="60">
        <v>44147845952</v>
      </c>
      <c r="W39" s="60">
        <v>39745727934</v>
      </c>
      <c r="X39" s="60">
        <v>4402118018</v>
      </c>
      <c r="Y39" s="61">
        <v>11.08</v>
      </c>
      <c r="Z39" s="62">
        <v>39745727934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6658019000</v>
      </c>
      <c r="C42" s="19">
        <v>0</v>
      </c>
      <c r="D42" s="59">
        <v>5540552930</v>
      </c>
      <c r="E42" s="60">
        <v>4823245173</v>
      </c>
      <c r="F42" s="60">
        <v>188981242</v>
      </c>
      <c r="G42" s="60">
        <v>2479042702</v>
      </c>
      <c r="H42" s="60">
        <v>-571666661</v>
      </c>
      <c r="I42" s="60">
        <v>2096357283</v>
      </c>
      <c r="J42" s="60">
        <v>-72058650</v>
      </c>
      <c r="K42" s="60">
        <v>-144222252</v>
      </c>
      <c r="L42" s="60">
        <v>338545673</v>
      </c>
      <c r="M42" s="60">
        <v>122264771</v>
      </c>
      <c r="N42" s="60">
        <v>739351893</v>
      </c>
      <c r="O42" s="60">
        <v>135167267</v>
      </c>
      <c r="P42" s="60">
        <v>2357857658</v>
      </c>
      <c r="Q42" s="60">
        <v>3232376818</v>
      </c>
      <c r="R42" s="60">
        <v>-67076099</v>
      </c>
      <c r="S42" s="60">
        <v>371953811</v>
      </c>
      <c r="T42" s="60">
        <v>-466060690</v>
      </c>
      <c r="U42" s="60">
        <v>-161182978</v>
      </c>
      <c r="V42" s="60">
        <v>5289815894</v>
      </c>
      <c r="W42" s="60">
        <v>4823245173</v>
      </c>
      <c r="X42" s="60">
        <v>466570721</v>
      </c>
      <c r="Y42" s="61">
        <v>9.67</v>
      </c>
      <c r="Z42" s="62">
        <v>4823245173</v>
      </c>
    </row>
    <row r="43" spans="1:26" ht="12.75">
      <c r="A43" s="58" t="s">
        <v>63</v>
      </c>
      <c r="B43" s="19">
        <v>-6309132000</v>
      </c>
      <c r="C43" s="19">
        <v>0</v>
      </c>
      <c r="D43" s="59">
        <v>-7106997354</v>
      </c>
      <c r="E43" s="60">
        <v>-6867550832</v>
      </c>
      <c r="F43" s="60">
        <v>-755445648</v>
      </c>
      <c r="G43" s="60">
        <v>-239816227</v>
      </c>
      <c r="H43" s="60">
        <v>-261091267</v>
      </c>
      <c r="I43" s="60">
        <v>-1256353142</v>
      </c>
      <c r="J43" s="60">
        <v>-114716371</v>
      </c>
      <c r="K43" s="60">
        <v>-277061665</v>
      </c>
      <c r="L43" s="60">
        <v>-217109111</v>
      </c>
      <c r="M43" s="60">
        <v>-608887147</v>
      </c>
      <c r="N43" s="60">
        <v>-46440706</v>
      </c>
      <c r="O43" s="60">
        <v>-174283538</v>
      </c>
      <c r="P43" s="60">
        <v>-277791741</v>
      </c>
      <c r="Q43" s="60">
        <v>-498515985</v>
      </c>
      <c r="R43" s="60">
        <v>-327192422</v>
      </c>
      <c r="S43" s="60">
        <v>-537945944</v>
      </c>
      <c r="T43" s="60">
        <v>-220003869</v>
      </c>
      <c r="U43" s="60">
        <v>-1085142235</v>
      </c>
      <c r="V43" s="60">
        <v>-3448898509</v>
      </c>
      <c r="W43" s="60">
        <v>-6867550832</v>
      </c>
      <c r="X43" s="60">
        <v>3418652323</v>
      </c>
      <c r="Y43" s="61">
        <v>-49.78</v>
      </c>
      <c r="Z43" s="62">
        <v>-6867550832</v>
      </c>
    </row>
    <row r="44" spans="1:26" ht="12.75">
      <c r="A44" s="58" t="s">
        <v>64</v>
      </c>
      <c r="B44" s="19">
        <v>-379235000</v>
      </c>
      <c r="C44" s="19">
        <v>0</v>
      </c>
      <c r="D44" s="59">
        <v>2100550798</v>
      </c>
      <c r="E44" s="60">
        <v>3597198636</v>
      </c>
      <c r="F44" s="60">
        <v>1000000000</v>
      </c>
      <c r="G44" s="60">
        <v>0</v>
      </c>
      <c r="H44" s="60">
        <v>-88055140</v>
      </c>
      <c r="I44" s="60">
        <v>911944860</v>
      </c>
      <c r="J44" s="60">
        <v>0</v>
      </c>
      <c r="K44" s="60">
        <v>0</v>
      </c>
      <c r="L44" s="60">
        <v>-46958063</v>
      </c>
      <c r="M44" s="60">
        <v>-46958063</v>
      </c>
      <c r="N44" s="60">
        <v>-50000000</v>
      </c>
      <c r="O44" s="60">
        <v>0</v>
      </c>
      <c r="P44" s="60">
        <v>-88055140</v>
      </c>
      <c r="Q44" s="60">
        <v>-138055140</v>
      </c>
      <c r="R44" s="60">
        <v>0</v>
      </c>
      <c r="S44" s="60">
        <v>0</v>
      </c>
      <c r="T44" s="60">
        <v>-28574473</v>
      </c>
      <c r="U44" s="60">
        <v>-28574473</v>
      </c>
      <c r="V44" s="60">
        <v>698357184</v>
      </c>
      <c r="W44" s="60">
        <v>3597198636</v>
      </c>
      <c r="X44" s="60">
        <v>-2898841452</v>
      </c>
      <c r="Y44" s="61">
        <v>-80.59</v>
      </c>
      <c r="Z44" s="62">
        <v>3597198636</v>
      </c>
    </row>
    <row r="45" spans="1:26" ht="12.75">
      <c r="A45" s="70" t="s">
        <v>65</v>
      </c>
      <c r="B45" s="22">
        <v>3773576000</v>
      </c>
      <c r="C45" s="22">
        <v>0</v>
      </c>
      <c r="D45" s="99">
        <v>4650452606</v>
      </c>
      <c r="E45" s="100">
        <v>5326469173</v>
      </c>
      <c r="F45" s="100">
        <v>4207111791</v>
      </c>
      <c r="G45" s="100">
        <v>6446338266</v>
      </c>
      <c r="H45" s="100">
        <v>5525525198</v>
      </c>
      <c r="I45" s="100">
        <v>5525525198</v>
      </c>
      <c r="J45" s="100">
        <v>5338750177</v>
      </c>
      <c r="K45" s="100">
        <v>4917466260</v>
      </c>
      <c r="L45" s="100">
        <v>4991944759</v>
      </c>
      <c r="M45" s="100">
        <v>4991944759</v>
      </c>
      <c r="N45" s="100">
        <v>5634855946</v>
      </c>
      <c r="O45" s="100">
        <v>5595739675</v>
      </c>
      <c r="P45" s="100">
        <v>7587750452</v>
      </c>
      <c r="Q45" s="100">
        <v>5634855946</v>
      </c>
      <c r="R45" s="100">
        <v>7193481931</v>
      </c>
      <c r="S45" s="100">
        <v>7027489798</v>
      </c>
      <c r="T45" s="100">
        <v>6312850766</v>
      </c>
      <c r="U45" s="100">
        <v>6312850766</v>
      </c>
      <c r="V45" s="100">
        <v>6312850766</v>
      </c>
      <c r="W45" s="100">
        <v>5326469173</v>
      </c>
      <c r="X45" s="100">
        <v>986381593</v>
      </c>
      <c r="Y45" s="101">
        <v>18.52</v>
      </c>
      <c r="Z45" s="102">
        <v>5326469173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2637217723</v>
      </c>
      <c r="C49" s="52">
        <v>0</v>
      </c>
      <c r="D49" s="129">
        <v>531885691</v>
      </c>
      <c r="E49" s="54">
        <v>422508879</v>
      </c>
      <c r="F49" s="54">
        <v>0</v>
      </c>
      <c r="G49" s="54">
        <v>0</v>
      </c>
      <c r="H49" s="54">
        <v>0</v>
      </c>
      <c r="I49" s="54">
        <v>257039095</v>
      </c>
      <c r="J49" s="54">
        <v>0</v>
      </c>
      <c r="K49" s="54">
        <v>0</v>
      </c>
      <c r="L49" s="54">
        <v>0</v>
      </c>
      <c r="M49" s="54">
        <v>170373392</v>
      </c>
      <c r="N49" s="54">
        <v>0</v>
      </c>
      <c r="O49" s="54">
        <v>0</v>
      </c>
      <c r="P49" s="54">
        <v>0</v>
      </c>
      <c r="Q49" s="54">
        <v>177063588</v>
      </c>
      <c r="R49" s="54">
        <v>0</v>
      </c>
      <c r="S49" s="54">
        <v>0</v>
      </c>
      <c r="T49" s="54">
        <v>0</v>
      </c>
      <c r="U49" s="54">
        <v>841908271</v>
      </c>
      <c r="V49" s="54">
        <v>4049709210</v>
      </c>
      <c r="W49" s="54">
        <v>9087705849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679675693</v>
      </c>
      <c r="C51" s="52">
        <v>0</v>
      </c>
      <c r="D51" s="129">
        <v>1013997</v>
      </c>
      <c r="E51" s="54">
        <v>-157759</v>
      </c>
      <c r="F51" s="54">
        <v>0</v>
      </c>
      <c r="G51" s="54">
        <v>0</v>
      </c>
      <c r="H51" s="54">
        <v>0</v>
      </c>
      <c r="I51" s="54">
        <v>-91664</v>
      </c>
      <c r="J51" s="54">
        <v>0</v>
      </c>
      <c r="K51" s="54">
        <v>0</v>
      </c>
      <c r="L51" s="54">
        <v>0</v>
      </c>
      <c r="M51" s="54">
        <v>-89360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-7183796</v>
      </c>
      <c r="W51" s="54">
        <v>673167111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96.76339508251598</v>
      </c>
      <c r="C58" s="5">
        <f>IF(C67=0,0,+(C76/C67)*100)</f>
        <v>0</v>
      </c>
      <c r="D58" s="6">
        <f aca="true" t="shared" si="6" ref="D58:Z58">IF(D67=0,0,+(D76/D67)*100)</f>
        <v>91.31676652459076</v>
      </c>
      <c r="E58" s="7">
        <f t="shared" si="6"/>
        <v>92.72249969473938</v>
      </c>
      <c r="F58" s="7">
        <f t="shared" si="6"/>
        <v>88.40952498960348</v>
      </c>
      <c r="G58" s="7">
        <f t="shared" si="6"/>
        <v>93.64461669780238</v>
      </c>
      <c r="H58" s="7">
        <f t="shared" si="6"/>
        <v>92.79594300578971</v>
      </c>
      <c r="I58" s="7">
        <f t="shared" si="6"/>
        <v>91.6190648640395</v>
      </c>
      <c r="J58" s="7">
        <f t="shared" si="6"/>
        <v>98.7894123989219</v>
      </c>
      <c r="K58" s="7">
        <f t="shared" si="6"/>
        <v>96.29151928444189</v>
      </c>
      <c r="L58" s="7">
        <f t="shared" si="6"/>
        <v>93.99247081401366</v>
      </c>
      <c r="M58" s="7">
        <f t="shared" si="6"/>
        <v>96.40847405845766</v>
      </c>
      <c r="N58" s="7">
        <f t="shared" si="6"/>
        <v>87.24369300870167</v>
      </c>
      <c r="O58" s="7">
        <f t="shared" si="6"/>
        <v>92.76323260169644</v>
      </c>
      <c r="P58" s="7">
        <f t="shared" si="6"/>
        <v>90.43335182144031</v>
      </c>
      <c r="Q58" s="7">
        <f t="shared" si="6"/>
        <v>90.14251283048402</v>
      </c>
      <c r="R58" s="7">
        <f t="shared" si="6"/>
        <v>71.71089199881443</v>
      </c>
      <c r="S58" s="7">
        <f t="shared" si="6"/>
        <v>93.51328362334247</v>
      </c>
      <c r="T58" s="7">
        <f t="shared" si="6"/>
        <v>95.69034187810844</v>
      </c>
      <c r="U58" s="7">
        <f t="shared" si="6"/>
        <v>86.68200408192457</v>
      </c>
      <c r="V58" s="7">
        <f t="shared" si="6"/>
        <v>91.0641560943894</v>
      </c>
      <c r="W58" s="7">
        <f t="shared" si="6"/>
        <v>85.85442726203249</v>
      </c>
      <c r="X58" s="7">
        <f t="shared" si="6"/>
        <v>0</v>
      </c>
      <c r="Y58" s="7">
        <f t="shared" si="6"/>
        <v>0</v>
      </c>
      <c r="Z58" s="8">
        <f t="shared" si="6"/>
        <v>92.72249969473938</v>
      </c>
    </row>
    <row r="59" spans="1:26" ht="12.75">
      <c r="A59" s="37" t="s">
        <v>31</v>
      </c>
      <c r="B59" s="9">
        <f aca="true" t="shared" si="7" ref="B59:Z66">IF(B68=0,0,+(B77/B68)*100)</f>
        <v>99.99999662976371</v>
      </c>
      <c r="C59" s="9">
        <f t="shared" si="7"/>
        <v>0</v>
      </c>
      <c r="D59" s="2">
        <f t="shared" si="7"/>
        <v>96.32523003569256</v>
      </c>
      <c r="E59" s="10">
        <f t="shared" si="7"/>
        <v>93.47600267981238</v>
      </c>
      <c r="F59" s="10">
        <f t="shared" si="7"/>
        <v>93.8073862060542</v>
      </c>
      <c r="G59" s="10">
        <f t="shared" si="7"/>
        <v>99.35286369227987</v>
      </c>
      <c r="H59" s="10">
        <f t="shared" si="7"/>
        <v>94.9497853598935</v>
      </c>
      <c r="I59" s="10">
        <f t="shared" si="7"/>
        <v>96.0039693041341</v>
      </c>
      <c r="J59" s="10">
        <f t="shared" si="7"/>
        <v>106.29950381136588</v>
      </c>
      <c r="K59" s="10">
        <f t="shared" si="7"/>
        <v>101.56242331052754</v>
      </c>
      <c r="L59" s="10">
        <f t="shared" si="7"/>
        <v>97.52263113955361</v>
      </c>
      <c r="M59" s="10">
        <f t="shared" si="7"/>
        <v>101.75566880089251</v>
      </c>
      <c r="N59" s="10">
        <f t="shared" si="7"/>
        <v>89.32185607477116</v>
      </c>
      <c r="O59" s="10">
        <f t="shared" si="7"/>
        <v>93.69380296939104</v>
      </c>
      <c r="P59" s="10">
        <f t="shared" si="7"/>
        <v>110.41297584306402</v>
      </c>
      <c r="Q59" s="10">
        <f t="shared" si="7"/>
        <v>97.32033027770895</v>
      </c>
      <c r="R59" s="10">
        <f t="shared" si="7"/>
        <v>84.58604851187849</v>
      </c>
      <c r="S59" s="10">
        <f t="shared" si="7"/>
        <v>100.75853602922444</v>
      </c>
      <c r="T59" s="10">
        <f t="shared" si="7"/>
        <v>93.93577964623827</v>
      </c>
      <c r="U59" s="10">
        <f t="shared" si="7"/>
        <v>93.14963219183284</v>
      </c>
      <c r="V59" s="10">
        <f t="shared" si="7"/>
        <v>97.01341607593537</v>
      </c>
      <c r="W59" s="10">
        <f t="shared" si="7"/>
        <v>93.82759035224386</v>
      </c>
      <c r="X59" s="10">
        <f t="shared" si="7"/>
        <v>0</v>
      </c>
      <c r="Y59" s="10">
        <f t="shared" si="7"/>
        <v>0</v>
      </c>
      <c r="Z59" s="11">
        <f t="shared" si="7"/>
        <v>93.47600267981238</v>
      </c>
    </row>
    <row r="60" spans="1:26" ht="12.75">
      <c r="A60" s="38" t="s">
        <v>32</v>
      </c>
      <c r="B60" s="12">
        <f t="shared" si="7"/>
        <v>96.36949006283461</v>
      </c>
      <c r="C60" s="12">
        <f t="shared" si="7"/>
        <v>0</v>
      </c>
      <c r="D60" s="3">
        <f t="shared" si="7"/>
        <v>90.41365804518631</v>
      </c>
      <c r="E60" s="13">
        <f t="shared" si="7"/>
        <v>93.87432842507215</v>
      </c>
      <c r="F60" s="13">
        <f t="shared" si="7"/>
        <v>87.32461982894766</v>
      </c>
      <c r="G60" s="13">
        <f t="shared" si="7"/>
        <v>92.63613775798338</v>
      </c>
      <c r="H60" s="13">
        <f t="shared" si="7"/>
        <v>93.30199816071584</v>
      </c>
      <c r="I60" s="13">
        <f t="shared" si="7"/>
        <v>91.05907301546323</v>
      </c>
      <c r="J60" s="13">
        <f t="shared" si="7"/>
        <v>96.93761270534763</v>
      </c>
      <c r="K60" s="13">
        <f t="shared" si="7"/>
        <v>95.2105214388289</v>
      </c>
      <c r="L60" s="13">
        <f t="shared" si="7"/>
        <v>93.81058051620009</v>
      </c>
      <c r="M60" s="13">
        <f t="shared" si="7"/>
        <v>95.37580237508966</v>
      </c>
      <c r="N60" s="13">
        <f t="shared" si="7"/>
        <v>87.73043753539261</v>
      </c>
      <c r="O60" s="13">
        <f t="shared" si="7"/>
        <v>93.82144580701684</v>
      </c>
      <c r="P60" s="13">
        <f t="shared" si="7"/>
        <v>83.93034255185059</v>
      </c>
      <c r="Q60" s="13">
        <f t="shared" si="7"/>
        <v>88.21532142493061</v>
      </c>
      <c r="R60" s="13">
        <f t="shared" si="7"/>
        <v>67.63360081978945</v>
      </c>
      <c r="S60" s="13">
        <f t="shared" si="7"/>
        <v>91.89389047056429</v>
      </c>
      <c r="T60" s="13">
        <f t="shared" si="7"/>
        <v>98.32727731822052</v>
      </c>
      <c r="U60" s="13">
        <f t="shared" si="7"/>
        <v>85.31955873213774</v>
      </c>
      <c r="V60" s="13">
        <f t="shared" si="7"/>
        <v>89.79578084560356</v>
      </c>
      <c r="W60" s="13">
        <f t="shared" si="7"/>
        <v>83.54100887013955</v>
      </c>
      <c r="X60" s="13">
        <f t="shared" si="7"/>
        <v>0</v>
      </c>
      <c r="Y60" s="13">
        <f t="shared" si="7"/>
        <v>0</v>
      </c>
      <c r="Z60" s="14">
        <f t="shared" si="7"/>
        <v>93.87432842507215</v>
      </c>
    </row>
    <row r="61" spans="1:26" ht="12.75">
      <c r="A61" s="39" t="s">
        <v>103</v>
      </c>
      <c r="B61" s="12">
        <f t="shared" si="7"/>
        <v>100.00000414659694</v>
      </c>
      <c r="C61" s="12">
        <f t="shared" si="7"/>
        <v>0</v>
      </c>
      <c r="D61" s="3">
        <f t="shared" si="7"/>
        <v>98.67990059407141</v>
      </c>
      <c r="E61" s="13">
        <f t="shared" si="7"/>
        <v>99.37388903211574</v>
      </c>
      <c r="F61" s="13">
        <f t="shared" si="7"/>
        <v>94.25878801668769</v>
      </c>
      <c r="G61" s="13">
        <f t="shared" si="7"/>
        <v>105.51039014777601</v>
      </c>
      <c r="H61" s="13">
        <f t="shared" si="7"/>
        <v>101.90099130464606</v>
      </c>
      <c r="I61" s="13">
        <f t="shared" si="7"/>
        <v>100.50211298079886</v>
      </c>
      <c r="J61" s="13">
        <f t="shared" si="7"/>
        <v>107.16393422837581</v>
      </c>
      <c r="K61" s="13">
        <f t="shared" si="7"/>
        <v>102.4402890133769</v>
      </c>
      <c r="L61" s="13">
        <f t="shared" si="7"/>
        <v>104.84349114374581</v>
      </c>
      <c r="M61" s="13">
        <f t="shared" si="7"/>
        <v>104.85428009209785</v>
      </c>
      <c r="N61" s="13">
        <f t="shared" si="7"/>
        <v>96.90660916740968</v>
      </c>
      <c r="O61" s="13">
        <f t="shared" si="7"/>
        <v>104.80843132948536</v>
      </c>
      <c r="P61" s="13">
        <f t="shared" si="7"/>
        <v>101.07110548545141</v>
      </c>
      <c r="Q61" s="13">
        <f t="shared" si="7"/>
        <v>100.73150052697642</v>
      </c>
      <c r="R61" s="13">
        <f t="shared" si="7"/>
        <v>81.86542921433717</v>
      </c>
      <c r="S61" s="13">
        <f t="shared" si="7"/>
        <v>102.94685578041967</v>
      </c>
      <c r="T61" s="13">
        <f t="shared" si="7"/>
        <v>102.4245008347072</v>
      </c>
      <c r="U61" s="13">
        <f t="shared" si="7"/>
        <v>96.26260765994188</v>
      </c>
      <c r="V61" s="13">
        <f t="shared" si="7"/>
        <v>100.55897020620732</v>
      </c>
      <c r="W61" s="13">
        <f t="shared" si="7"/>
        <v>99.37354996928667</v>
      </c>
      <c r="X61" s="13">
        <f t="shared" si="7"/>
        <v>0</v>
      </c>
      <c r="Y61" s="13">
        <f t="shared" si="7"/>
        <v>0</v>
      </c>
      <c r="Z61" s="14">
        <f t="shared" si="7"/>
        <v>99.37388903211574</v>
      </c>
    </row>
    <row r="62" spans="1:26" ht="12.75">
      <c r="A62" s="39" t="s">
        <v>104</v>
      </c>
      <c r="B62" s="12">
        <f t="shared" si="7"/>
        <v>99.999995526472</v>
      </c>
      <c r="C62" s="12">
        <f t="shared" si="7"/>
        <v>0</v>
      </c>
      <c r="D62" s="3">
        <f t="shared" si="7"/>
        <v>76.01174857604651</v>
      </c>
      <c r="E62" s="13">
        <f t="shared" si="7"/>
        <v>80.29307970338621</v>
      </c>
      <c r="F62" s="13">
        <f t="shared" si="7"/>
        <v>69.03420304308993</v>
      </c>
      <c r="G62" s="13">
        <f t="shared" si="7"/>
        <v>59.73440124730688</v>
      </c>
      <c r="H62" s="13">
        <f t="shared" si="7"/>
        <v>72.42644375255556</v>
      </c>
      <c r="I62" s="13">
        <f t="shared" si="7"/>
        <v>66.57567770289249</v>
      </c>
      <c r="J62" s="13">
        <f t="shared" si="7"/>
        <v>71.39746250617787</v>
      </c>
      <c r="K62" s="13">
        <f t="shared" si="7"/>
        <v>76.49874178515981</v>
      </c>
      <c r="L62" s="13">
        <f t="shared" si="7"/>
        <v>66.67558567167691</v>
      </c>
      <c r="M62" s="13">
        <f t="shared" si="7"/>
        <v>71.6944222705447</v>
      </c>
      <c r="N62" s="13">
        <f t="shared" si="7"/>
        <v>204.93600621920453</v>
      </c>
      <c r="O62" s="13">
        <f t="shared" si="7"/>
        <v>74.74470216316914</v>
      </c>
      <c r="P62" s="13">
        <f t="shared" si="7"/>
        <v>51.553402181218544</v>
      </c>
      <c r="Q62" s="13">
        <f t="shared" si="7"/>
        <v>72.67989196921832</v>
      </c>
      <c r="R62" s="13">
        <f t="shared" si="7"/>
        <v>43.85534247058597</v>
      </c>
      <c r="S62" s="13">
        <f t="shared" si="7"/>
        <v>65.67719863884264</v>
      </c>
      <c r="T62" s="13">
        <f t="shared" si="7"/>
        <v>86.48832964597972</v>
      </c>
      <c r="U62" s="13">
        <f t="shared" si="7"/>
        <v>61.10402801565999</v>
      </c>
      <c r="V62" s="13">
        <f t="shared" si="7"/>
        <v>67.15116579947072</v>
      </c>
      <c r="W62" s="13">
        <f t="shared" si="7"/>
        <v>54.19164670665842</v>
      </c>
      <c r="X62" s="13">
        <f t="shared" si="7"/>
        <v>0</v>
      </c>
      <c r="Y62" s="13">
        <f t="shared" si="7"/>
        <v>0</v>
      </c>
      <c r="Z62" s="14">
        <f t="shared" si="7"/>
        <v>80.29307970338621</v>
      </c>
    </row>
    <row r="63" spans="1:26" ht="12.75">
      <c r="A63" s="39" t="s">
        <v>105</v>
      </c>
      <c r="B63" s="12">
        <f t="shared" si="7"/>
        <v>99.99999111754978</v>
      </c>
      <c r="C63" s="12">
        <f t="shared" si="7"/>
        <v>0</v>
      </c>
      <c r="D63" s="3">
        <f t="shared" si="7"/>
        <v>88.58938536435791</v>
      </c>
      <c r="E63" s="13">
        <f t="shared" si="7"/>
        <v>85.24878018211606</v>
      </c>
      <c r="F63" s="13">
        <f t="shared" si="7"/>
        <v>84.24686935932633</v>
      </c>
      <c r="G63" s="13">
        <f t="shared" si="7"/>
        <v>80.88385713953468</v>
      </c>
      <c r="H63" s="13">
        <f t="shared" si="7"/>
        <v>88.11701665766608</v>
      </c>
      <c r="I63" s="13">
        <f t="shared" si="7"/>
        <v>84.27502285058863</v>
      </c>
      <c r="J63" s="13">
        <f t="shared" si="7"/>
        <v>88.71768465597066</v>
      </c>
      <c r="K63" s="13">
        <f t="shared" si="7"/>
        <v>98.93571944731836</v>
      </c>
      <c r="L63" s="13">
        <f t="shared" si="7"/>
        <v>81.2277450571666</v>
      </c>
      <c r="M63" s="13">
        <f t="shared" si="7"/>
        <v>89.87106546935765</v>
      </c>
      <c r="N63" s="13">
        <f t="shared" si="7"/>
        <v>68.50598968241495</v>
      </c>
      <c r="O63" s="13">
        <f t="shared" si="7"/>
        <v>84.12115754847686</v>
      </c>
      <c r="P63" s="13">
        <f t="shared" si="7"/>
        <v>77.73761413359895</v>
      </c>
      <c r="Q63" s="13">
        <f t="shared" si="7"/>
        <v>77.31140453341311</v>
      </c>
      <c r="R63" s="13">
        <f t="shared" si="7"/>
        <v>64.00774323559541</v>
      </c>
      <c r="S63" s="13">
        <f t="shared" si="7"/>
        <v>86.85584251956706</v>
      </c>
      <c r="T63" s="13">
        <f t="shared" si="7"/>
        <v>108.34629618875407</v>
      </c>
      <c r="U63" s="13">
        <f t="shared" si="7"/>
        <v>83.7653056271638</v>
      </c>
      <c r="V63" s="13">
        <f t="shared" si="7"/>
        <v>83.31897799774679</v>
      </c>
      <c r="W63" s="13">
        <f t="shared" si="7"/>
        <v>61.99379894141861</v>
      </c>
      <c r="X63" s="13">
        <f t="shared" si="7"/>
        <v>0</v>
      </c>
      <c r="Y63" s="13">
        <f t="shared" si="7"/>
        <v>0</v>
      </c>
      <c r="Z63" s="14">
        <f t="shared" si="7"/>
        <v>85.24878018211606</v>
      </c>
    </row>
    <row r="64" spans="1:26" ht="12.75">
      <c r="A64" s="39" t="s">
        <v>106</v>
      </c>
      <c r="B64" s="12">
        <f t="shared" si="7"/>
        <v>99.99997049867375</v>
      </c>
      <c r="C64" s="12">
        <f t="shared" si="7"/>
        <v>0</v>
      </c>
      <c r="D64" s="3">
        <f t="shared" si="7"/>
        <v>61.9052233603115</v>
      </c>
      <c r="E64" s="13">
        <f t="shared" si="7"/>
        <v>78.43432636911156</v>
      </c>
      <c r="F64" s="13">
        <f t="shared" si="7"/>
        <v>63.07315866447992</v>
      </c>
      <c r="G64" s="13">
        <f t="shared" si="7"/>
        <v>67.86870067448318</v>
      </c>
      <c r="H64" s="13">
        <f t="shared" si="7"/>
        <v>64.29843773574146</v>
      </c>
      <c r="I64" s="13">
        <f t="shared" si="7"/>
        <v>65.07865392587439</v>
      </c>
      <c r="J64" s="13">
        <f t="shared" si="7"/>
        <v>68.20277687083276</v>
      </c>
      <c r="K64" s="13">
        <f t="shared" si="7"/>
        <v>67.75276783594461</v>
      </c>
      <c r="L64" s="13">
        <f t="shared" si="7"/>
        <v>65.84532269164772</v>
      </c>
      <c r="M64" s="13">
        <f t="shared" si="7"/>
        <v>67.27637874873444</v>
      </c>
      <c r="N64" s="13">
        <f t="shared" si="7"/>
        <v>-194.6202885981423</v>
      </c>
      <c r="O64" s="13">
        <f t="shared" si="7"/>
        <v>78.13401782295574</v>
      </c>
      <c r="P64" s="13">
        <f t="shared" si="7"/>
        <v>80.41850791444168</v>
      </c>
      <c r="Q64" s="13">
        <f t="shared" si="7"/>
        <v>148.04030920583827</v>
      </c>
      <c r="R64" s="13">
        <f t="shared" si="7"/>
        <v>76.89381399480276</v>
      </c>
      <c r="S64" s="13">
        <f t="shared" si="7"/>
        <v>84.9723603610548</v>
      </c>
      <c r="T64" s="13">
        <f t="shared" si="7"/>
        <v>77.63048591167909</v>
      </c>
      <c r="U64" s="13">
        <f t="shared" si="7"/>
        <v>79.82789849495735</v>
      </c>
      <c r="V64" s="13">
        <f t="shared" si="7"/>
        <v>80.72562073207065</v>
      </c>
      <c r="W64" s="13">
        <f t="shared" si="7"/>
        <v>62.26039743258441</v>
      </c>
      <c r="X64" s="13">
        <f t="shared" si="7"/>
        <v>0</v>
      </c>
      <c r="Y64" s="13">
        <f t="shared" si="7"/>
        <v>0</v>
      </c>
      <c r="Z64" s="14">
        <f t="shared" si="7"/>
        <v>78.43432636911156</v>
      </c>
    </row>
    <row r="65" spans="1:26" ht="12.75">
      <c r="A65" s="39" t="s">
        <v>107</v>
      </c>
      <c r="B65" s="12">
        <f t="shared" si="7"/>
        <v>27.147936864298423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29.131884968394377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27194325889</v>
      </c>
      <c r="C67" s="24"/>
      <c r="D67" s="25">
        <v>28256622017</v>
      </c>
      <c r="E67" s="26">
        <v>26163618401</v>
      </c>
      <c r="F67" s="26">
        <v>2301087572</v>
      </c>
      <c r="G67" s="26">
        <v>2340709473</v>
      </c>
      <c r="H67" s="26">
        <v>2246795023</v>
      </c>
      <c r="I67" s="26">
        <v>6888592068</v>
      </c>
      <c r="J67" s="26">
        <v>2188369266</v>
      </c>
      <c r="K67" s="26">
        <v>2172084640</v>
      </c>
      <c r="L67" s="26">
        <v>2051461078</v>
      </c>
      <c r="M67" s="26">
        <v>6411914984</v>
      </c>
      <c r="N67" s="26">
        <v>2223272411</v>
      </c>
      <c r="O67" s="26">
        <v>2192417101</v>
      </c>
      <c r="P67" s="26">
        <v>2403925583</v>
      </c>
      <c r="Q67" s="26">
        <v>6819615095</v>
      </c>
      <c r="R67" s="26">
        <v>2502361308</v>
      </c>
      <c r="S67" s="26">
        <v>2468969810</v>
      </c>
      <c r="T67" s="26">
        <v>2286427211</v>
      </c>
      <c r="U67" s="26">
        <v>7257758329</v>
      </c>
      <c r="V67" s="26">
        <v>27377880476</v>
      </c>
      <c r="W67" s="26">
        <v>28256622012</v>
      </c>
      <c r="X67" s="26"/>
      <c r="Y67" s="25"/>
      <c r="Z67" s="27">
        <v>26163618401</v>
      </c>
    </row>
    <row r="68" spans="1:26" ht="12.75" hidden="1">
      <c r="A68" s="37" t="s">
        <v>31</v>
      </c>
      <c r="B68" s="19">
        <v>8100322273</v>
      </c>
      <c r="C68" s="19"/>
      <c r="D68" s="20">
        <v>8662349755</v>
      </c>
      <c r="E68" s="21">
        <v>8694931116</v>
      </c>
      <c r="F68" s="21">
        <v>711317280</v>
      </c>
      <c r="G68" s="21">
        <v>702298101</v>
      </c>
      <c r="H68" s="21">
        <v>748877517</v>
      </c>
      <c r="I68" s="21">
        <v>2162492898</v>
      </c>
      <c r="J68" s="21">
        <v>682245575</v>
      </c>
      <c r="K68" s="21">
        <v>725368466</v>
      </c>
      <c r="L68" s="21">
        <v>699222965</v>
      </c>
      <c r="M68" s="21">
        <v>2106837006</v>
      </c>
      <c r="N68" s="21">
        <v>764827938</v>
      </c>
      <c r="O68" s="21">
        <v>741335099</v>
      </c>
      <c r="P68" s="21">
        <v>672585878</v>
      </c>
      <c r="Q68" s="21">
        <v>2178748915</v>
      </c>
      <c r="R68" s="21">
        <v>720584135</v>
      </c>
      <c r="S68" s="21">
        <v>734674529</v>
      </c>
      <c r="T68" s="21">
        <v>738684190</v>
      </c>
      <c r="U68" s="21">
        <v>2193942854</v>
      </c>
      <c r="V68" s="21">
        <v>8642021673</v>
      </c>
      <c r="W68" s="21">
        <v>8662349755</v>
      </c>
      <c r="X68" s="21"/>
      <c r="Y68" s="20"/>
      <c r="Z68" s="23">
        <v>8694931116</v>
      </c>
    </row>
    <row r="69" spans="1:26" ht="12.75" hidden="1">
      <c r="A69" s="38" t="s">
        <v>32</v>
      </c>
      <c r="B69" s="19">
        <v>18815940593</v>
      </c>
      <c r="C69" s="19"/>
      <c r="D69" s="20">
        <v>19310141415</v>
      </c>
      <c r="E69" s="21">
        <v>17184556438</v>
      </c>
      <c r="F69" s="21">
        <v>1565552128</v>
      </c>
      <c r="G69" s="21">
        <v>1612972189</v>
      </c>
      <c r="H69" s="21">
        <v>1472505478</v>
      </c>
      <c r="I69" s="21">
        <v>4651029795</v>
      </c>
      <c r="J69" s="21">
        <v>1482039260</v>
      </c>
      <c r="K69" s="21">
        <v>1422985073</v>
      </c>
      <c r="L69" s="21">
        <v>1328547713</v>
      </c>
      <c r="M69" s="21">
        <v>4233572046</v>
      </c>
      <c r="N69" s="21">
        <v>1432235473</v>
      </c>
      <c r="O69" s="21">
        <v>1427362280</v>
      </c>
      <c r="P69" s="21">
        <v>1705376570</v>
      </c>
      <c r="Q69" s="21">
        <v>4564974323</v>
      </c>
      <c r="R69" s="21">
        <v>1752016682</v>
      </c>
      <c r="S69" s="21">
        <v>1706933326</v>
      </c>
      <c r="T69" s="21">
        <v>1519416893</v>
      </c>
      <c r="U69" s="21">
        <v>4978366901</v>
      </c>
      <c r="V69" s="21">
        <v>18427943065</v>
      </c>
      <c r="W69" s="21">
        <v>19310141411</v>
      </c>
      <c r="X69" s="21"/>
      <c r="Y69" s="20"/>
      <c r="Z69" s="23">
        <v>17184556438</v>
      </c>
    </row>
    <row r="70" spans="1:26" ht="12.75" hidden="1">
      <c r="A70" s="39" t="s">
        <v>103</v>
      </c>
      <c r="B70" s="19">
        <v>11744570513</v>
      </c>
      <c r="C70" s="19"/>
      <c r="D70" s="20">
        <v>11942586694</v>
      </c>
      <c r="E70" s="21">
        <v>11942545944</v>
      </c>
      <c r="F70" s="21">
        <v>1090985269</v>
      </c>
      <c r="G70" s="21">
        <v>1078217629</v>
      </c>
      <c r="H70" s="21">
        <v>1008924657</v>
      </c>
      <c r="I70" s="21">
        <v>3178127555</v>
      </c>
      <c r="J70" s="21">
        <v>1010516508</v>
      </c>
      <c r="K70" s="21">
        <v>962789484</v>
      </c>
      <c r="L70" s="21">
        <v>906335548</v>
      </c>
      <c r="M70" s="21">
        <v>2879641540</v>
      </c>
      <c r="N70" s="21">
        <v>989639223</v>
      </c>
      <c r="O70" s="21">
        <v>848429232</v>
      </c>
      <c r="P70" s="21">
        <v>960749351</v>
      </c>
      <c r="Q70" s="21">
        <v>2798817806</v>
      </c>
      <c r="R70" s="21">
        <v>910832878</v>
      </c>
      <c r="S70" s="21">
        <v>1058265498</v>
      </c>
      <c r="T70" s="21">
        <v>980171863</v>
      </c>
      <c r="U70" s="21">
        <v>2949270239</v>
      </c>
      <c r="V70" s="21">
        <v>11805857140</v>
      </c>
      <c r="W70" s="21">
        <v>11942586692</v>
      </c>
      <c r="X70" s="21"/>
      <c r="Y70" s="20"/>
      <c r="Z70" s="23">
        <v>11942545944</v>
      </c>
    </row>
    <row r="71" spans="1:26" ht="12.75" hidden="1">
      <c r="A71" s="39" t="s">
        <v>104</v>
      </c>
      <c r="B71" s="19">
        <v>3442473154</v>
      </c>
      <c r="C71" s="19"/>
      <c r="D71" s="20">
        <v>3933400594</v>
      </c>
      <c r="E71" s="21">
        <v>2654742553</v>
      </c>
      <c r="F71" s="21">
        <v>251152945</v>
      </c>
      <c r="G71" s="21">
        <v>293055066</v>
      </c>
      <c r="H71" s="21">
        <v>237132169</v>
      </c>
      <c r="I71" s="21">
        <v>781340180</v>
      </c>
      <c r="J71" s="21">
        <v>244912281</v>
      </c>
      <c r="K71" s="21">
        <v>234004552</v>
      </c>
      <c r="L71" s="21">
        <v>209511412</v>
      </c>
      <c r="M71" s="21">
        <v>688428245</v>
      </c>
      <c r="N71" s="21">
        <v>68528378</v>
      </c>
      <c r="O71" s="21">
        <v>339425516</v>
      </c>
      <c r="P71" s="21">
        <v>462175513</v>
      </c>
      <c r="Q71" s="21">
        <v>870129407</v>
      </c>
      <c r="R71" s="21">
        <v>546976741</v>
      </c>
      <c r="S71" s="21">
        <v>390012804</v>
      </c>
      <c r="T71" s="21">
        <v>301408123</v>
      </c>
      <c r="U71" s="21">
        <v>1238397668</v>
      </c>
      <c r="V71" s="21">
        <v>3578295500</v>
      </c>
      <c r="W71" s="21">
        <v>3933400595</v>
      </c>
      <c r="X71" s="21"/>
      <c r="Y71" s="20"/>
      <c r="Z71" s="23">
        <v>2654742553</v>
      </c>
    </row>
    <row r="72" spans="1:26" ht="12.75" hidden="1">
      <c r="A72" s="39" t="s">
        <v>105</v>
      </c>
      <c r="B72" s="19">
        <v>1609916143</v>
      </c>
      <c r="C72" s="19"/>
      <c r="D72" s="20">
        <v>2092271798</v>
      </c>
      <c r="E72" s="21">
        <v>1521521798</v>
      </c>
      <c r="F72" s="21">
        <v>115579058</v>
      </c>
      <c r="G72" s="21">
        <v>134238006</v>
      </c>
      <c r="H72" s="21">
        <v>119333164</v>
      </c>
      <c r="I72" s="21">
        <v>369150228</v>
      </c>
      <c r="J72" s="21">
        <v>118589098</v>
      </c>
      <c r="K72" s="21">
        <v>116364712</v>
      </c>
      <c r="L72" s="21">
        <v>106212360</v>
      </c>
      <c r="M72" s="21">
        <v>341166170</v>
      </c>
      <c r="N72" s="21">
        <v>127089042</v>
      </c>
      <c r="O72" s="21">
        <v>152428208</v>
      </c>
      <c r="P72" s="21">
        <v>190219293</v>
      </c>
      <c r="Q72" s="21">
        <v>469736543</v>
      </c>
      <c r="R72" s="21">
        <v>207865043</v>
      </c>
      <c r="S72" s="21">
        <v>170049469</v>
      </c>
      <c r="T72" s="21">
        <v>145696423</v>
      </c>
      <c r="U72" s="21">
        <v>523610935</v>
      </c>
      <c r="V72" s="21">
        <v>1703663876</v>
      </c>
      <c r="W72" s="21">
        <v>2092271800</v>
      </c>
      <c r="X72" s="21"/>
      <c r="Y72" s="20"/>
      <c r="Z72" s="23">
        <v>1521521798</v>
      </c>
    </row>
    <row r="73" spans="1:26" ht="12.75" hidden="1">
      <c r="A73" s="39" t="s">
        <v>106</v>
      </c>
      <c r="B73" s="19">
        <v>1081307319</v>
      </c>
      <c r="C73" s="19"/>
      <c r="D73" s="20">
        <v>1341882329</v>
      </c>
      <c r="E73" s="21">
        <v>1065173001</v>
      </c>
      <c r="F73" s="21">
        <v>107826818</v>
      </c>
      <c r="G73" s="21">
        <v>107460354</v>
      </c>
      <c r="H73" s="21">
        <v>107115489</v>
      </c>
      <c r="I73" s="21">
        <v>322402661</v>
      </c>
      <c r="J73" s="21">
        <v>108021373</v>
      </c>
      <c r="K73" s="21">
        <v>109826325</v>
      </c>
      <c r="L73" s="21">
        <v>106488393</v>
      </c>
      <c r="M73" s="21">
        <v>324336091</v>
      </c>
      <c r="N73" s="21">
        <v>-35956018</v>
      </c>
      <c r="O73" s="21">
        <v>87055033</v>
      </c>
      <c r="P73" s="21">
        <v>92204230</v>
      </c>
      <c r="Q73" s="21">
        <v>143303245</v>
      </c>
      <c r="R73" s="21">
        <v>86309255</v>
      </c>
      <c r="S73" s="21">
        <v>88580571</v>
      </c>
      <c r="T73" s="21">
        <v>92135962</v>
      </c>
      <c r="U73" s="21">
        <v>267025788</v>
      </c>
      <c r="V73" s="21">
        <v>1057067785</v>
      </c>
      <c r="W73" s="21">
        <v>1341882324</v>
      </c>
      <c r="X73" s="21"/>
      <c r="Y73" s="20"/>
      <c r="Z73" s="23">
        <v>1065173001</v>
      </c>
    </row>
    <row r="74" spans="1:26" ht="12.75" hidden="1">
      <c r="A74" s="39" t="s">
        <v>107</v>
      </c>
      <c r="B74" s="19">
        <v>937673464</v>
      </c>
      <c r="C74" s="19"/>
      <c r="D74" s="20"/>
      <c r="E74" s="21">
        <v>573142</v>
      </c>
      <c r="F74" s="21">
        <v>8038</v>
      </c>
      <c r="G74" s="21">
        <v>1134</v>
      </c>
      <c r="H74" s="21">
        <v>-1</v>
      </c>
      <c r="I74" s="21">
        <v>9171</v>
      </c>
      <c r="J74" s="21"/>
      <c r="K74" s="21"/>
      <c r="L74" s="21"/>
      <c r="M74" s="21"/>
      <c r="N74" s="21">
        <v>282934848</v>
      </c>
      <c r="O74" s="21">
        <v>24291</v>
      </c>
      <c r="P74" s="21">
        <v>28183</v>
      </c>
      <c r="Q74" s="21">
        <v>282987322</v>
      </c>
      <c r="R74" s="21">
        <v>32765</v>
      </c>
      <c r="S74" s="21">
        <v>24984</v>
      </c>
      <c r="T74" s="21">
        <v>4522</v>
      </c>
      <c r="U74" s="21">
        <v>62271</v>
      </c>
      <c r="V74" s="21">
        <v>283058764</v>
      </c>
      <c r="W74" s="21"/>
      <c r="X74" s="21"/>
      <c r="Y74" s="20"/>
      <c r="Z74" s="23">
        <v>573142</v>
      </c>
    </row>
    <row r="75" spans="1:26" ht="12.75" hidden="1">
      <c r="A75" s="40" t="s">
        <v>110</v>
      </c>
      <c r="B75" s="28">
        <v>278063023</v>
      </c>
      <c r="C75" s="28"/>
      <c r="D75" s="29">
        <v>284130847</v>
      </c>
      <c r="E75" s="30">
        <v>284130847</v>
      </c>
      <c r="F75" s="30">
        <v>24218164</v>
      </c>
      <c r="G75" s="30">
        <v>25439183</v>
      </c>
      <c r="H75" s="30">
        <v>25412028</v>
      </c>
      <c r="I75" s="30">
        <v>75069375</v>
      </c>
      <c r="J75" s="30">
        <v>24084431</v>
      </c>
      <c r="K75" s="30">
        <v>23731101</v>
      </c>
      <c r="L75" s="30">
        <v>23690400</v>
      </c>
      <c r="M75" s="30">
        <v>71505932</v>
      </c>
      <c r="N75" s="30">
        <v>26209000</v>
      </c>
      <c r="O75" s="30">
        <v>23719722</v>
      </c>
      <c r="P75" s="30">
        <v>25963135</v>
      </c>
      <c r="Q75" s="30">
        <v>75891857</v>
      </c>
      <c r="R75" s="30">
        <v>29760491</v>
      </c>
      <c r="S75" s="30">
        <v>27361955</v>
      </c>
      <c r="T75" s="30">
        <v>28326128</v>
      </c>
      <c r="U75" s="30">
        <v>85448574</v>
      </c>
      <c r="V75" s="30">
        <v>307915738</v>
      </c>
      <c r="W75" s="30">
        <v>284130846</v>
      </c>
      <c r="X75" s="30"/>
      <c r="Y75" s="29"/>
      <c r="Z75" s="31">
        <v>284130847</v>
      </c>
    </row>
    <row r="76" spans="1:26" ht="12.75" hidden="1">
      <c r="A76" s="42" t="s">
        <v>287</v>
      </c>
      <c r="B76" s="32">
        <v>26314153000</v>
      </c>
      <c r="C76" s="32"/>
      <c r="D76" s="33">
        <v>25803033555</v>
      </c>
      <c r="E76" s="34">
        <v>24259560992</v>
      </c>
      <c r="F76" s="34">
        <v>2034380592</v>
      </c>
      <c r="G76" s="34">
        <v>2191948414</v>
      </c>
      <c r="H76" s="34">
        <v>2084934629</v>
      </c>
      <c r="I76" s="34">
        <v>6311263635</v>
      </c>
      <c r="J76" s="34">
        <v>2161877139</v>
      </c>
      <c r="K76" s="34">
        <v>2091533300</v>
      </c>
      <c r="L76" s="34">
        <v>1928218955</v>
      </c>
      <c r="M76" s="34">
        <v>6181629394</v>
      </c>
      <c r="N76" s="34">
        <v>1939664957</v>
      </c>
      <c r="O76" s="34">
        <v>2033756975</v>
      </c>
      <c r="P76" s="34">
        <v>2173950480</v>
      </c>
      <c r="Q76" s="34">
        <v>6147372412</v>
      </c>
      <c r="R76" s="34">
        <v>1794465615</v>
      </c>
      <c r="S76" s="34">
        <v>2308814741</v>
      </c>
      <c r="T76" s="34">
        <v>2187890015</v>
      </c>
      <c r="U76" s="34">
        <v>6291170371</v>
      </c>
      <c r="V76" s="34">
        <v>24931435812</v>
      </c>
      <c r="W76" s="34">
        <v>24259560992</v>
      </c>
      <c r="X76" s="34"/>
      <c r="Y76" s="33"/>
      <c r="Z76" s="35">
        <v>24259560992</v>
      </c>
    </row>
    <row r="77" spans="1:26" ht="12.75" hidden="1">
      <c r="A77" s="37" t="s">
        <v>31</v>
      </c>
      <c r="B77" s="19">
        <v>8100322000</v>
      </c>
      <c r="C77" s="19"/>
      <c r="D77" s="20">
        <v>8344028328</v>
      </c>
      <c r="E77" s="21">
        <v>8127674043</v>
      </c>
      <c r="F77" s="21">
        <v>667268148</v>
      </c>
      <c r="G77" s="21">
        <v>697753275</v>
      </c>
      <c r="H77" s="21">
        <v>711057595</v>
      </c>
      <c r="I77" s="21">
        <v>2076079018</v>
      </c>
      <c r="J77" s="21">
        <v>725223661</v>
      </c>
      <c r="K77" s="21">
        <v>736701792</v>
      </c>
      <c r="L77" s="21">
        <v>681900633</v>
      </c>
      <c r="M77" s="21">
        <v>2143826086</v>
      </c>
      <c r="N77" s="21">
        <v>683158510</v>
      </c>
      <c r="O77" s="21">
        <v>694585047</v>
      </c>
      <c r="P77" s="21">
        <v>742622083</v>
      </c>
      <c r="Q77" s="21">
        <v>2120365640</v>
      </c>
      <c r="R77" s="21">
        <v>609513646</v>
      </c>
      <c r="S77" s="21">
        <v>740247300</v>
      </c>
      <c r="T77" s="21">
        <v>693888753</v>
      </c>
      <c r="U77" s="21">
        <v>2043649699</v>
      </c>
      <c r="V77" s="21">
        <v>8383920443</v>
      </c>
      <c r="W77" s="21">
        <v>8127674043</v>
      </c>
      <c r="X77" s="21"/>
      <c r="Y77" s="20"/>
      <c r="Z77" s="23">
        <v>8127674043</v>
      </c>
    </row>
    <row r="78" spans="1:26" ht="12.75" hidden="1">
      <c r="A78" s="38" t="s">
        <v>32</v>
      </c>
      <c r="B78" s="19">
        <v>18132826000</v>
      </c>
      <c r="C78" s="19"/>
      <c r="D78" s="20">
        <v>17459005227</v>
      </c>
      <c r="E78" s="21">
        <v>16131886949</v>
      </c>
      <c r="F78" s="21">
        <v>1367112444</v>
      </c>
      <c r="G78" s="21">
        <v>1494195139</v>
      </c>
      <c r="H78" s="21">
        <v>1373877034</v>
      </c>
      <c r="I78" s="21">
        <v>4235184617</v>
      </c>
      <c r="J78" s="21">
        <v>1436653478</v>
      </c>
      <c r="K78" s="21">
        <v>1354831508</v>
      </c>
      <c r="L78" s="21">
        <v>1246318322</v>
      </c>
      <c r="M78" s="21">
        <v>4037803308</v>
      </c>
      <c r="N78" s="21">
        <v>1256506447</v>
      </c>
      <c r="O78" s="21">
        <v>1339171928</v>
      </c>
      <c r="P78" s="21">
        <v>1431328397</v>
      </c>
      <c r="Q78" s="21">
        <v>4027006772</v>
      </c>
      <c r="R78" s="21">
        <v>1184951969</v>
      </c>
      <c r="S78" s="21">
        <v>1568567441</v>
      </c>
      <c r="T78" s="21">
        <v>1494001262</v>
      </c>
      <c r="U78" s="21">
        <v>4247520672</v>
      </c>
      <c r="V78" s="21">
        <v>16547515369</v>
      </c>
      <c r="W78" s="21">
        <v>16131886949</v>
      </c>
      <c r="X78" s="21"/>
      <c r="Y78" s="20"/>
      <c r="Z78" s="23">
        <v>16131886949</v>
      </c>
    </row>
    <row r="79" spans="1:26" ht="12.75" hidden="1">
      <c r="A79" s="39" t="s">
        <v>103</v>
      </c>
      <c r="B79" s="19">
        <v>11744571000</v>
      </c>
      <c r="C79" s="19"/>
      <c r="D79" s="20">
        <v>11784932678</v>
      </c>
      <c r="E79" s="21">
        <v>11867772354</v>
      </c>
      <c r="F79" s="21">
        <v>1028349492</v>
      </c>
      <c r="G79" s="21">
        <v>1137631627</v>
      </c>
      <c r="H79" s="21">
        <v>1028104227</v>
      </c>
      <c r="I79" s="21">
        <v>3194085346</v>
      </c>
      <c r="J79" s="21">
        <v>1082909246</v>
      </c>
      <c r="K79" s="21">
        <v>986284330</v>
      </c>
      <c r="L79" s="21">
        <v>950233830</v>
      </c>
      <c r="M79" s="21">
        <v>3019427406</v>
      </c>
      <c r="N79" s="21">
        <v>959025814</v>
      </c>
      <c r="O79" s="21">
        <v>889225369</v>
      </c>
      <c r="P79" s="21">
        <v>971039990</v>
      </c>
      <c r="Q79" s="21">
        <v>2819291173</v>
      </c>
      <c r="R79" s="21">
        <v>745657245</v>
      </c>
      <c r="S79" s="21">
        <v>1089451056</v>
      </c>
      <c r="T79" s="21">
        <v>1003936138</v>
      </c>
      <c r="U79" s="21">
        <v>2839044439</v>
      </c>
      <c r="V79" s="21">
        <v>11871848364</v>
      </c>
      <c r="W79" s="21">
        <v>11867772354</v>
      </c>
      <c r="X79" s="21"/>
      <c r="Y79" s="20"/>
      <c r="Z79" s="23">
        <v>11867772354</v>
      </c>
    </row>
    <row r="80" spans="1:26" ht="12.75" hidden="1">
      <c r="A80" s="39" t="s">
        <v>104</v>
      </c>
      <c r="B80" s="19">
        <v>3442473000</v>
      </c>
      <c r="C80" s="19"/>
      <c r="D80" s="20">
        <v>2989846570</v>
      </c>
      <c r="E80" s="21">
        <v>2131574554</v>
      </c>
      <c r="F80" s="21">
        <v>173381434</v>
      </c>
      <c r="G80" s="21">
        <v>175054689</v>
      </c>
      <c r="H80" s="21">
        <v>171746397</v>
      </c>
      <c r="I80" s="21">
        <v>520182520</v>
      </c>
      <c r="J80" s="21">
        <v>174861154</v>
      </c>
      <c r="K80" s="21">
        <v>179010538</v>
      </c>
      <c r="L80" s="21">
        <v>139692961</v>
      </c>
      <c r="M80" s="21">
        <v>493564653</v>
      </c>
      <c r="N80" s="21">
        <v>140439321</v>
      </c>
      <c r="O80" s="21">
        <v>253702591</v>
      </c>
      <c r="P80" s="21">
        <v>238267201</v>
      </c>
      <c r="Q80" s="21">
        <v>632409113</v>
      </c>
      <c r="R80" s="21">
        <v>239878523</v>
      </c>
      <c r="S80" s="21">
        <v>256149484</v>
      </c>
      <c r="T80" s="21">
        <v>260682851</v>
      </c>
      <c r="U80" s="21">
        <v>756710858</v>
      </c>
      <c r="V80" s="21">
        <v>2402867144</v>
      </c>
      <c r="W80" s="21">
        <v>2131574554</v>
      </c>
      <c r="X80" s="21"/>
      <c r="Y80" s="20"/>
      <c r="Z80" s="23">
        <v>2131574554</v>
      </c>
    </row>
    <row r="81" spans="1:26" ht="12.75" hidden="1">
      <c r="A81" s="39" t="s">
        <v>105</v>
      </c>
      <c r="B81" s="19">
        <v>1609916000</v>
      </c>
      <c r="C81" s="19"/>
      <c r="D81" s="20">
        <v>1853530726</v>
      </c>
      <c r="E81" s="21">
        <v>1297078773</v>
      </c>
      <c r="F81" s="21">
        <v>97371738</v>
      </c>
      <c r="G81" s="21">
        <v>108576877</v>
      </c>
      <c r="H81" s="21">
        <v>105152824</v>
      </c>
      <c r="I81" s="21">
        <v>311101439</v>
      </c>
      <c r="J81" s="21">
        <v>105209502</v>
      </c>
      <c r="K81" s="21">
        <v>115126265</v>
      </c>
      <c r="L81" s="21">
        <v>86273905</v>
      </c>
      <c r="M81" s="21">
        <v>306609672</v>
      </c>
      <c r="N81" s="21">
        <v>87063606</v>
      </c>
      <c r="O81" s="21">
        <v>128224373</v>
      </c>
      <c r="P81" s="21">
        <v>147871940</v>
      </c>
      <c r="Q81" s="21">
        <v>363159919</v>
      </c>
      <c r="R81" s="21">
        <v>133049723</v>
      </c>
      <c r="S81" s="21">
        <v>147697899</v>
      </c>
      <c r="T81" s="21">
        <v>157856678</v>
      </c>
      <c r="U81" s="21">
        <v>438604300</v>
      </c>
      <c r="V81" s="21">
        <v>1419475330</v>
      </c>
      <c r="W81" s="21">
        <v>1297078773</v>
      </c>
      <c r="X81" s="21"/>
      <c r="Y81" s="20"/>
      <c r="Z81" s="23">
        <v>1297078773</v>
      </c>
    </row>
    <row r="82" spans="1:26" ht="12.75" hidden="1">
      <c r="A82" s="39" t="s">
        <v>106</v>
      </c>
      <c r="B82" s="19">
        <v>1081307000</v>
      </c>
      <c r="C82" s="19"/>
      <c r="D82" s="20">
        <v>830695253</v>
      </c>
      <c r="E82" s="21">
        <v>835461268</v>
      </c>
      <c r="F82" s="21">
        <v>68009780</v>
      </c>
      <c r="G82" s="21">
        <v>72931946</v>
      </c>
      <c r="H82" s="21">
        <v>68873586</v>
      </c>
      <c r="I82" s="21">
        <v>209815312</v>
      </c>
      <c r="J82" s="21">
        <v>73673576</v>
      </c>
      <c r="K82" s="21">
        <v>74410375</v>
      </c>
      <c r="L82" s="21">
        <v>70117626</v>
      </c>
      <c r="M82" s="21">
        <v>218201577</v>
      </c>
      <c r="N82" s="21">
        <v>69977706</v>
      </c>
      <c r="O82" s="21">
        <v>68019595</v>
      </c>
      <c r="P82" s="21">
        <v>74149266</v>
      </c>
      <c r="Q82" s="21">
        <v>212146567</v>
      </c>
      <c r="R82" s="21">
        <v>66366478</v>
      </c>
      <c r="S82" s="21">
        <v>75269002</v>
      </c>
      <c r="T82" s="21">
        <v>71525595</v>
      </c>
      <c r="U82" s="21">
        <v>213161075</v>
      </c>
      <c r="V82" s="21">
        <v>853324531</v>
      </c>
      <c r="W82" s="21">
        <v>835461268</v>
      </c>
      <c r="X82" s="21"/>
      <c r="Y82" s="20"/>
      <c r="Z82" s="23">
        <v>835461268</v>
      </c>
    </row>
    <row r="83" spans="1:26" ht="12.75" hidden="1">
      <c r="A83" s="39" t="s">
        <v>107</v>
      </c>
      <c r="B83" s="19">
        <v>254559000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81005000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2454272383</v>
      </c>
      <c r="D5" s="357">
        <f t="shared" si="0"/>
        <v>0</v>
      </c>
      <c r="E5" s="356">
        <f t="shared" si="0"/>
        <v>1874384641</v>
      </c>
      <c r="F5" s="358">
        <f t="shared" si="0"/>
        <v>1743087884</v>
      </c>
      <c r="G5" s="358">
        <f t="shared" si="0"/>
        <v>314179823</v>
      </c>
      <c r="H5" s="356">
        <f t="shared" si="0"/>
        <v>162354890</v>
      </c>
      <c r="I5" s="356">
        <f t="shared" si="0"/>
        <v>178956411</v>
      </c>
      <c r="J5" s="358">
        <f t="shared" si="0"/>
        <v>655491124</v>
      </c>
      <c r="K5" s="358">
        <f t="shared" si="0"/>
        <v>210266551</v>
      </c>
      <c r="L5" s="356">
        <f t="shared" si="0"/>
        <v>205459330</v>
      </c>
      <c r="M5" s="356">
        <f t="shared" si="0"/>
        <v>169369241</v>
      </c>
      <c r="N5" s="358">
        <f t="shared" si="0"/>
        <v>585095122</v>
      </c>
      <c r="O5" s="358">
        <f t="shared" si="0"/>
        <v>139954257</v>
      </c>
      <c r="P5" s="356">
        <f t="shared" si="0"/>
        <v>184953502</v>
      </c>
      <c r="Q5" s="356">
        <f t="shared" si="0"/>
        <v>215984963</v>
      </c>
      <c r="R5" s="358">
        <f t="shared" si="0"/>
        <v>540892722</v>
      </c>
      <c r="S5" s="358">
        <f t="shared" si="0"/>
        <v>215080445</v>
      </c>
      <c r="T5" s="356">
        <f t="shared" si="0"/>
        <v>227225016</v>
      </c>
      <c r="U5" s="356">
        <f t="shared" si="0"/>
        <v>299680556</v>
      </c>
      <c r="V5" s="358">
        <f t="shared" si="0"/>
        <v>741986017</v>
      </c>
      <c r="W5" s="358">
        <f t="shared" si="0"/>
        <v>2523464985</v>
      </c>
      <c r="X5" s="356">
        <f t="shared" si="0"/>
        <v>1743087884</v>
      </c>
      <c r="Y5" s="358">
        <f t="shared" si="0"/>
        <v>780377101</v>
      </c>
      <c r="Z5" s="359">
        <f>+IF(X5&lt;&gt;0,+(Y5/X5)*100,0)</f>
        <v>44.76980811829222</v>
      </c>
      <c r="AA5" s="360">
        <f>+AA6+AA8+AA11+AA13+AA15</f>
        <v>1743087884</v>
      </c>
    </row>
    <row r="6" spans="1:27" ht="12.75">
      <c r="A6" s="361" t="s">
        <v>205</v>
      </c>
      <c r="B6" s="142"/>
      <c r="C6" s="60">
        <f>+C7</f>
        <v>860071382</v>
      </c>
      <c r="D6" s="340">
        <f aca="true" t="shared" si="1" ref="D6:AA6">+D7</f>
        <v>0</v>
      </c>
      <c r="E6" s="60">
        <f t="shared" si="1"/>
        <v>719968853</v>
      </c>
      <c r="F6" s="59">
        <f t="shared" si="1"/>
        <v>708714725</v>
      </c>
      <c r="G6" s="59">
        <f t="shared" si="1"/>
        <v>109632923</v>
      </c>
      <c r="H6" s="60">
        <f t="shared" si="1"/>
        <v>48534350</v>
      </c>
      <c r="I6" s="60">
        <f t="shared" si="1"/>
        <v>62809859</v>
      </c>
      <c r="J6" s="59">
        <f t="shared" si="1"/>
        <v>220977132</v>
      </c>
      <c r="K6" s="59">
        <f t="shared" si="1"/>
        <v>73999365</v>
      </c>
      <c r="L6" s="60">
        <f t="shared" si="1"/>
        <v>66331460</v>
      </c>
      <c r="M6" s="60">
        <f t="shared" si="1"/>
        <v>57903109</v>
      </c>
      <c r="N6" s="59">
        <f t="shared" si="1"/>
        <v>198233934</v>
      </c>
      <c r="O6" s="59">
        <f t="shared" si="1"/>
        <v>28174612</v>
      </c>
      <c r="P6" s="60">
        <f t="shared" si="1"/>
        <v>54564289</v>
      </c>
      <c r="Q6" s="60">
        <f t="shared" si="1"/>
        <v>75820006</v>
      </c>
      <c r="R6" s="59">
        <f t="shared" si="1"/>
        <v>158558907</v>
      </c>
      <c r="S6" s="59">
        <f t="shared" si="1"/>
        <v>73503891</v>
      </c>
      <c r="T6" s="60">
        <f t="shared" si="1"/>
        <v>78408187</v>
      </c>
      <c r="U6" s="60">
        <f t="shared" si="1"/>
        <v>108374752</v>
      </c>
      <c r="V6" s="59">
        <f t="shared" si="1"/>
        <v>260286830</v>
      </c>
      <c r="W6" s="59">
        <f t="shared" si="1"/>
        <v>838056803</v>
      </c>
      <c r="X6" s="60">
        <f t="shared" si="1"/>
        <v>708714725</v>
      </c>
      <c r="Y6" s="59">
        <f t="shared" si="1"/>
        <v>129342078</v>
      </c>
      <c r="Z6" s="61">
        <f>+IF(X6&lt;&gt;0,+(Y6/X6)*100,0)</f>
        <v>18.250231501821837</v>
      </c>
      <c r="AA6" s="62">
        <f t="shared" si="1"/>
        <v>708714725</v>
      </c>
    </row>
    <row r="7" spans="1:27" ht="12.75">
      <c r="A7" s="291" t="s">
        <v>229</v>
      </c>
      <c r="B7" s="142"/>
      <c r="C7" s="60">
        <v>860071382</v>
      </c>
      <c r="D7" s="340"/>
      <c r="E7" s="60">
        <v>719968853</v>
      </c>
      <c r="F7" s="59">
        <v>708714725</v>
      </c>
      <c r="G7" s="59">
        <v>109632923</v>
      </c>
      <c r="H7" s="60">
        <v>48534350</v>
      </c>
      <c r="I7" s="60">
        <v>62809859</v>
      </c>
      <c r="J7" s="59">
        <v>220977132</v>
      </c>
      <c r="K7" s="59">
        <v>73999365</v>
      </c>
      <c r="L7" s="60">
        <v>66331460</v>
      </c>
      <c r="M7" s="60">
        <v>57903109</v>
      </c>
      <c r="N7" s="59">
        <v>198233934</v>
      </c>
      <c r="O7" s="59">
        <v>28174612</v>
      </c>
      <c r="P7" s="60">
        <v>54564289</v>
      </c>
      <c r="Q7" s="60">
        <v>75820006</v>
      </c>
      <c r="R7" s="59">
        <v>158558907</v>
      </c>
      <c r="S7" s="59">
        <v>73503891</v>
      </c>
      <c r="T7" s="60">
        <v>78408187</v>
      </c>
      <c r="U7" s="60">
        <v>108374752</v>
      </c>
      <c r="V7" s="59">
        <v>260286830</v>
      </c>
      <c r="W7" s="59">
        <v>838056803</v>
      </c>
      <c r="X7" s="60">
        <v>708714725</v>
      </c>
      <c r="Y7" s="59">
        <v>129342078</v>
      </c>
      <c r="Z7" s="61">
        <v>18.25</v>
      </c>
      <c r="AA7" s="62">
        <v>708714725</v>
      </c>
    </row>
    <row r="8" spans="1:27" ht="12.75">
      <c r="A8" s="361" t="s">
        <v>206</v>
      </c>
      <c r="B8" s="142"/>
      <c r="C8" s="60">
        <f aca="true" t="shared" si="2" ref="C8:Y8">SUM(C9:C10)</f>
        <v>514168619</v>
      </c>
      <c r="D8" s="340">
        <f t="shared" si="2"/>
        <v>0</v>
      </c>
      <c r="E8" s="60">
        <f t="shared" si="2"/>
        <v>523506624</v>
      </c>
      <c r="F8" s="59">
        <f t="shared" si="2"/>
        <v>503479864</v>
      </c>
      <c r="G8" s="59">
        <f t="shared" si="2"/>
        <v>64740943</v>
      </c>
      <c r="H8" s="60">
        <f t="shared" si="2"/>
        <v>35585767</v>
      </c>
      <c r="I8" s="60">
        <f t="shared" si="2"/>
        <v>41294738</v>
      </c>
      <c r="J8" s="59">
        <f t="shared" si="2"/>
        <v>141621448</v>
      </c>
      <c r="K8" s="59">
        <f t="shared" si="2"/>
        <v>45180840</v>
      </c>
      <c r="L8" s="60">
        <f t="shared" si="2"/>
        <v>44789508</v>
      </c>
      <c r="M8" s="60">
        <f t="shared" si="2"/>
        <v>35776280</v>
      </c>
      <c r="N8" s="59">
        <f t="shared" si="2"/>
        <v>125746628</v>
      </c>
      <c r="O8" s="59">
        <f t="shared" si="2"/>
        <v>35970361</v>
      </c>
      <c r="P8" s="60">
        <f t="shared" si="2"/>
        <v>36621416</v>
      </c>
      <c r="Q8" s="60">
        <f t="shared" si="2"/>
        <v>41602612</v>
      </c>
      <c r="R8" s="59">
        <f t="shared" si="2"/>
        <v>114194389</v>
      </c>
      <c r="S8" s="59">
        <f t="shared" si="2"/>
        <v>38842893</v>
      </c>
      <c r="T8" s="60">
        <f t="shared" si="2"/>
        <v>46425454</v>
      </c>
      <c r="U8" s="60">
        <f t="shared" si="2"/>
        <v>59345797</v>
      </c>
      <c r="V8" s="59">
        <f t="shared" si="2"/>
        <v>144614144</v>
      </c>
      <c r="W8" s="59">
        <f t="shared" si="2"/>
        <v>526176609</v>
      </c>
      <c r="X8" s="60">
        <f t="shared" si="2"/>
        <v>503479864</v>
      </c>
      <c r="Y8" s="59">
        <f t="shared" si="2"/>
        <v>22696745</v>
      </c>
      <c r="Z8" s="61">
        <f>+IF(X8&lt;&gt;0,+(Y8/X8)*100,0)</f>
        <v>4.5079747221032855</v>
      </c>
      <c r="AA8" s="62">
        <f>SUM(AA9:AA10)</f>
        <v>503479864</v>
      </c>
    </row>
    <row r="9" spans="1:27" ht="12.75">
      <c r="A9" s="291" t="s">
        <v>230</v>
      </c>
      <c r="B9" s="142"/>
      <c r="C9" s="60">
        <v>429168438</v>
      </c>
      <c r="D9" s="340"/>
      <c r="E9" s="60">
        <v>415496157</v>
      </c>
      <c r="F9" s="59">
        <v>409131085</v>
      </c>
      <c r="G9" s="59">
        <v>56042907</v>
      </c>
      <c r="H9" s="60">
        <v>29965629</v>
      </c>
      <c r="I9" s="60">
        <v>34675506</v>
      </c>
      <c r="J9" s="59">
        <v>120684042</v>
      </c>
      <c r="K9" s="59">
        <v>36899825</v>
      </c>
      <c r="L9" s="60">
        <v>35913925</v>
      </c>
      <c r="M9" s="60">
        <v>30513331</v>
      </c>
      <c r="N9" s="59">
        <v>103327081</v>
      </c>
      <c r="O9" s="59">
        <v>31595583</v>
      </c>
      <c r="P9" s="60">
        <v>30908160</v>
      </c>
      <c r="Q9" s="60">
        <v>35167201</v>
      </c>
      <c r="R9" s="59">
        <v>97670944</v>
      </c>
      <c r="S9" s="59">
        <v>35546764</v>
      </c>
      <c r="T9" s="60">
        <v>43046742</v>
      </c>
      <c r="U9" s="60">
        <v>50002852</v>
      </c>
      <c r="V9" s="59">
        <v>128596358</v>
      </c>
      <c r="W9" s="59">
        <v>450278425</v>
      </c>
      <c r="X9" s="60">
        <v>409131085</v>
      </c>
      <c r="Y9" s="59">
        <v>41147340</v>
      </c>
      <c r="Z9" s="61">
        <v>10.06</v>
      </c>
      <c r="AA9" s="62">
        <v>409131085</v>
      </c>
    </row>
    <row r="10" spans="1:27" ht="12.75">
      <c r="A10" s="291" t="s">
        <v>231</v>
      </c>
      <c r="B10" s="142"/>
      <c r="C10" s="60">
        <v>85000181</v>
      </c>
      <c r="D10" s="340"/>
      <c r="E10" s="60">
        <v>108010467</v>
      </c>
      <c r="F10" s="59">
        <v>94348779</v>
      </c>
      <c r="G10" s="59">
        <v>8698036</v>
      </c>
      <c r="H10" s="60">
        <v>5620138</v>
      </c>
      <c r="I10" s="60">
        <v>6619232</v>
      </c>
      <c r="J10" s="59">
        <v>20937406</v>
      </c>
      <c r="K10" s="59">
        <v>8281015</v>
      </c>
      <c r="L10" s="60">
        <v>8875583</v>
      </c>
      <c r="M10" s="60">
        <v>5262949</v>
      </c>
      <c r="N10" s="59">
        <v>22419547</v>
      </c>
      <c r="O10" s="59">
        <v>4374778</v>
      </c>
      <c r="P10" s="60">
        <v>5713256</v>
      </c>
      <c r="Q10" s="60">
        <v>6435411</v>
      </c>
      <c r="R10" s="59">
        <v>16523445</v>
      </c>
      <c r="S10" s="59">
        <v>3296129</v>
      </c>
      <c r="T10" s="60">
        <v>3378712</v>
      </c>
      <c r="U10" s="60">
        <v>9342945</v>
      </c>
      <c r="V10" s="59">
        <v>16017786</v>
      </c>
      <c r="W10" s="59">
        <v>75898184</v>
      </c>
      <c r="X10" s="60">
        <v>94348779</v>
      </c>
      <c r="Y10" s="59">
        <v>-18450595</v>
      </c>
      <c r="Z10" s="61">
        <v>-19.56</v>
      </c>
      <c r="AA10" s="62">
        <v>94348779</v>
      </c>
    </row>
    <row r="11" spans="1:27" ht="12.75">
      <c r="A11" s="361" t="s">
        <v>207</v>
      </c>
      <c r="B11" s="142"/>
      <c r="C11" s="362">
        <f>+C12</f>
        <v>74195872</v>
      </c>
      <c r="D11" s="363">
        <f aca="true" t="shared" si="3" ref="D11:AA11">+D12</f>
        <v>0</v>
      </c>
      <c r="E11" s="362">
        <f t="shared" si="3"/>
        <v>233175320</v>
      </c>
      <c r="F11" s="364">
        <f t="shared" si="3"/>
        <v>207142782</v>
      </c>
      <c r="G11" s="364">
        <f t="shared" si="3"/>
        <v>11505425</v>
      </c>
      <c r="H11" s="362">
        <f t="shared" si="3"/>
        <v>6598173</v>
      </c>
      <c r="I11" s="362">
        <f t="shared" si="3"/>
        <v>5258407</v>
      </c>
      <c r="J11" s="364">
        <f t="shared" si="3"/>
        <v>23362005</v>
      </c>
      <c r="K11" s="364">
        <f t="shared" si="3"/>
        <v>9057537</v>
      </c>
      <c r="L11" s="362">
        <f t="shared" si="3"/>
        <v>7651261</v>
      </c>
      <c r="M11" s="362">
        <f t="shared" si="3"/>
        <v>8660816</v>
      </c>
      <c r="N11" s="364">
        <f t="shared" si="3"/>
        <v>25369614</v>
      </c>
      <c r="O11" s="364">
        <f t="shared" si="3"/>
        <v>4892926</v>
      </c>
      <c r="P11" s="362">
        <f t="shared" si="3"/>
        <v>10395417</v>
      </c>
      <c r="Q11" s="362">
        <f t="shared" si="3"/>
        <v>7081988</v>
      </c>
      <c r="R11" s="364">
        <f t="shared" si="3"/>
        <v>22370331</v>
      </c>
      <c r="S11" s="364">
        <f t="shared" si="3"/>
        <v>7823817</v>
      </c>
      <c r="T11" s="362">
        <f t="shared" si="3"/>
        <v>8179023</v>
      </c>
      <c r="U11" s="362">
        <f t="shared" si="3"/>
        <v>16598469</v>
      </c>
      <c r="V11" s="364">
        <f t="shared" si="3"/>
        <v>32601309</v>
      </c>
      <c r="W11" s="364">
        <f t="shared" si="3"/>
        <v>103703259</v>
      </c>
      <c r="X11" s="362">
        <f t="shared" si="3"/>
        <v>207142782</v>
      </c>
      <c r="Y11" s="364">
        <f t="shared" si="3"/>
        <v>-103439523</v>
      </c>
      <c r="Z11" s="365">
        <f>+IF(X11&lt;&gt;0,+(Y11/X11)*100,0)</f>
        <v>-49.93633956311353</v>
      </c>
      <c r="AA11" s="366">
        <f t="shared" si="3"/>
        <v>207142782</v>
      </c>
    </row>
    <row r="12" spans="1:27" ht="12.75">
      <c r="A12" s="291" t="s">
        <v>232</v>
      </c>
      <c r="B12" s="136"/>
      <c r="C12" s="60">
        <v>74195872</v>
      </c>
      <c r="D12" s="340"/>
      <c r="E12" s="60">
        <v>233175320</v>
      </c>
      <c r="F12" s="59">
        <v>207142782</v>
      </c>
      <c r="G12" s="59">
        <v>11505425</v>
      </c>
      <c r="H12" s="60">
        <v>6598173</v>
      </c>
      <c r="I12" s="60">
        <v>5258407</v>
      </c>
      <c r="J12" s="59">
        <v>23362005</v>
      </c>
      <c r="K12" s="59">
        <v>9057537</v>
      </c>
      <c r="L12" s="60">
        <v>7651261</v>
      </c>
      <c r="M12" s="60">
        <v>8660816</v>
      </c>
      <c r="N12" s="59">
        <v>25369614</v>
      </c>
      <c r="O12" s="59">
        <v>4892926</v>
      </c>
      <c r="P12" s="60">
        <v>10395417</v>
      </c>
      <c r="Q12" s="60">
        <v>7081988</v>
      </c>
      <c r="R12" s="59">
        <v>22370331</v>
      </c>
      <c r="S12" s="59">
        <v>7823817</v>
      </c>
      <c r="T12" s="60">
        <v>8179023</v>
      </c>
      <c r="U12" s="60">
        <v>16598469</v>
      </c>
      <c r="V12" s="59">
        <v>32601309</v>
      </c>
      <c r="W12" s="59">
        <v>103703259</v>
      </c>
      <c r="X12" s="60">
        <v>207142782</v>
      </c>
      <c r="Y12" s="59">
        <v>-103439523</v>
      </c>
      <c r="Z12" s="61">
        <v>-49.94</v>
      </c>
      <c r="AA12" s="62">
        <v>207142782</v>
      </c>
    </row>
    <row r="13" spans="1:27" ht="12.75">
      <c r="A13" s="361" t="s">
        <v>208</v>
      </c>
      <c r="B13" s="136"/>
      <c r="C13" s="275">
        <f>+C14</f>
        <v>525489266</v>
      </c>
      <c r="D13" s="341">
        <f aca="true" t="shared" si="4" ref="D13:AA13">+D14</f>
        <v>0</v>
      </c>
      <c r="E13" s="275">
        <f t="shared" si="4"/>
        <v>318258206</v>
      </c>
      <c r="F13" s="342">
        <f t="shared" si="4"/>
        <v>271156482</v>
      </c>
      <c r="G13" s="342">
        <f t="shared" si="4"/>
        <v>72909298</v>
      </c>
      <c r="H13" s="275">
        <f t="shared" si="4"/>
        <v>41723817</v>
      </c>
      <c r="I13" s="275">
        <f t="shared" si="4"/>
        <v>39001098</v>
      </c>
      <c r="J13" s="342">
        <f t="shared" si="4"/>
        <v>153634213</v>
      </c>
      <c r="K13" s="342">
        <f t="shared" si="4"/>
        <v>43688044</v>
      </c>
      <c r="L13" s="275">
        <f t="shared" si="4"/>
        <v>44765483</v>
      </c>
      <c r="M13" s="275">
        <f t="shared" si="4"/>
        <v>33558352</v>
      </c>
      <c r="N13" s="342">
        <f t="shared" si="4"/>
        <v>122011879</v>
      </c>
      <c r="O13" s="342">
        <f t="shared" si="4"/>
        <v>34029476</v>
      </c>
      <c r="P13" s="275">
        <f t="shared" si="4"/>
        <v>39524525</v>
      </c>
      <c r="Q13" s="275">
        <f t="shared" si="4"/>
        <v>41362889</v>
      </c>
      <c r="R13" s="342">
        <f t="shared" si="4"/>
        <v>114916890</v>
      </c>
      <c r="S13" s="342">
        <f t="shared" si="4"/>
        <v>37457262</v>
      </c>
      <c r="T13" s="275">
        <f t="shared" si="4"/>
        <v>44141327</v>
      </c>
      <c r="U13" s="275">
        <f t="shared" si="4"/>
        <v>63259387</v>
      </c>
      <c r="V13" s="342">
        <f t="shared" si="4"/>
        <v>144857976</v>
      </c>
      <c r="W13" s="342">
        <f t="shared" si="4"/>
        <v>535420958</v>
      </c>
      <c r="X13" s="275">
        <f t="shared" si="4"/>
        <v>271156482</v>
      </c>
      <c r="Y13" s="342">
        <f t="shared" si="4"/>
        <v>264264476</v>
      </c>
      <c r="Z13" s="335">
        <f>+IF(X13&lt;&gt;0,+(Y13/X13)*100,0)</f>
        <v>97.45829199834508</v>
      </c>
      <c r="AA13" s="273">
        <f t="shared" si="4"/>
        <v>271156482</v>
      </c>
    </row>
    <row r="14" spans="1:27" ht="12.75">
      <c r="A14" s="291" t="s">
        <v>233</v>
      </c>
      <c r="B14" s="136"/>
      <c r="C14" s="60">
        <v>525489266</v>
      </c>
      <c r="D14" s="340"/>
      <c r="E14" s="60">
        <v>318258206</v>
      </c>
      <c r="F14" s="59">
        <v>271156482</v>
      </c>
      <c r="G14" s="59">
        <v>72909298</v>
      </c>
      <c r="H14" s="60">
        <v>41723817</v>
      </c>
      <c r="I14" s="60">
        <v>39001098</v>
      </c>
      <c r="J14" s="59">
        <v>153634213</v>
      </c>
      <c r="K14" s="59">
        <v>43688044</v>
      </c>
      <c r="L14" s="60">
        <v>44765483</v>
      </c>
      <c r="M14" s="60">
        <v>33558352</v>
      </c>
      <c r="N14" s="59">
        <v>122011879</v>
      </c>
      <c r="O14" s="59">
        <v>34029476</v>
      </c>
      <c r="P14" s="60">
        <v>39524525</v>
      </c>
      <c r="Q14" s="60">
        <v>41362889</v>
      </c>
      <c r="R14" s="59">
        <v>114916890</v>
      </c>
      <c r="S14" s="59">
        <v>37457262</v>
      </c>
      <c r="T14" s="60">
        <v>44141327</v>
      </c>
      <c r="U14" s="60">
        <v>63259387</v>
      </c>
      <c r="V14" s="59">
        <v>144857976</v>
      </c>
      <c r="W14" s="59">
        <v>535420958</v>
      </c>
      <c r="X14" s="60">
        <v>271156482</v>
      </c>
      <c r="Y14" s="59">
        <v>264264476</v>
      </c>
      <c r="Z14" s="61">
        <v>97.46</v>
      </c>
      <c r="AA14" s="62">
        <v>271156482</v>
      </c>
    </row>
    <row r="15" spans="1:27" ht="12.75">
      <c r="A15" s="361" t="s">
        <v>209</v>
      </c>
      <c r="B15" s="136"/>
      <c r="C15" s="60">
        <f aca="true" t="shared" si="5" ref="C15:Y15">SUM(C16:C20)</f>
        <v>480347244</v>
      </c>
      <c r="D15" s="340">
        <f t="shared" si="5"/>
        <v>0</v>
      </c>
      <c r="E15" s="60">
        <f t="shared" si="5"/>
        <v>79475638</v>
      </c>
      <c r="F15" s="59">
        <f t="shared" si="5"/>
        <v>52594031</v>
      </c>
      <c r="G15" s="59">
        <f t="shared" si="5"/>
        <v>55391234</v>
      </c>
      <c r="H15" s="60">
        <f t="shared" si="5"/>
        <v>29912783</v>
      </c>
      <c r="I15" s="60">
        <f t="shared" si="5"/>
        <v>30592309</v>
      </c>
      <c r="J15" s="59">
        <f t="shared" si="5"/>
        <v>115896326</v>
      </c>
      <c r="K15" s="59">
        <f t="shared" si="5"/>
        <v>38340765</v>
      </c>
      <c r="L15" s="60">
        <f t="shared" si="5"/>
        <v>41921618</v>
      </c>
      <c r="M15" s="60">
        <f t="shared" si="5"/>
        <v>33470684</v>
      </c>
      <c r="N15" s="59">
        <f t="shared" si="5"/>
        <v>113733067</v>
      </c>
      <c r="O15" s="59">
        <f t="shared" si="5"/>
        <v>36886882</v>
      </c>
      <c r="P15" s="60">
        <f t="shared" si="5"/>
        <v>43847855</v>
      </c>
      <c r="Q15" s="60">
        <f t="shared" si="5"/>
        <v>50117468</v>
      </c>
      <c r="R15" s="59">
        <f t="shared" si="5"/>
        <v>130852205</v>
      </c>
      <c r="S15" s="59">
        <f t="shared" si="5"/>
        <v>57452582</v>
      </c>
      <c r="T15" s="60">
        <f t="shared" si="5"/>
        <v>50071025</v>
      </c>
      <c r="U15" s="60">
        <f t="shared" si="5"/>
        <v>52102151</v>
      </c>
      <c r="V15" s="59">
        <f t="shared" si="5"/>
        <v>159625758</v>
      </c>
      <c r="W15" s="59">
        <f t="shared" si="5"/>
        <v>520107356</v>
      </c>
      <c r="X15" s="60">
        <f t="shared" si="5"/>
        <v>52594031</v>
      </c>
      <c r="Y15" s="59">
        <f t="shared" si="5"/>
        <v>467513325</v>
      </c>
      <c r="Z15" s="61">
        <f>+IF(X15&lt;&gt;0,+(Y15/X15)*100,0)</f>
        <v>888.9094752976815</v>
      </c>
      <c r="AA15" s="62">
        <f>SUM(AA16:AA20)</f>
        <v>52594031</v>
      </c>
    </row>
    <row r="16" spans="1:27" ht="12.75">
      <c r="A16" s="291" t="s">
        <v>234</v>
      </c>
      <c r="B16" s="300"/>
      <c r="C16" s="60"/>
      <c r="D16" s="340"/>
      <c r="E16" s="60">
        <v>4898310</v>
      </c>
      <c r="F16" s="59">
        <v>7302380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7302380</v>
      </c>
      <c r="Y16" s="59">
        <v>-7302380</v>
      </c>
      <c r="Z16" s="61">
        <v>-100</v>
      </c>
      <c r="AA16" s="62">
        <v>7302380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74577328</v>
      </c>
      <c r="F18" s="59">
        <v>45291651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45291651</v>
      </c>
      <c r="Y18" s="59">
        <v>-45291651</v>
      </c>
      <c r="Z18" s="61">
        <v>-100</v>
      </c>
      <c r="AA18" s="62">
        <v>45291651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480347244</v>
      </c>
      <c r="D20" s="340"/>
      <c r="E20" s="60"/>
      <c r="F20" s="59"/>
      <c r="G20" s="59">
        <v>55391234</v>
      </c>
      <c r="H20" s="60">
        <v>29912783</v>
      </c>
      <c r="I20" s="60">
        <v>30592309</v>
      </c>
      <c r="J20" s="59">
        <v>115896326</v>
      </c>
      <c r="K20" s="59">
        <v>38340765</v>
      </c>
      <c r="L20" s="60">
        <v>41921618</v>
      </c>
      <c r="M20" s="60">
        <v>33470684</v>
      </c>
      <c r="N20" s="59">
        <v>113733067</v>
      </c>
      <c r="O20" s="59">
        <v>36886882</v>
      </c>
      <c r="P20" s="60">
        <v>43847855</v>
      </c>
      <c r="Q20" s="60">
        <v>50117468</v>
      </c>
      <c r="R20" s="59">
        <v>130852205</v>
      </c>
      <c r="S20" s="59">
        <v>57452582</v>
      </c>
      <c r="T20" s="60">
        <v>50071025</v>
      </c>
      <c r="U20" s="60">
        <v>52102151</v>
      </c>
      <c r="V20" s="59">
        <v>159625758</v>
      </c>
      <c r="W20" s="59">
        <v>520107356</v>
      </c>
      <c r="X20" s="60"/>
      <c r="Y20" s="59">
        <v>520107356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533476961</v>
      </c>
      <c r="D22" s="344">
        <f t="shared" si="6"/>
        <v>0</v>
      </c>
      <c r="E22" s="343">
        <f t="shared" si="6"/>
        <v>462630964</v>
      </c>
      <c r="F22" s="345">
        <f t="shared" si="6"/>
        <v>396970801</v>
      </c>
      <c r="G22" s="345">
        <f t="shared" si="6"/>
        <v>98221741</v>
      </c>
      <c r="H22" s="343">
        <f t="shared" si="6"/>
        <v>25695474</v>
      </c>
      <c r="I22" s="343">
        <f t="shared" si="6"/>
        <v>25610975</v>
      </c>
      <c r="J22" s="345">
        <f t="shared" si="6"/>
        <v>149528190</v>
      </c>
      <c r="K22" s="345">
        <f t="shared" si="6"/>
        <v>29322860</v>
      </c>
      <c r="L22" s="343">
        <f t="shared" si="6"/>
        <v>43479279</v>
      </c>
      <c r="M22" s="343">
        <f t="shared" si="6"/>
        <v>46425380</v>
      </c>
      <c r="N22" s="345">
        <f t="shared" si="6"/>
        <v>119227519</v>
      </c>
      <c r="O22" s="345">
        <f t="shared" si="6"/>
        <v>27758236</v>
      </c>
      <c r="P22" s="343">
        <f t="shared" si="6"/>
        <v>38304825</v>
      </c>
      <c r="Q22" s="343">
        <f t="shared" si="6"/>
        <v>36188431</v>
      </c>
      <c r="R22" s="345">
        <f t="shared" si="6"/>
        <v>102251492</v>
      </c>
      <c r="S22" s="345">
        <f t="shared" si="6"/>
        <v>40110558</v>
      </c>
      <c r="T22" s="343">
        <f t="shared" si="6"/>
        <v>58259104</v>
      </c>
      <c r="U22" s="343">
        <f t="shared" si="6"/>
        <v>93538941</v>
      </c>
      <c r="V22" s="345">
        <f t="shared" si="6"/>
        <v>191908603</v>
      </c>
      <c r="W22" s="345">
        <f t="shared" si="6"/>
        <v>562915804</v>
      </c>
      <c r="X22" s="343">
        <f t="shared" si="6"/>
        <v>396970801</v>
      </c>
      <c r="Y22" s="345">
        <f t="shared" si="6"/>
        <v>165945003</v>
      </c>
      <c r="Z22" s="336">
        <f>+IF(X22&lt;&gt;0,+(Y22/X22)*100,0)</f>
        <v>41.80282342730794</v>
      </c>
      <c r="AA22" s="350">
        <f>SUM(AA23:AA32)</f>
        <v>396970801</v>
      </c>
    </row>
    <row r="23" spans="1:27" ht="12.75">
      <c r="A23" s="361" t="s">
        <v>237</v>
      </c>
      <c r="B23" s="142"/>
      <c r="C23" s="60">
        <v>258240968</v>
      </c>
      <c r="D23" s="340"/>
      <c r="E23" s="60">
        <v>331285241</v>
      </c>
      <c r="F23" s="59">
        <v>287776888</v>
      </c>
      <c r="G23" s="59">
        <v>47524154</v>
      </c>
      <c r="H23" s="60">
        <v>11182023</v>
      </c>
      <c r="I23" s="60">
        <v>13869544</v>
      </c>
      <c r="J23" s="59">
        <v>72575721</v>
      </c>
      <c r="K23" s="59">
        <v>13964820</v>
      </c>
      <c r="L23" s="60">
        <v>24348071</v>
      </c>
      <c r="M23" s="60">
        <v>23107744</v>
      </c>
      <c r="N23" s="59">
        <v>61420635</v>
      </c>
      <c r="O23" s="59">
        <v>15092068</v>
      </c>
      <c r="P23" s="60">
        <v>20559123</v>
      </c>
      <c r="Q23" s="60">
        <v>19733944</v>
      </c>
      <c r="R23" s="59">
        <v>55385135</v>
      </c>
      <c r="S23" s="59">
        <v>22932947</v>
      </c>
      <c r="T23" s="60">
        <v>28752377</v>
      </c>
      <c r="U23" s="60">
        <v>43565457</v>
      </c>
      <c r="V23" s="59">
        <v>95250781</v>
      </c>
      <c r="W23" s="59">
        <v>284632272</v>
      </c>
      <c r="X23" s="60">
        <v>287776888</v>
      </c>
      <c r="Y23" s="59">
        <v>-3144616</v>
      </c>
      <c r="Z23" s="61">
        <v>-1.09</v>
      </c>
      <c r="AA23" s="62">
        <v>287776888</v>
      </c>
    </row>
    <row r="24" spans="1:27" ht="12.75">
      <c r="A24" s="361" t="s">
        <v>238</v>
      </c>
      <c r="B24" s="142"/>
      <c r="C24" s="60">
        <v>87335214</v>
      </c>
      <c r="D24" s="340"/>
      <c r="E24" s="60">
        <v>55890607</v>
      </c>
      <c r="F24" s="59">
        <v>43754118</v>
      </c>
      <c r="G24" s="59">
        <v>12430140</v>
      </c>
      <c r="H24" s="60">
        <v>2478808</v>
      </c>
      <c r="I24" s="60">
        <v>3732492</v>
      </c>
      <c r="J24" s="59">
        <v>18641440</v>
      </c>
      <c r="K24" s="59">
        <v>5226646</v>
      </c>
      <c r="L24" s="60">
        <v>4957509</v>
      </c>
      <c r="M24" s="60">
        <v>6195527</v>
      </c>
      <c r="N24" s="59">
        <v>16379682</v>
      </c>
      <c r="O24" s="59">
        <v>4111885</v>
      </c>
      <c r="P24" s="60">
        <v>5494869</v>
      </c>
      <c r="Q24" s="60">
        <v>3225985</v>
      </c>
      <c r="R24" s="59">
        <v>12832739</v>
      </c>
      <c r="S24" s="59">
        <v>3518578</v>
      </c>
      <c r="T24" s="60">
        <v>11445639</v>
      </c>
      <c r="U24" s="60">
        <v>18500879</v>
      </c>
      <c r="V24" s="59">
        <v>33465096</v>
      </c>
      <c r="W24" s="59">
        <v>81318957</v>
      </c>
      <c r="X24" s="60">
        <v>43754118</v>
      </c>
      <c r="Y24" s="59">
        <v>37564839</v>
      </c>
      <c r="Z24" s="61">
        <v>85.85</v>
      </c>
      <c r="AA24" s="62">
        <v>43754118</v>
      </c>
    </row>
    <row r="25" spans="1:27" ht="12.75">
      <c r="A25" s="361" t="s">
        <v>239</v>
      </c>
      <c r="B25" s="142"/>
      <c r="C25" s="60">
        <v>46807241</v>
      </c>
      <c r="D25" s="340"/>
      <c r="E25" s="60">
        <v>12445633</v>
      </c>
      <c r="F25" s="59">
        <v>10957196</v>
      </c>
      <c r="G25" s="59">
        <v>11778229</v>
      </c>
      <c r="H25" s="60">
        <v>1484727</v>
      </c>
      <c r="I25" s="60">
        <v>1204850</v>
      </c>
      <c r="J25" s="59">
        <v>14467806</v>
      </c>
      <c r="K25" s="59">
        <v>1939396</v>
      </c>
      <c r="L25" s="60">
        <v>3300169</v>
      </c>
      <c r="M25" s="60">
        <v>4066901</v>
      </c>
      <c r="N25" s="59">
        <v>9306466</v>
      </c>
      <c r="O25" s="59">
        <v>1189026</v>
      </c>
      <c r="P25" s="60">
        <v>2552769</v>
      </c>
      <c r="Q25" s="60">
        <v>2710034</v>
      </c>
      <c r="R25" s="59">
        <v>6451829</v>
      </c>
      <c r="S25" s="59">
        <v>2833726</v>
      </c>
      <c r="T25" s="60">
        <v>5554608</v>
      </c>
      <c r="U25" s="60">
        <v>10827899</v>
      </c>
      <c r="V25" s="59">
        <v>19216233</v>
      </c>
      <c r="W25" s="59">
        <v>49442334</v>
      </c>
      <c r="X25" s="60">
        <v>10957196</v>
      </c>
      <c r="Y25" s="59">
        <v>38485138</v>
      </c>
      <c r="Z25" s="61">
        <v>351.23</v>
      </c>
      <c r="AA25" s="62">
        <v>10957196</v>
      </c>
    </row>
    <row r="26" spans="1:27" ht="12.75">
      <c r="A26" s="361" t="s">
        <v>240</v>
      </c>
      <c r="B26" s="302"/>
      <c r="C26" s="362">
        <v>17042056</v>
      </c>
      <c r="D26" s="363"/>
      <c r="E26" s="362">
        <v>22414560</v>
      </c>
      <c r="F26" s="364">
        <v>10219910</v>
      </c>
      <c r="G26" s="364">
        <v>2997173</v>
      </c>
      <c r="H26" s="362">
        <v>758075</v>
      </c>
      <c r="I26" s="362">
        <v>722116</v>
      </c>
      <c r="J26" s="364">
        <v>4477364</v>
      </c>
      <c r="K26" s="364">
        <v>1517332</v>
      </c>
      <c r="L26" s="362">
        <v>824513</v>
      </c>
      <c r="M26" s="362">
        <v>1128999</v>
      </c>
      <c r="N26" s="364">
        <v>3470844</v>
      </c>
      <c r="O26" s="364">
        <v>425599</v>
      </c>
      <c r="P26" s="362">
        <v>668404</v>
      </c>
      <c r="Q26" s="362">
        <v>581713</v>
      </c>
      <c r="R26" s="364">
        <v>1675716</v>
      </c>
      <c r="S26" s="364">
        <v>2190328</v>
      </c>
      <c r="T26" s="362">
        <v>2954893</v>
      </c>
      <c r="U26" s="362">
        <v>3927289</v>
      </c>
      <c r="V26" s="364">
        <v>9072510</v>
      </c>
      <c r="W26" s="364">
        <v>18696434</v>
      </c>
      <c r="X26" s="362">
        <v>10219910</v>
      </c>
      <c r="Y26" s="364">
        <v>8476524</v>
      </c>
      <c r="Z26" s="365">
        <v>82.94</v>
      </c>
      <c r="AA26" s="366">
        <v>10219910</v>
      </c>
    </row>
    <row r="27" spans="1:27" ht="12.75">
      <c r="A27" s="361" t="s">
        <v>241</v>
      </c>
      <c r="B27" s="147"/>
      <c r="C27" s="60">
        <v>62612024</v>
      </c>
      <c r="D27" s="340"/>
      <c r="E27" s="60">
        <v>683036</v>
      </c>
      <c r="F27" s="59">
        <v>683036</v>
      </c>
      <c r="G27" s="59">
        <v>13853017</v>
      </c>
      <c r="H27" s="60">
        <v>6192526</v>
      </c>
      <c r="I27" s="60">
        <v>1059105</v>
      </c>
      <c r="J27" s="59">
        <v>21104648</v>
      </c>
      <c r="K27" s="59">
        <v>3628908</v>
      </c>
      <c r="L27" s="60">
        <v>2865411</v>
      </c>
      <c r="M27" s="60">
        <v>5474010</v>
      </c>
      <c r="N27" s="59">
        <v>11968329</v>
      </c>
      <c r="O27" s="59">
        <v>2612235</v>
      </c>
      <c r="P27" s="60">
        <v>2987896</v>
      </c>
      <c r="Q27" s="60">
        <v>4338934</v>
      </c>
      <c r="R27" s="59">
        <v>9939065</v>
      </c>
      <c r="S27" s="59">
        <v>3256456</v>
      </c>
      <c r="T27" s="60">
        <v>4410843</v>
      </c>
      <c r="U27" s="60">
        <v>9366632</v>
      </c>
      <c r="V27" s="59">
        <v>17033931</v>
      </c>
      <c r="W27" s="59">
        <v>60045973</v>
      </c>
      <c r="X27" s="60">
        <v>683036</v>
      </c>
      <c r="Y27" s="59">
        <v>59362937</v>
      </c>
      <c r="Z27" s="61">
        <v>8691.04</v>
      </c>
      <c r="AA27" s="62">
        <v>683036</v>
      </c>
    </row>
    <row r="28" spans="1:27" ht="12.75">
      <c r="A28" s="361" t="s">
        <v>242</v>
      </c>
      <c r="B28" s="147"/>
      <c r="C28" s="275">
        <v>32005129</v>
      </c>
      <c r="D28" s="341"/>
      <c r="E28" s="275"/>
      <c r="F28" s="342"/>
      <c r="G28" s="342">
        <v>5094715</v>
      </c>
      <c r="H28" s="275">
        <v>1928481</v>
      </c>
      <c r="I28" s="275">
        <v>2523032</v>
      </c>
      <c r="J28" s="342">
        <v>9546228</v>
      </c>
      <c r="K28" s="342">
        <v>3209306</v>
      </c>
      <c r="L28" s="275">
        <v>2844843</v>
      </c>
      <c r="M28" s="275">
        <v>3598694</v>
      </c>
      <c r="N28" s="342">
        <v>9652843</v>
      </c>
      <c r="O28" s="342">
        <v>1778709</v>
      </c>
      <c r="P28" s="275">
        <v>3295500</v>
      </c>
      <c r="Q28" s="275">
        <v>2925118</v>
      </c>
      <c r="R28" s="342">
        <v>7999327</v>
      </c>
      <c r="S28" s="342">
        <v>2418714</v>
      </c>
      <c r="T28" s="275">
        <v>1650273</v>
      </c>
      <c r="U28" s="275">
        <v>3556832</v>
      </c>
      <c r="V28" s="342">
        <v>7625819</v>
      </c>
      <c r="W28" s="342">
        <v>34824217</v>
      </c>
      <c r="X28" s="275"/>
      <c r="Y28" s="342">
        <v>34824217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>
        <v>71114</v>
      </c>
      <c r="F29" s="59">
        <v>71114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71114</v>
      </c>
      <c r="Y29" s="59">
        <v>-71114</v>
      </c>
      <c r="Z29" s="61">
        <v>-100</v>
      </c>
      <c r="AA29" s="62">
        <v>71114</v>
      </c>
    </row>
    <row r="30" spans="1:27" ht="12.75">
      <c r="A30" s="361" t="s">
        <v>244</v>
      </c>
      <c r="B30" s="136"/>
      <c r="C30" s="60">
        <v>12062357</v>
      </c>
      <c r="D30" s="340"/>
      <c r="E30" s="60">
        <v>8018429</v>
      </c>
      <c r="F30" s="59">
        <v>7296567</v>
      </c>
      <c r="G30" s="59">
        <v>1928025</v>
      </c>
      <c r="H30" s="60">
        <v>1294310</v>
      </c>
      <c r="I30" s="60">
        <v>1637843</v>
      </c>
      <c r="J30" s="59">
        <v>4860178</v>
      </c>
      <c r="K30" s="59">
        <v>1226630</v>
      </c>
      <c r="L30" s="60">
        <v>2140238</v>
      </c>
      <c r="M30" s="60">
        <v>964023</v>
      </c>
      <c r="N30" s="59">
        <v>4330891</v>
      </c>
      <c r="O30" s="59">
        <v>1179842</v>
      </c>
      <c r="P30" s="60">
        <v>1193679</v>
      </c>
      <c r="Q30" s="60">
        <v>1043922</v>
      </c>
      <c r="R30" s="59">
        <v>3417443</v>
      </c>
      <c r="S30" s="59">
        <v>1045884</v>
      </c>
      <c r="T30" s="60">
        <v>875844</v>
      </c>
      <c r="U30" s="60">
        <v>1776598</v>
      </c>
      <c r="V30" s="59">
        <v>3698326</v>
      </c>
      <c r="W30" s="59">
        <v>16306838</v>
      </c>
      <c r="X30" s="60">
        <v>7296567</v>
      </c>
      <c r="Y30" s="59">
        <v>9010271</v>
      </c>
      <c r="Z30" s="61">
        <v>123.49</v>
      </c>
      <c r="AA30" s="62">
        <v>7296567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17371972</v>
      </c>
      <c r="D32" s="340"/>
      <c r="E32" s="60">
        <v>31822344</v>
      </c>
      <c r="F32" s="59">
        <v>36211972</v>
      </c>
      <c r="G32" s="59">
        <v>2616288</v>
      </c>
      <c r="H32" s="60">
        <v>376524</v>
      </c>
      <c r="I32" s="60">
        <v>861993</v>
      </c>
      <c r="J32" s="59">
        <v>3854805</v>
      </c>
      <c r="K32" s="59">
        <v>-1390178</v>
      </c>
      <c r="L32" s="60">
        <v>2198525</v>
      </c>
      <c r="M32" s="60">
        <v>1889482</v>
      </c>
      <c r="N32" s="59">
        <v>2697829</v>
      </c>
      <c r="O32" s="59">
        <v>1368872</v>
      </c>
      <c r="P32" s="60">
        <v>1552585</v>
      </c>
      <c r="Q32" s="60">
        <v>1628781</v>
      </c>
      <c r="R32" s="59">
        <v>4550238</v>
      </c>
      <c r="S32" s="59">
        <v>1913925</v>
      </c>
      <c r="T32" s="60">
        <v>2614627</v>
      </c>
      <c r="U32" s="60">
        <v>2017355</v>
      </c>
      <c r="V32" s="59">
        <v>6545907</v>
      </c>
      <c r="W32" s="59">
        <v>17648779</v>
      </c>
      <c r="X32" s="60">
        <v>36211972</v>
      </c>
      <c r="Y32" s="59">
        <v>-18563193</v>
      </c>
      <c r="Z32" s="61">
        <v>-51.26</v>
      </c>
      <c r="AA32" s="62">
        <v>36211972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1527639</v>
      </c>
      <c r="D34" s="344">
        <f aca="true" t="shared" si="7" ref="D34:AA34">+D35</f>
        <v>0</v>
      </c>
      <c r="E34" s="343">
        <f t="shared" si="7"/>
        <v>11357364</v>
      </c>
      <c r="F34" s="345">
        <f t="shared" si="7"/>
        <v>7838339</v>
      </c>
      <c r="G34" s="345">
        <f t="shared" si="7"/>
        <v>1008231</v>
      </c>
      <c r="H34" s="343">
        <f t="shared" si="7"/>
        <v>4874</v>
      </c>
      <c r="I34" s="343">
        <f t="shared" si="7"/>
        <v>42484</v>
      </c>
      <c r="J34" s="345">
        <f t="shared" si="7"/>
        <v>1055589</v>
      </c>
      <c r="K34" s="345">
        <f t="shared" si="7"/>
        <v>34943</v>
      </c>
      <c r="L34" s="343">
        <f t="shared" si="7"/>
        <v>124852</v>
      </c>
      <c r="M34" s="343">
        <f t="shared" si="7"/>
        <v>34627</v>
      </c>
      <c r="N34" s="345">
        <f t="shared" si="7"/>
        <v>194422</v>
      </c>
      <c r="O34" s="345">
        <f t="shared" si="7"/>
        <v>70151</v>
      </c>
      <c r="P34" s="343">
        <f t="shared" si="7"/>
        <v>73928</v>
      </c>
      <c r="Q34" s="343">
        <f t="shared" si="7"/>
        <v>48800</v>
      </c>
      <c r="R34" s="345">
        <f t="shared" si="7"/>
        <v>192879</v>
      </c>
      <c r="S34" s="345">
        <f t="shared" si="7"/>
        <v>63978</v>
      </c>
      <c r="T34" s="343">
        <f t="shared" si="7"/>
        <v>12889</v>
      </c>
      <c r="U34" s="343">
        <f t="shared" si="7"/>
        <v>90827</v>
      </c>
      <c r="V34" s="345">
        <f t="shared" si="7"/>
        <v>167694</v>
      </c>
      <c r="W34" s="345">
        <f t="shared" si="7"/>
        <v>1610584</v>
      </c>
      <c r="X34" s="343">
        <f t="shared" si="7"/>
        <v>7838339</v>
      </c>
      <c r="Y34" s="345">
        <f t="shared" si="7"/>
        <v>-6227755</v>
      </c>
      <c r="Z34" s="336">
        <f>+IF(X34&lt;&gt;0,+(Y34/X34)*100,0)</f>
        <v>-79.45248349171935</v>
      </c>
      <c r="AA34" s="350">
        <f t="shared" si="7"/>
        <v>7838339</v>
      </c>
    </row>
    <row r="35" spans="1:27" ht="12.75">
      <c r="A35" s="361" t="s">
        <v>246</v>
      </c>
      <c r="B35" s="136"/>
      <c r="C35" s="54">
        <v>1527639</v>
      </c>
      <c r="D35" s="368"/>
      <c r="E35" s="54">
        <v>11357364</v>
      </c>
      <c r="F35" s="53">
        <v>7838339</v>
      </c>
      <c r="G35" s="53">
        <v>1008231</v>
      </c>
      <c r="H35" s="54">
        <v>4874</v>
      </c>
      <c r="I35" s="54">
        <v>42484</v>
      </c>
      <c r="J35" s="53">
        <v>1055589</v>
      </c>
      <c r="K35" s="53">
        <v>34943</v>
      </c>
      <c r="L35" s="54">
        <v>124852</v>
      </c>
      <c r="M35" s="54">
        <v>34627</v>
      </c>
      <c r="N35" s="53">
        <v>194422</v>
      </c>
      <c r="O35" s="53">
        <v>70151</v>
      </c>
      <c r="P35" s="54">
        <v>73928</v>
      </c>
      <c r="Q35" s="54">
        <v>48800</v>
      </c>
      <c r="R35" s="53">
        <v>192879</v>
      </c>
      <c r="S35" s="53">
        <v>63978</v>
      </c>
      <c r="T35" s="54">
        <v>12889</v>
      </c>
      <c r="U35" s="54">
        <v>90827</v>
      </c>
      <c r="V35" s="53">
        <v>167694</v>
      </c>
      <c r="W35" s="53">
        <v>1610584</v>
      </c>
      <c r="X35" s="54">
        <v>7838339</v>
      </c>
      <c r="Y35" s="53">
        <v>-6227755</v>
      </c>
      <c r="Z35" s="94">
        <v>-79.45</v>
      </c>
      <c r="AA35" s="95">
        <v>7838339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21266403</v>
      </c>
      <c r="F37" s="345">
        <f t="shared" si="8"/>
        <v>17652258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1237374</v>
      </c>
      <c r="N37" s="345">
        <f t="shared" si="8"/>
        <v>1237374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924794</v>
      </c>
      <c r="U37" s="343">
        <f t="shared" si="8"/>
        <v>0</v>
      </c>
      <c r="V37" s="345">
        <f t="shared" si="8"/>
        <v>924794</v>
      </c>
      <c r="W37" s="345">
        <f t="shared" si="8"/>
        <v>2162168</v>
      </c>
      <c r="X37" s="343">
        <f t="shared" si="8"/>
        <v>17652258</v>
      </c>
      <c r="Y37" s="345">
        <f t="shared" si="8"/>
        <v>-15490090</v>
      </c>
      <c r="Z37" s="336">
        <f>+IF(X37&lt;&gt;0,+(Y37/X37)*100,0)</f>
        <v>-87.75132337177487</v>
      </c>
      <c r="AA37" s="350">
        <f t="shared" si="8"/>
        <v>17652258</v>
      </c>
    </row>
    <row r="38" spans="1:27" ht="12.75">
      <c r="A38" s="361" t="s">
        <v>213</v>
      </c>
      <c r="B38" s="142"/>
      <c r="C38" s="60"/>
      <c r="D38" s="340"/>
      <c r="E38" s="60">
        <v>21266403</v>
      </c>
      <c r="F38" s="59">
        <v>17652258</v>
      </c>
      <c r="G38" s="59"/>
      <c r="H38" s="60"/>
      <c r="I38" s="60"/>
      <c r="J38" s="59"/>
      <c r="K38" s="59"/>
      <c r="L38" s="60"/>
      <c r="M38" s="60">
        <v>1237374</v>
      </c>
      <c r="N38" s="59">
        <v>1237374</v>
      </c>
      <c r="O38" s="59"/>
      <c r="P38" s="60"/>
      <c r="Q38" s="60"/>
      <c r="R38" s="59"/>
      <c r="S38" s="59"/>
      <c r="T38" s="60">
        <v>924794</v>
      </c>
      <c r="U38" s="60"/>
      <c r="V38" s="59">
        <v>924794</v>
      </c>
      <c r="W38" s="59">
        <v>2162168</v>
      </c>
      <c r="X38" s="60">
        <v>17652258</v>
      </c>
      <c r="Y38" s="59">
        <v>-15490090</v>
      </c>
      <c r="Z38" s="61">
        <v>-87.75</v>
      </c>
      <c r="AA38" s="62">
        <v>17652258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772638168</v>
      </c>
      <c r="D40" s="344">
        <f t="shared" si="9"/>
        <v>0</v>
      </c>
      <c r="E40" s="343">
        <f t="shared" si="9"/>
        <v>1678626042</v>
      </c>
      <c r="F40" s="345">
        <f t="shared" si="9"/>
        <v>1568467547</v>
      </c>
      <c r="G40" s="345">
        <f t="shared" si="9"/>
        <v>126528207</v>
      </c>
      <c r="H40" s="343">
        <f t="shared" si="9"/>
        <v>65711956</v>
      </c>
      <c r="I40" s="343">
        <f t="shared" si="9"/>
        <v>69328218</v>
      </c>
      <c r="J40" s="345">
        <f t="shared" si="9"/>
        <v>261568381</v>
      </c>
      <c r="K40" s="345">
        <f t="shared" si="9"/>
        <v>77570687</v>
      </c>
      <c r="L40" s="343">
        <f t="shared" si="9"/>
        <v>72594703</v>
      </c>
      <c r="M40" s="343">
        <f t="shared" si="9"/>
        <v>79919571</v>
      </c>
      <c r="N40" s="345">
        <f t="shared" si="9"/>
        <v>230084961</v>
      </c>
      <c r="O40" s="345">
        <f t="shared" si="9"/>
        <v>51343837</v>
      </c>
      <c r="P40" s="343">
        <f t="shared" si="9"/>
        <v>76196156</v>
      </c>
      <c r="Q40" s="343">
        <f t="shared" si="9"/>
        <v>80935159</v>
      </c>
      <c r="R40" s="345">
        <f t="shared" si="9"/>
        <v>208475152</v>
      </c>
      <c r="S40" s="345">
        <f t="shared" si="9"/>
        <v>52716971</v>
      </c>
      <c r="T40" s="343">
        <f t="shared" si="9"/>
        <v>84751531</v>
      </c>
      <c r="U40" s="343">
        <f t="shared" si="9"/>
        <v>152984862</v>
      </c>
      <c r="V40" s="345">
        <f t="shared" si="9"/>
        <v>290453364</v>
      </c>
      <c r="W40" s="345">
        <f t="shared" si="9"/>
        <v>990581858</v>
      </c>
      <c r="X40" s="343">
        <f t="shared" si="9"/>
        <v>1568467547</v>
      </c>
      <c r="Y40" s="345">
        <f t="shared" si="9"/>
        <v>-577885689</v>
      </c>
      <c r="Z40" s="336">
        <f>+IF(X40&lt;&gt;0,+(Y40/X40)*100,0)</f>
        <v>-36.8439685032259</v>
      </c>
      <c r="AA40" s="350">
        <f>SUM(AA41:AA49)</f>
        <v>1568467547</v>
      </c>
    </row>
    <row r="41" spans="1:27" ht="12.75">
      <c r="A41" s="361" t="s">
        <v>248</v>
      </c>
      <c r="B41" s="142"/>
      <c r="C41" s="362">
        <v>374600407</v>
      </c>
      <c r="D41" s="363"/>
      <c r="E41" s="362">
        <v>294395315</v>
      </c>
      <c r="F41" s="364">
        <v>240334598</v>
      </c>
      <c r="G41" s="364">
        <v>43353024</v>
      </c>
      <c r="H41" s="362">
        <v>31693576</v>
      </c>
      <c r="I41" s="362">
        <v>35458971</v>
      </c>
      <c r="J41" s="364">
        <v>110505571</v>
      </c>
      <c r="K41" s="364">
        <v>33866708</v>
      </c>
      <c r="L41" s="362">
        <v>35127370</v>
      </c>
      <c r="M41" s="362">
        <v>28865113</v>
      </c>
      <c r="N41" s="364">
        <v>97859191</v>
      </c>
      <c r="O41" s="364">
        <v>29440364</v>
      </c>
      <c r="P41" s="362">
        <v>37259567</v>
      </c>
      <c r="Q41" s="362">
        <v>37616225</v>
      </c>
      <c r="R41" s="364">
        <v>104316156</v>
      </c>
      <c r="S41" s="364">
        <v>34818734</v>
      </c>
      <c r="T41" s="362">
        <v>43514708</v>
      </c>
      <c r="U41" s="362">
        <v>49567247</v>
      </c>
      <c r="V41" s="364">
        <v>127900689</v>
      </c>
      <c r="W41" s="364">
        <v>440581607</v>
      </c>
      <c r="X41" s="362">
        <v>240334598</v>
      </c>
      <c r="Y41" s="364">
        <v>200247009</v>
      </c>
      <c r="Z41" s="365">
        <v>83.32</v>
      </c>
      <c r="AA41" s="366">
        <v>240334598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130370620</v>
      </c>
      <c r="F42" s="53">
        <f t="shared" si="10"/>
        <v>132795999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132795999</v>
      </c>
      <c r="Y42" s="53">
        <f t="shared" si="10"/>
        <v>-132795999</v>
      </c>
      <c r="Z42" s="94">
        <f>+IF(X42&lt;&gt;0,+(Y42/X42)*100,0)</f>
        <v>-100</v>
      </c>
      <c r="AA42" s="95">
        <f>+AA62</f>
        <v>132795999</v>
      </c>
    </row>
    <row r="43" spans="1:27" ht="12.75">
      <c r="A43" s="361" t="s">
        <v>250</v>
      </c>
      <c r="B43" s="136"/>
      <c r="C43" s="275">
        <v>4158263</v>
      </c>
      <c r="D43" s="369"/>
      <c r="E43" s="305">
        <v>208407273</v>
      </c>
      <c r="F43" s="370">
        <v>216954705</v>
      </c>
      <c r="G43" s="370">
        <v>493018</v>
      </c>
      <c r="H43" s="305">
        <v>492854</v>
      </c>
      <c r="I43" s="305">
        <v>322246</v>
      </c>
      <c r="J43" s="370">
        <v>1308118</v>
      </c>
      <c r="K43" s="370">
        <v>608919</v>
      </c>
      <c r="L43" s="305">
        <v>482913</v>
      </c>
      <c r="M43" s="305">
        <v>596446</v>
      </c>
      <c r="N43" s="370">
        <v>1688278</v>
      </c>
      <c r="O43" s="370">
        <v>250494</v>
      </c>
      <c r="P43" s="305">
        <v>215440</v>
      </c>
      <c r="Q43" s="305">
        <v>249576</v>
      </c>
      <c r="R43" s="370">
        <v>715510</v>
      </c>
      <c r="S43" s="370">
        <v>152952</v>
      </c>
      <c r="T43" s="305">
        <v>330862</v>
      </c>
      <c r="U43" s="305">
        <v>426275</v>
      </c>
      <c r="V43" s="370">
        <v>910089</v>
      </c>
      <c r="W43" s="370">
        <v>4621995</v>
      </c>
      <c r="X43" s="305">
        <v>216954705</v>
      </c>
      <c r="Y43" s="370">
        <v>-212332710</v>
      </c>
      <c r="Z43" s="371">
        <v>-97.87</v>
      </c>
      <c r="AA43" s="303">
        <v>216954705</v>
      </c>
    </row>
    <row r="44" spans="1:27" ht="12.75">
      <c r="A44" s="361" t="s">
        <v>251</v>
      </c>
      <c r="B44" s="136"/>
      <c r="C44" s="60">
        <v>117405168</v>
      </c>
      <c r="D44" s="368"/>
      <c r="E44" s="54">
        <v>831472949</v>
      </c>
      <c r="F44" s="53">
        <v>805703218</v>
      </c>
      <c r="G44" s="53">
        <v>30945415</v>
      </c>
      <c r="H44" s="54">
        <v>10427138</v>
      </c>
      <c r="I44" s="54">
        <v>6803462</v>
      </c>
      <c r="J44" s="53">
        <v>48176015</v>
      </c>
      <c r="K44" s="53">
        <v>12693141</v>
      </c>
      <c r="L44" s="54">
        <v>7719118</v>
      </c>
      <c r="M44" s="54">
        <v>18088287</v>
      </c>
      <c r="N44" s="53">
        <v>38500546</v>
      </c>
      <c r="O44" s="53">
        <v>3807879</v>
      </c>
      <c r="P44" s="54">
        <v>11959217</v>
      </c>
      <c r="Q44" s="54">
        <v>11546067</v>
      </c>
      <c r="R44" s="53">
        <v>27313163</v>
      </c>
      <c r="S44" s="53">
        <v>-5832601</v>
      </c>
      <c r="T44" s="54">
        <v>11816807</v>
      </c>
      <c r="U44" s="54">
        <v>71480915</v>
      </c>
      <c r="V44" s="53">
        <v>77465121</v>
      </c>
      <c r="W44" s="53">
        <v>191454845</v>
      </c>
      <c r="X44" s="54">
        <v>805703218</v>
      </c>
      <c r="Y44" s="53">
        <v>-614248373</v>
      </c>
      <c r="Z44" s="94">
        <v>-76.24</v>
      </c>
      <c r="AA44" s="95">
        <v>805703218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247972</v>
      </c>
      <c r="F46" s="53">
        <v>247972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247972</v>
      </c>
      <c r="Y46" s="53">
        <v>-247972</v>
      </c>
      <c r="Z46" s="94">
        <v>-100</v>
      </c>
      <c r="AA46" s="95">
        <v>247972</v>
      </c>
    </row>
    <row r="47" spans="1:27" ht="12.75">
      <c r="A47" s="361" t="s">
        <v>254</v>
      </c>
      <c r="B47" s="136"/>
      <c r="C47" s="60">
        <v>105640860</v>
      </c>
      <c r="D47" s="368"/>
      <c r="E47" s="54"/>
      <c r="F47" s="53"/>
      <c r="G47" s="53">
        <v>17965120</v>
      </c>
      <c r="H47" s="54">
        <v>5907594</v>
      </c>
      <c r="I47" s="54">
        <v>7568656</v>
      </c>
      <c r="J47" s="53">
        <v>31441370</v>
      </c>
      <c r="K47" s="53">
        <v>9841387</v>
      </c>
      <c r="L47" s="54">
        <v>11230530</v>
      </c>
      <c r="M47" s="54">
        <v>15605018</v>
      </c>
      <c r="N47" s="53">
        <v>36676935</v>
      </c>
      <c r="O47" s="53">
        <v>7975542</v>
      </c>
      <c r="P47" s="54">
        <v>9121997</v>
      </c>
      <c r="Q47" s="54">
        <v>11977418</v>
      </c>
      <c r="R47" s="53">
        <v>29074957</v>
      </c>
      <c r="S47" s="53">
        <v>7994492</v>
      </c>
      <c r="T47" s="54">
        <v>10537100</v>
      </c>
      <c r="U47" s="54">
        <v>13807460</v>
      </c>
      <c r="V47" s="53">
        <v>32339052</v>
      </c>
      <c r="W47" s="53">
        <v>129532314</v>
      </c>
      <c r="X47" s="54"/>
      <c r="Y47" s="53">
        <v>129532314</v>
      </c>
      <c r="Z47" s="94"/>
      <c r="AA47" s="95"/>
    </row>
    <row r="48" spans="1:27" ht="12.75">
      <c r="A48" s="361" t="s">
        <v>255</v>
      </c>
      <c r="B48" s="136"/>
      <c r="C48" s="60">
        <v>105744836</v>
      </c>
      <c r="D48" s="368"/>
      <c r="E48" s="54">
        <v>213731913</v>
      </c>
      <c r="F48" s="53">
        <v>172431055</v>
      </c>
      <c r="G48" s="53">
        <v>18984048</v>
      </c>
      <c r="H48" s="54">
        <v>12040265</v>
      </c>
      <c r="I48" s="54">
        <v>12349765</v>
      </c>
      <c r="J48" s="53">
        <v>43374078</v>
      </c>
      <c r="K48" s="53">
        <v>13123549</v>
      </c>
      <c r="L48" s="54">
        <v>13835752</v>
      </c>
      <c r="M48" s="54">
        <v>12154756</v>
      </c>
      <c r="N48" s="53">
        <v>39114057</v>
      </c>
      <c r="O48" s="53">
        <v>8599711</v>
      </c>
      <c r="P48" s="54">
        <v>12102900</v>
      </c>
      <c r="Q48" s="54">
        <v>15764429</v>
      </c>
      <c r="R48" s="53">
        <v>36467040</v>
      </c>
      <c r="S48" s="53">
        <v>11991330</v>
      </c>
      <c r="T48" s="54">
        <v>13592658</v>
      </c>
      <c r="U48" s="54">
        <v>10149413</v>
      </c>
      <c r="V48" s="53">
        <v>35733401</v>
      </c>
      <c r="W48" s="53">
        <v>154688576</v>
      </c>
      <c r="X48" s="54">
        <v>172431055</v>
      </c>
      <c r="Y48" s="53">
        <v>-17742479</v>
      </c>
      <c r="Z48" s="94">
        <v>-10.29</v>
      </c>
      <c r="AA48" s="95">
        <v>172431055</v>
      </c>
    </row>
    <row r="49" spans="1:27" ht="12.75">
      <c r="A49" s="361" t="s">
        <v>93</v>
      </c>
      <c r="B49" s="136"/>
      <c r="C49" s="54">
        <v>65088634</v>
      </c>
      <c r="D49" s="368"/>
      <c r="E49" s="54"/>
      <c r="F49" s="53"/>
      <c r="G49" s="53">
        <v>14787582</v>
      </c>
      <c r="H49" s="54">
        <v>5150529</v>
      </c>
      <c r="I49" s="54">
        <v>6825118</v>
      </c>
      <c r="J49" s="53">
        <v>26763229</v>
      </c>
      <c r="K49" s="53">
        <v>7436983</v>
      </c>
      <c r="L49" s="54">
        <v>4199020</v>
      </c>
      <c r="M49" s="54">
        <v>4609951</v>
      </c>
      <c r="N49" s="53">
        <v>16245954</v>
      </c>
      <c r="O49" s="53">
        <v>1269847</v>
      </c>
      <c r="P49" s="54">
        <v>5537035</v>
      </c>
      <c r="Q49" s="54">
        <v>3781444</v>
      </c>
      <c r="R49" s="53">
        <v>10588326</v>
      </c>
      <c r="S49" s="53">
        <v>3592064</v>
      </c>
      <c r="T49" s="54">
        <v>4959396</v>
      </c>
      <c r="U49" s="54">
        <v>7553552</v>
      </c>
      <c r="V49" s="53">
        <v>16105012</v>
      </c>
      <c r="W49" s="53">
        <v>69702521</v>
      </c>
      <c r="X49" s="54"/>
      <c r="Y49" s="53">
        <v>69702521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3761915151</v>
      </c>
      <c r="D60" s="346">
        <f t="shared" si="14"/>
        <v>0</v>
      </c>
      <c r="E60" s="219">
        <f t="shared" si="14"/>
        <v>4048265414</v>
      </c>
      <c r="F60" s="264">
        <f t="shared" si="14"/>
        <v>3734016829</v>
      </c>
      <c r="G60" s="264">
        <f t="shared" si="14"/>
        <v>539938002</v>
      </c>
      <c r="H60" s="219">
        <f t="shared" si="14"/>
        <v>253767194</v>
      </c>
      <c r="I60" s="219">
        <f t="shared" si="14"/>
        <v>273938088</v>
      </c>
      <c r="J60" s="264">
        <f t="shared" si="14"/>
        <v>1067643284</v>
      </c>
      <c r="K60" s="264">
        <f t="shared" si="14"/>
        <v>317195041</v>
      </c>
      <c r="L60" s="219">
        <f t="shared" si="14"/>
        <v>321658164</v>
      </c>
      <c r="M60" s="219">
        <f t="shared" si="14"/>
        <v>296986193</v>
      </c>
      <c r="N60" s="264">
        <f t="shared" si="14"/>
        <v>935839398</v>
      </c>
      <c r="O60" s="264">
        <f t="shared" si="14"/>
        <v>219126481</v>
      </c>
      <c r="P60" s="219">
        <f t="shared" si="14"/>
        <v>299528411</v>
      </c>
      <c r="Q60" s="219">
        <f t="shared" si="14"/>
        <v>333157353</v>
      </c>
      <c r="R60" s="264">
        <f t="shared" si="14"/>
        <v>851812245</v>
      </c>
      <c r="S60" s="264">
        <f t="shared" si="14"/>
        <v>307971952</v>
      </c>
      <c r="T60" s="219">
        <f t="shared" si="14"/>
        <v>371173334</v>
      </c>
      <c r="U60" s="219">
        <f t="shared" si="14"/>
        <v>546295186</v>
      </c>
      <c r="V60" s="264">
        <f t="shared" si="14"/>
        <v>1225440472</v>
      </c>
      <c r="W60" s="264">
        <f t="shared" si="14"/>
        <v>4080735399</v>
      </c>
      <c r="X60" s="219">
        <f t="shared" si="14"/>
        <v>3734016829</v>
      </c>
      <c r="Y60" s="264">
        <f t="shared" si="14"/>
        <v>346718570</v>
      </c>
      <c r="Z60" s="337">
        <f>+IF(X60&lt;&gt;0,+(Y60/X60)*100,0)</f>
        <v>9.28540458916073</v>
      </c>
      <c r="AA60" s="232">
        <f>+AA57+AA54+AA51+AA40+AA37+AA34+AA22+AA5</f>
        <v>3734016829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130370620</v>
      </c>
      <c r="F62" s="349">
        <f t="shared" si="15"/>
        <v>132795999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132795999</v>
      </c>
      <c r="Y62" s="349">
        <f t="shared" si="15"/>
        <v>-132795999</v>
      </c>
      <c r="Z62" s="338">
        <f>+IF(X62&lt;&gt;0,+(Y62/X62)*100,0)</f>
        <v>-100</v>
      </c>
      <c r="AA62" s="351">
        <f>SUM(AA63:AA66)</f>
        <v>132795999</v>
      </c>
    </row>
    <row r="63" spans="1:27" ht="12.75">
      <c r="A63" s="361" t="s">
        <v>259</v>
      </c>
      <c r="B63" s="136"/>
      <c r="C63" s="60"/>
      <c r="D63" s="340"/>
      <c r="E63" s="60">
        <v>130370620</v>
      </c>
      <c r="F63" s="59">
        <v>132795999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132795999</v>
      </c>
      <c r="Y63" s="59">
        <v>-132795999</v>
      </c>
      <c r="Z63" s="61">
        <v>-100</v>
      </c>
      <c r="AA63" s="62">
        <v>132795999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13891472911</v>
      </c>
      <c r="D5" s="153">
        <f>SUM(D6:D8)</f>
        <v>0</v>
      </c>
      <c r="E5" s="154">
        <f t="shared" si="0"/>
        <v>14882933963</v>
      </c>
      <c r="F5" s="100">
        <f t="shared" si="0"/>
        <v>13979171446</v>
      </c>
      <c r="G5" s="100">
        <f t="shared" si="0"/>
        <v>1740772908</v>
      </c>
      <c r="H5" s="100">
        <f t="shared" si="0"/>
        <v>1685306894</v>
      </c>
      <c r="I5" s="100">
        <f t="shared" si="0"/>
        <v>998777694</v>
      </c>
      <c r="J5" s="100">
        <f t="shared" si="0"/>
        <v>4424857496</v>
      </c>
      <c r="K5" s="100">
        <f t="shared" si="0"/>
        <v>856937232</v>
      </c>
      <c r="L5" s="100">
        <f t="shared" si="0"/>
        <v>865275245</v>
      </c>
      <c r="M5" s="100">
        <f t="shared" si="0"/>
        <v>2425198569</v>
      </c>
      <c r="N5" s="100">
        <f t="shared" si="0"/>
        <v>4147411046</v>
      </c>
      <c r="O5" s="100">
        <f t="shared" si="0"/>
        <v>325909170</v>
      </c>
      <c r="P5" s="100">
        <f t="shared" si="0"/>
        <v>884325337</v>
      </c>
      <c r="Q5" s="100">
        <f t="shared" si="0"/>
        <v>1813042969</v>
      </c>
      <c r="R5" s="100">
        <f t="shared" si="0"/>
        <v>3023277476</v>
      </c>
      <c r="S5" s="100">
        <f t="shared" si="0"/>
        <v>905459938</v>
      </c>
      <c r="T5" s="100">
        <f t="shared" si="0"/>
        <v>886813614</v>
      </c>
      <c r="U5" s="100">
        <f t="shared" si="0"/>
        <v>853066022</v>
      </c>
      <c r="V5" s="100">
        <f t="shared" si="0"/>
        <v>2645339574</v>
      </c>
      <c r="W5" s="100">
        <f t="shared" si="0"/>
        <v>14240885592</v>
      </c>
      <c r="X5" s="100">
        <f t="shared" si="0"/>
        <v>14882933967</v>
      </c>
      <c r="Y5" s="100">
        <f t="shared" si="0"/>
        <v>-642048375</v>
      </c>
      <c r="Z5" s="137">
        <f>+IF(X5&lt;&gt;0,+(Y5/X5)*100,0)</f>
        <v>-4.313990617868875</v>
      </c>
      <c r="AA5" s="153">
        <f>SUM(AA6:AA8)</f>
        <v>13979171446</v>
      </c>
    </row>
    <row r="6" spans="1:27" ht="12.75">
      <c r="A6" s="138" t="s">
        <v>75</v>
      </c>
      <c r="B6" s="136"/>
      <c r="C6" s="155">
        <v>291154197</v>
      </c>
      <c r="D6" s="155"/>
      <c r="E6" s="156">
        <v>3125515</v>
      </c>
      <c r="F6" s="60">
        <v>3601373</v>
      </c>
      <c r="G6" s="60">
        <v>24535</v>
      </c>
      <c r="H6" s="60">
        <v>114505</v>
      </c>
      <c r="I6" s="60">
        <v>31910</v>
      </c>
      <c r="J6" s="60">
        <v>170950</v>
      </c>
      <c r="K6" s="60">
        <v>38486</v>
      </c>
      <c r="L6" s="60">
        <v>6833</v>
      </c>
      <c r="M6" s="60">
        <v>16676</v>
      </c>
      <c r="N6" s="60">
        <v>61995</v>
      </c>
      <c r="O6" s="60">
        <v>13564</v>
      </c>
      <c r="P6" s="60">
        <v>11618</v>
      </c>
      <c r="Q6" s="60">
        <v>2641</v>
      </c>
      <c r="R6" s="60">
        <v>27823</v>
      </c>
      <c r="S6" s="60">
        <v>24115</v>
      </c>
      <c r="T6" s="60">
        <v>33380</v>
      </c>
      <c r="U6" s="60">
        <v>24919</v>
      </c>
      <c r="V6" s="60">
        <v>82414</v>
      </c>
      <c r="W6" s="60">
        <v>343182</v>
      </c>
      <c r="X6" s="60">
        <v>3125516</v>
      </c>
      <c r="Y6" s="60">
        <v>-2782334</v>
      </c>
      <c r="Z6" s="140">
        <v>-89.02</v>
      </c>
      <c r="AA6" s="155">
        <v>3601373</v>
      </c>
    </row>
    <row r="7" spans="1:27" ht="12.75">
      <c r="A7" s="138" t="s">
        <v>76</v>
      </c>
      <c r="B7" s="136"/>
      <c r="C7" s="157">
        <v>13385633951</v>
      </c>
      <c r="D7" s="157"/>
      <c r="E7" s="158">
        <v>14879800613</v>
      </c>
      <c r="F7" s="159">
        <v>13430373497</v>
      </c>
      <c r="G7" s="159">
        <v>1684236185</v>
      </c>
      <c r="H7" s="159">
        <v>1655494375</v>
      </c>
      <c r="I7" s="159">
        <v>960887279</v>
      </c>
      <c r="J7" s="159">
        <v>4300617839</v>
      </c>
      <c r="K7" s="159">
        <v>837904345</v>
      </c>
      <c r="L7" s="159">
        <v>834624914</v>
      </c>
      <c r="M7" s="159">
        <v>2332646550</v>
      </c>
      <c r="N7" s="159">
        <v>4005175809</v>
      </c>
      <c r="O7" s="159">
        <v>289526171</v>
      </c>
      <c r="P7" s="159">
        <v>836665504</v>
      </c>
      <c r="Q7" s="159">
        <v>1756254921</v>
      </c>
      <c r="R7" s="159">
        <v>2882446596</v>
      </c>
      <c r="S7" s="159">
        <v>839474252</v>
      </c>
      <c r="T7" s="159">
        <v>862180270</v>
      </c>
      <c r="U7" s="159">
        <v>805678970</v>
      </c>
      <c r="V7" s="159">
        <v>2507333492</v>
      </c>
      <c r="W7" s="159">
        <v>13695573736</v>
      </c>
      <c r="X7" s="159">
        <v>14879800612</v>
      </c>
      <c r="Y7" s="159">
        <v>-1184226876</v>
      </c>
      <c r="Z7" s="141">
        <v>-7.96</v>
      </c>
      <c r="AA7" s="157">
        <v>13430373497</v>
      </c>
    </row>
    <row r="8" spans="1:27" ht="12.75">
      <c r="A8" s="138" t="s">
        <v>77</v>
      </c>
      <c r="B8" s="136"/>
      <c r="C8" s="155">
        <v>214684763</v>
      </c>
      <c r="D8" s="155"/>
      <c r="E8" s="156">
        <v>7835</v>
      </c>
      <c r="F8" s="60">
        <v>545196576</v>
      </c>
      <c r="G8" s="60">
        <v>56512188</v>
      </c>
      <c r="H8" s="60">
        <v>29698014</v>
      </c>
      <c r="I8" s="60">
        <v>37858505</v>
      </c>
      <c r="J8" s="60">
        <v>124068707</v>
      </c>
      <c r="K8" s="60">
        <v>18994401</v>
      </c>
      <c r="L8" s="60">
        <v>30643498</v>
      </c>
      <c r="M8" s="60">
        <v>92535343</v>
      </c>
      <c r="N8" s="60">
        <v>142173242</v>
      </c>
      <c r="O8" s="60">
        <v>36369435</v>
      </c>
      <c r="P8" s="60">
        <v>47648215</v>
      </c>
      <c r="Q8" s="60">
        <v>56785407</v>
      </c>
      <c r="R8" s="60">
        <v>140803057</v>
      </c>
      <c r="S8" s="60">
        <v>65961571</v>
      </c>
      <c r="T8" s="60">
        <v>24599964</v>
      </c>
      <c r="U8" s="60">
        <v>47362133</v>
      </c>
      <c r="V8" s="60">
        <v>137923668</v>
      </c>
      <c r="W8" s="60">
        <v>544968674</v>
      </c>
      <c r="X8" s="60">
        <v>7839</v>
      </c>
      <c r="Y8" s="60">
        <v>544960835</v>
      </c>
      <c r="Z8" s="140">
        <v>6951917.78</v>
      </c>
      <c r="AA8" s="155">
        <v>545196576</v>
      </c>
    </row>
    <row r="9" spans="1:27" ht="12.75">
      <c r="A9" s="135" t="s">
        <v>78</v>
      </c>
      <c r="B9" s="136"/>
      <c r="C9" s="153">
        <f aca="true" t="shared" si="1" ref="C9:Y9">SUM(C10:C14)</f>
        <v>3193055283</v>
      </c>
      <c r="D9" s="153">
        <f>SUM(D10:D14)</f>
        <v>0</v>
      </c>
      <c r="E9" s="154">
        <f t="shared" si="1"/>
        <v>1956529202</v>
      </c>
      <c r="F9" s="100">
        <f t="shared" si="1"/>
        <v>2270374176</v>
      </c>
      <c r="G9" s="100">
        <f t="shared" si="1"/>
        <v>60026629</v>
      </c>
      <c r="H9" s="100">
        <f t="shared" si="1"/>
        <v>107887616</v>
      </c>
      <c r="I9" s="100">
        <f t="shared" si="1"/>
        <v>99536372</v>
      </c>
      <c r="J9" s="100">
        <f t="shared" si="1"/>
        <v>267450617</v>
      </c>
      <c r="K9" s="100">
        <f t="shared" si="1"/>
        <v>127465545</v>
      </c>
      <c r="L9" s="100">
        <f t="shared" si="1"/>
        <v>143687216</v>
      </c>
      <c r="M9" s="100">
        <f t="shared" si="1"/>
        <v>150341341</v>
      </c>
      <c r="N9" s="100">
        <f t="shared" si="1"/>
        <v>421494102</v>
      </c>
      <c r="O9" s="100">
        <f t="shared" si="1"/>
        <v>166920709</v>
      </c>
      <c r="P9" s="100">
        <f t="shared" si="1"/>
        <v>111572782</v>
      </c>
      <c r="Q9" s="100">
        <f t="shared" si="1"/>
        <v>180040558</v>
      </c>
      <c r="R9" s="100">
        <f t="shared" si="1"/>
        <v>458534049</v>
      </c>
      <c r="S9" s="100">
        <f t="shared" si="1"/>
        <v>122837996</v>
      </c>
      <c r="T9" s="100">
        <f t="shared" si="1"/>
        <v>119804882</v>
      </c>
      <c r="U9" s="100">
        <f t="shared" si="1"/>
        <v>20053328</v>
      </c>
      <c r="V9" s="100">
        <f t="shared" si="1"/>
        <v>262696206</v>
      </c>
      <c r="W9" s="100">
        <f t="shared" si="1"/>
        <v>1410174974</v>
      </c>
      <c r="X9" s="100">
        <f t="shared" si="1"/>
        <v>1956529204</v>
      </c>
      <c r="Y9" s="100">
        <f t="shared" si="1"/>
        <v>-546354230</v>
      </c>
      <c r="Z9" s="137">
        <f>+IF(X9&lt;&gt;0,+(Y9/X9)*100,0)</f>
        <v>-27.92466521240845</v>
      </c>
      <c r="AA9" s="153">
        <f>SUM(AA10:AA14)</f>
        <v>2270374176</v>
      </c>
    </row>
    <row r="10" spans="1:27" ht="12.75">
      <c r="A10" s="138" t="s">
        <v>79</v>
      </c>
      <c r="B10" s="136"/>
      <c r="C10" s="155">
        <v>98235713</v>
      </c>
      <c r="D10" s="155"/>
      <c r="E10" s="156">
        <v>120971845</v>
      </c>
      <c r="F10" s="60">
        <v>122744559</v>
      </c>
      <c r="G10" s="60">
        <v>4021219</v>
      </c>
      <c r="H10" s="60">
        <v>9481655</v>
      </c>
      <c r="I10" s="60">
        <v>7030228</v>
      </c>
      <c r="J10" s="60">
        <v>20533102</v>
      </c>
      <c r="K10" s="60">
        <v>6376459</v>
      </c>
      <c r="L10" s="60">
        <v>7138035</v>
      </c>
      <c r="M10" s="60">
        <v>5757296</v>
      </c>
      <c r="N10" s="60">
        <v>19271790</v>
      </c>
      <c r="O10" s="60">
        <v>6045043</v>
      </c>
      <c r="P10" s="60">
        <v>12129166</v>
      </c>
      <c r="Q10" s="60">
        <v>10418513</v>
      </c>
      <c r="R10" s="60">
        <v>28592722</v>
      </c>
      <c r="S10" s="60">
        <v>9134711</v>
      </c>
      <c r="T10" s="60">
        <v>11464715</v>
      </c>
      <c r="U10" s="60">
        <v>3269129</v>
      </c>
      <c r="V10" s="60">
        <v>23868555</v>
      </c>
      <c r="W10" s="60">
        <v>92266169</v>
      </c>
      <c r="X10" s="60">
        <v>120971845</v>
      </c>
      <c r="Y10" s="60">
        <v>-28705676</v>
      </c>
      <c r="Z10" s="140">
        <v>-23.73</v>
      </c>
      <c r="AA10" s="155">
        <v>122744559</v>
      </c>
    </row>
    <row r="11" spans="1:27" ht="12.75">
      <c r="A11" s="138" t="s">
        <v>80</v>
      </c>
      <c r="B11" s="136"/>
      <c r="C11" s="155">
        <v>113689681</v>
      </c>
      <c r="D11" s="155"/>
      <c r="E11" s="156">
        <v>114329466</v>
      </c>
      <c r="F11" s="60">
        <v>107999585</v>
      </c>
      <c r="G11" s="60">
        <v>921064</v>
      </c>
      <c r="H11" s="60">
        <v>3272693</v>
      </c>
      <c r="I11" s="60">
        <v>4114695</v>
      </c>
      <c r="J11" s="60">
        <v>8308452</v>
      </c>
      <c r="K11" s="60">
        <v>7066260</v>
      </c>
      <c r="L11" s="60">
        <v>6690886</v>
      </c>
      <c r="M11" s="60">
        <v>6365579</v>
      </c>
      <c r="N11" s="60">
        <v>20122725</v>
      </c>
      <c r="O11" s="60">
        <v>7281012</v>
      </c>
      <c r="P11" s="60">
        <v>8145969</v>
      </c>
      <c r="Q11" s="60">
        <v>4750883</v>
      </c>
      <c r="R11" s="60">
        <v>20177864</v>
      </c>
      <c r="S11" s="60">
        <v>5208506</v>
      </c>
      <c r="T11" s="60">
        <v>6548469</v>
      </c>
      <c r="U11" s="60">
        <v>71802</v>
      </c>
      <c r="V11" s="60">
        <v>11828777</v>
      </c>
      <c r="W11" s="60">
        <v>60437818</v>
      </c>
      <c r="X11" s="60">
        <v>114329467</v>
      </c>
      <c r="Y11" s="60">
        <v>-53891649</v>
      </c>
      <c r="Z11" s="140">
        <v>-47.14</v>
      </c>
      <c r="AA11" s="155">
        <v>107999585</v>
      </c>
    </row>
    <row r="12" spans="1:27" ht="12.75">
      <c r="A12" s="138" t="s">
        <v>81</v>
      </c>
      <c r="B12" s="136"/>
      <c r="C12" s="155">
        <v>1384839093</v>
      </c>
      <c r="D12" s="155"/>
      <c r="E12" s="156">
        <v>22293305</v>
      </c>
      <c r="F12" s="60">
        <v>42272496</v>
      </c>
      <c r="G12" s="60">
        <v>1923231</v>
      </c>
      <c r="H12" s="60">
        <v>1890691</v>
      </c>
      <c r="I12" s="60">
        <v>2085563</v>
      </c>
      <c r="J12" s="60">
        <v>5899485</v>
      </c>
      <c r="K12" s="60">
        <v>2186383</v>
      </c>
      <c r="L12" s="60">
        <v>1013233</v>
      </c>
      <c r="M12" s="60">
        <v>1610614</v>
      </c>
      <c r="N12" s="60">
        <v>4810230</v>
      </c>
      <c r="O12" s="60">
        <v>-54225</v>
      </c>
      <c r="P12" s="60">
        <v>1203988</v>
      </c>
      <c r="Q12" s="60">
        <v>7123596</v>
      </c>
      <c r="R12" s="60">
        <v>8273359</v>
      </c>
      <c r="S12" s="60">
        <v>3371004</v>
      </c>
      <c r="T12" s="60">
        <v>5545932</v>
      </c>
      <c r="U12" s="60">
        <v>1332865</v>
      </c>
      <c r="V12" s="60">
        <v>10249801</v>
      </c>
      <c r="W12" s="60">
        <v>29232875</v>
      </c>
      <c r="X12" s="60">
        <v>22293306</v>
      </c>
      <c r="Y12" s="60">
        <v>6939569</v>
      </c>
      <c r="Z12" s="140">
        <v>31.13</v>
      </c>
      <c r="AA12" s="155">
        <v>42272496</v>
      </c>
    </row>
    <row r="13" spans="1:27" ht="12.75">
      <c r="A13" s="138" t="s">
        <v>82</v>
      </c>
      <c r="B13" s="136"/>
      <c r="C13" s="155">
        <v>1279488631</v>
      </c>
      <c r="D13" s="155"/>
      <c r="E13" s="156">
        <v>1328591218</v>
      </c>
      <c r="F13" s="60">
        <v>1614260457</v>
      </c>
      <c r="G13" s="60">
        <v>26052515</v>
      </c>
      <c r="H13" s="60">
        <v>65312991</v>
      </c>
      <c r="I13" s="60">
        <v>64992402</v>
      </c>
      <c r="J13" s="60">
        <v>156357908</v>
      </c>
      <c r="K13" s="60">
        <v>77001485</v>
      </c>
      <c r="L13" s="60">
        <v>91841623</v>
      </c>
      <c r="M13" s="60">
        <v>97440170</v>
      </c>
      <c r="N13" s="60">
        <v>266283278</v>
      </c>
      <c r="O13" s="60">
        <v>120133883</v>
      </c>
      <c r="P13" s="60">
        <v>62603056</v>
      </c>
      <c r="Q13" s="60">
        <v>135073360</v>
      </c>
      <c r="R13" s="60">
        <v>317810299</v>
      </c>
      <c r="S13" s="60">
        <v>89551975</v>
      </c>
      <c r="T13" s="60">
        <v>66760574</v>
      </c>
      <c r="U13" s="60">
        <v>14319599</v>
      </c>
      <c r="V13" s="60">
        <v>170632148</v>
      </c>
      <c r="W13" s="60">
        <v>911083633</v>
      </c>
      <c r="X13" s="60">
        <v>1328591217</v>
      </c>
      <c r="Y13" s="60">
        <v>-417507584</v>
      </c>
      <c r="Z13" s="140">
        <v>-31.42</v>
      </c>
      <c r="AA13" s="155">
        <v>1614260457</v>
      </c>
    </row>
    <row r="14" spans="1:27" ht="12.75">
      <c r="A14" s="138" t="s">
        <v>83</v>
      </c>
      <c r="B14" s="136"/>
      <c r="C14" s="157">
        <v>316802165</v>
      </c>
      <c r="D14" s="157"/>
      <c r="E14" s="158">
        <v>370343368</v>
      </c>
      <c r="F14" s="159">
        <v>383097079</v>
      </c>
      <c r="G14" s="159">
        <v>27108600</v>
      </c>
      <c r="H14" s="159">
        <v>27929586</v>
      </c>
      <c r="I14" s="159">
        <v>21313484</v>
      </c>
      <c r="J14" s="159">
        <v>76351670</v>
      </c>
      <c r="K14" s="159">
        <v>34834958</v>
      </c>
      <c r="L14" s="159">
        <v>37003439</v>
      </c>
      <c r="M14" s="159">
        <v>39167682</v>
      </c>
      <c r="N14" s="159">
        <v>111006079</v>
      </c>
      <c r="O14" s="159">
        <v>33514996</v>
      </c>
      <c r="P14" s="159">
        <v>27490603</v>
      </c>
      <c r="Q14" s="159">
        <v>22674206</v>
      </c>
      <c r="R14" s="159">
        <v>83679805</v>
      </c>
      <c r="S14" s="159">
        <v>15571800</v>
      </c>
      <c r="T14" s="159">
        <v>29485192</v>
      </c>
      <c r="U14" s="159">
        <v>1059933</v>
      </c>
      <c r="V14" s="159">
        <v>46116925</v>
      </c>
      <c r="W14" s="159">
        <v>317154479</v>
      </c>
      <c r="X14" s="159">
        <v>370343369</v>
      </c>
      <c r="Y14" s="159">
        <v>-53188890</v>
      </c>
      <c r="Z14" s="141">
        <v>-14.36</v>
      </c>
      <c r="AA14" s="157">
        <v>383097079</v>
      </c>
    </row>
    <row r="15" spans="1:27" ht="12.75">
      <c r="A15" s="135" t="s">
        <v>84</v>
      </c>
      <c r="B15" s="142"/>
      <c r="C15" s="153">
        <f aca="true" t="shared" si="2" ref="C15:Y15">SUM(C16:C18)</f>
        <v>2084695115</v>
      </c>
      <c r="D15" s="153">
        <f>SUM(D16:D18)</f>
        <v>0</v>
      </c>
      <c r="E15" s="154">
        <f t="shared" si="2"/>
        <v>3224458193</v>
      </c>
      <c r="F15" s="100">
        <f t="shared" si="2"/>
        <v>3058789974</v>
      </c>
      <c r="G15" s="100">
        <f t="shared" si="2"/>
        <v>22434285</v>
      </c>
      <c r="H15" s="100">
        <f t="shared" si="2"/>
        <v>237619131</v>
      </c>
      <c r="I15" s="100">
        <f t="shared" si="2"/>
        <v>249471067</v>
      </c>
      <c r="J15" s="100">
        <f t="shared" si="2"/>
        <v>509524483</v>
      </c>
      <c r="K15" s="100">
        <f t="shared" si="2"/>
        <v>261373047</v>
      </c>
      <c r="L15" s="100">
        <f t="shared" si="2"/>
        <v>269248956</v>
      </c>
      <c r="M15" s="100">
        <f t="shared" si="2"/>
        <v>240738010</v>
      </c>
      <c r="N15" s="100">
        <f t="shared" si="2"/>
        <v>771360013</v>
      </c>
      <c r="O15" s="100">
        <f t="shared" si="2"/>
        <v>187798766</v>
      </c>
      <c r="P15" s="100">
        <f t="shared" si="2"/>
        <v>219034366</v>
      </c>
      <c r="Q15" s="100">
        <f t="shared" si="2"/>
        <v>249338932</v>
      </c>
      <c r="R15" s="100">
        <f t="shared" si="2"/>
        <v>656172064</v>
      </c>
      <c r="S15" s="100">
        <f t="shared" si="2"/>
        <v>238883339</v>
      </c>
      <c r="T15" s="100">
        <f t="shared" si="2"/>
        <v>259072942</v>
      </c>
      <c r="U15" s="100">
        <f t="shared" si="2"/>
        <v>148374040</v>
      </c>
      <c r="V15" s="100">
        <f t="shared" si="2"/>
        <v>646330321</v>
      </c>
      <c r="W15" s="100">
        <f t="shared" si="2"/>
        <v>2583386881</v>
      </c>
      <c r="X15" s="100">
        <f t="shared" si="2"/>
        <v>3224458197</v>
      </c>
      <c r="Y15" s="100">
        <f t="shared" si="2"/>
        <v>-641071316</v>
      </c>
      <c r="Z15" s="137">
        <f>+IF(X15&lt;&gt;0,+(Y15/X15)*100,0)</f>
        <v>-19.88152045501615</v>
      </c>
      <c r="AA15" s="153">
        <f>SUM(AA16:AA18)</f>
        <v>3058789974</v>
      </c>
    </row>
    <row r="16" spans="1:27" ht="12.75">
      <c r="A16" s="138" t="s">
        <v>85</v>
      </c>
      <c r="B16" s="136"/>
      <c r="C16" s="155">
        <v>508172791</v>
      </c>
      <c r="D16" s="155"/>
      <c r="E16" s="156">
        <v>342034185</v>
      </c>
      <c r="F16" s="60">
        <v>154052040</v>
      </c>
      <c r="G16" s="60">
        <v>10851425</v>
      </c>
      <c r="H16" s="60">
        <v>13124103</v>
      </c>
      <c r="I16" s="60">
        <v>13256447</v>
      </c>
      <c r="J16" s="60">
        <v>37231975</v>
      </c>
      <c r="K16" s="60">
        <v>13788543</v>
      </c>
      <c r="L16" s="60">
        <v>19342158</v>
      </c>
      <c r="M16" s="60">
        <v>9822548</v>
      </c>
      <c r="N16" s="60">
        <v>42953249</v>
      </c>
      <c r="O16" s="60">
        <v>8862084</v>
      </c>
      <c r="P16" s="60">
        <v>12298405</v>
      </c>
      <c r="Q16" s="60">
        <v>15331807</v>
      </c>
      <c r="R16" s="60">
        <v>36492296</v>
      </c>
      <c r="S16" s="60">
        <v>11842071</v>
      </c>
      <c r="T16" s="60">
        <v>8105062</v>
      </c>
      <c r="U16" s="60">
        <v>13148335</v>
      </c>
      <c r="V16" s="60">
        <v>33095468</v>
      </c>
      <c r="W16" s="60">
        <v>149772988</v>
      </c>
      <c r="X16" s="60">
        <v>342034183</v>
      </c>
      <c r="Y16" s="60">
        <v>-192261195</v>
      </c>
      <c r="Z16" s="140">
        <v>-56.21</v>
      </c>
      <c r="AA16" s="155">
        <v>154052040</v>
      </c>
    </row>
    <row r="17" spans="1:27" ht="12.75">
      <c r="A17" s="138" t="s">
        <v>86</v>
      </c>
      <c r="B17" s="136"/>
      <c r="C17" s="155">
        <v>1559786169</v>
      </c>
      <c r="D17" s="155"/>
      <c r="E17" s="156">
        <v>2880418275</v>
      </c>
      <c r="F17" s="60">
        <v>2895660953</v>
      </c>
      <c r="G17" s="60">
        <v>11485725</v>
      </c>
      <c r="H17" s="60">
        <v>224320769</v>
      </c>
      <c r="I17" s="60">
        <v>236239326</v>
      </c>
      <c r="J17" s="60">
        <v>472045820</v>
      </c>
      <c r="K17" s="60">
        <v>247401054</v>
      </c>
      <c r="L17" s="60">
        <v>249691996</v>
      </c>
      <c r="M17" s="60">
        <v>230727844</v>
      </c>
      <c r="N17" s="60">
        <v>727820894</v>
      </c>
      <c r="O17" s="60">
        <v>178541358</v>
      </c>
      <c r="P17" s="60">
        <v>206534079</v>
      </c>
      <c r="Q17" s="60">
        <v>232893204</v>
      </c>
      <c r="R17" s="60">
        <v>617968641</v>
      </c>
      <c r="S17" s="60">
        <v>221747358</v>
      </c>
      <c r="T17" s="60">
        <v>250644395</v>
      </c>
      <c r="U17" s="60">
        <v>135161857</v>
      </c>
      <c r="V17" s="60">
        <v>607553610</v>
      </c>
      <c r="W17" s="60">
        <v>2425388965</v>
      </c>
      <c r="X17" s="60">
        <v>2880418275</v>
      </c>
      <c r="Y17" s="60">
        <v>-455029310</v>
      </c>
      <c r="Z17" s="140">
        <v>-15.8</v>
      </c>
      <c r="AA17" s="155">
        <v>2895660953</v>
      </c>
    </row>
    <row r="18" spans="1:27" ht="12.75">
      <c r="A18" s="138" t="s">
        <v>87</v>
      </c>
      <c r="B18" s="136"/>
      <c r="C18" s="155">
        <v>16736155</v>
      </c>
      <c r="D18" s="155"/>
      <c r="E18" s="156">
        <v>2005733</v>
      </c>
      <c r="F18" s="60">
        <v>9076981</v>
      </c>
      <c r="G18" s="60">
        <v>97135</v>
      </c>
      <c r="H18" s="60">
        <v>174259</v>
      </c>
      <c r="I18" s="60">
        <v>-24706</v>
      </c>
      <c r="J18" s="60">
        <v>246688</v>
      </c>
      <c r="K18" s="60">
        <v>183450</v>
      </c>
      <c r="L18" s="60">
        <v>214802</v>
      </c>
      <c r="M18" s="60">
        <v>187618</v>
      </c>
      <c r="N18" s="60">
        <v>585870</v>
      </c>
      <c r="O18" s="60">
        <v>395324</v>
      </c>
      <c r="P18" s="60">
        <v>201882</v>
      </c>
      <c r="Q18" s="60">
        <v>1113921</v>
      </c>
      <c r="R18" s="60">
        <v>1711127</v>
      </c>
      <c r="S18" s="60">
        <v>5293910</v>
      </c>
      <c r="T18" s="60">
        <v>323485</v>
      </c>
      <c r="U18" s="60">
        <v>63848</v>
      </c>
      <c r="V18" s="60">
        <v>5681243</v>
      </c>
      <c r="W18" s="60">
        <v>8224928</v>
      </c>
      <c r="X18" s="60">
        <v>2005739</v>
      </c>
      <c r="Y18" s="60">
        <v>6219189</v>
      </c>
      <c r="Z18" s="140">
        <v>310.07</v>
      </c>
      <c r="AA18" s="155">
        <v>9076981</v>
      </c>
    </row>
    <row r="19" spans="1:27" ht="12.75">
      <c r="A19" s="135" t="s">
        <v>88</v>
      </c>
      <c r="B19" s="142"/>
      <c r="C19" s="153">
        <f aca="true" t="shared" si="3" ref="C19:Y19">SUM(C20:C23)</f>
        <v>18777129256</v>
      </c>
      <c r="D19" s="153">
        <f>SUM(D20:D23)</f>
        <v>0</v>
      </c>
      <c r="E19" s="154">
        <f t="shared" si="3"/>
        <v>20291095608</v>
      </c>
      <c r="F19" s="100">
        <f t="shared" si="3"/>
        <v>19548446655</v>
      </c>
      <c r="G19" s="100">
        <f t="shared" si="3"/>
        <v>1596380659</v>
      </c>
      <c r="H19" s="100">
        <f t="shared" si="3"/>
        <v>1684701732</v>
      </c>
      <c r="I19" s="100">
        <f t="shared" si="3"/>
        <v>1545085858</v>
      </c>
      <c r="J19" s="100">
        <f t="shared" si="3"/>
        <v>4826168249</v>
      </c>
      <c r="K19" s="100">
        <f t="shared" si="3"/>
        <v>1564040050</v>
      </c>
      <c r="L19" s="100">
        <f t="shared" si="3"/>
        <v>1577412500</v>
      </c>
      <c r="M19" s="100">
        <f t="shared" si="3"/>
        <v>1405534346</v>
      </c>
      <c r="N19" s="100">
        <f t="shared" si="3"/>
        <v>4546986896</v>
      </c>
      <c r="O19" s="100">
        <f t="shared" si="3"/>
        <v>1977589963</v>
      </c>
      <c r="P19" s="100">
        <f t="shared" si="3"/>
        <v>1509417753</v>
      </c>
      <c r="Q19" s="100">
        <f t="shared" si="3"/>
        <v>2163342803</v>
      </c>
      <c r="R19" s="100">
        <f t="shared" si="3"/>
        <v>5650350519</v>
      </c>
      <c r="S19" s="100">
        <f t="shared" si="3"/>
        <v>1846093864</v>
      </c>
      <c r="T19" s="100">
        <f t="shared" si="3"/>
        <v>1825388321</v>
      </c>
      <c r="U19" s="100">
        <f t="shared" si="3"/>
        <v>1562770847</v>
      </c>
      <c r="V19" s="100">
        <f t="shared" si="3"/>
        <v>5234253032</v>
      </c>
      <c r="W19" s="100">
        <f t="shared" si="3"/>
        <v>20257758696</v>
      </c>
      <c r="X19" s="100">
        <f t="shared" si="3"/>
        <v>20291095609</v>
      </c>
      <c r="Y19" s="100">
        <f t="shared" si="3"/>
        <v>-33336913</v>
      </c>
      <c r="Z19" s="137">
        <f>+IF(X19&lt;&gt;0,+(Y19/X19)*100,0)</f>
        <v>-0.16429331191566415</v>
      </c>
      <c r="AA19" s="153">
        <f>SUM(AA20:AA23)</f>
        <v>19548446655</v>
      </c>
    </row>
    <row r="20" spans="1:27" ht="12.75">
      <c r="A20" s="138" t="s">
        <v>89</v>
      </c>
      <c r="B20" s="136"/>
      <c r="C20" s="155">
        <v>12028337615</v>
      </c>
      <c r="D20" s="155"/>
      <c r="E20" s="156">
        <v>12256796156</v>
      </c>
      <c r="F20" s="60">
        <v>12482282877</v>
      </c>
      <c r="G20" s="60">
        <v>1102668217</v>
      </c>
      <c r="H20" s="60">
        <v>1111737449</v>
      </c>
      <c r="I20" s="60">
        <v>1035007165</v>
      </c>
      <c r="J20" s="60">
        <v>3249412831</v>
      </c>
      <c r="K20" s="60">
        <v>1035482132</v>
      </c>
      <c r="L20" s="60">
        <v>982786106</v>
      </c>
      <c r="M20" s="60">
        <v>924893460</v>
      </c>
      <c r="N20" s="60">
        <v>2943161698</v>
      </c>
      <c r="O20" s="60">
        <v>1171442263</v>
      </c>
      <c r="P20" s="60">
        <v>869523576</v>
      </c>
      <c r="Q20" s="60">
        <v>1099031426</v>
      </c>
      <c r="R20" s="60">
        <v>3139997265</v>
      </c>
      <c r="S20" s="60">
        <v>937178420</v>
      </c>
      <c r="T20" s="60">
        <v>1071617783</v>
      </c>
      <c r="U20" s="60">
        <v>985562551</v>
      </c>
      <c r="V20" s="60">
        <v>2994358754</v>
      </c>
      <c r="W20" s="60">
        <v>12326930548</v>
      </c>
      <c r="X20" s="60">
        <v>12256796159</v>
      </c>
      <c r="Y20" s="60">
        <v>70134389</v>
      </c>
      <c r="Z20" s="140">
        <v>0.57</v>
      </c>
      <c r="AA20" s="155">
        <v>12482282877</v>
      </c>
    </row>
    <row r="21" spans="1:27" ht="12.75">
      <c r="A21" s="138" t="s">
        <v>90</v>
      </c>
      <c r="B21" s="136"/>
      <c r="C21" s="155">
        <v>3616952271</v>
      </c>
      <c r="D21" s="155"/>
      <c r="E21" s="156">
        <v>4123369366</v>
      </c>
      <c r="F21" s="60">
        <v>3706611752</v>
      </c>
      <c r="G21" s="60">
        <v>263375635</v>
      </c>
      <c r="H21" s="60">
        <v>313124110</v>
      </c>
      <c r="I21" s="60">
        <v>258974520</v>
      </c>
      <c r="J21" s="60">
        <v>835474265</v>
      </c>
      <c r="K21" s="60">
        <v>271417276</v>
      </c>
      <c r="L21" s="60">
        <v>327356311</v>
      </c>
      <c r="M21" s="60">
        <v>233037896</v>
      </c>
      <c r="N21" s="60">
        <v>831811483</v>
      </c>
      <c r="O21" s="60">
        <v>430016520</v>
      </c>
      <c r="P21" s="60">
        <v>374514327</v>
      </c>
      <c r="Q21" s="60">
        <v>639553442</v>
      </c>
      <c r="R21" s="60">
        <v>1444084289</v>
      </c>
      <c r="S21" s="60">
        <v>590786045</v>
      </c>
      <c r="T21" s="60">
        <v>455356556</v>
      </c>
      <c r="U21" s="60">
        <v>331432907</v>
      </c>
      <c r="V21" s="60">
        <v>1377575508</v>
      </c>
      <c r="W21" s="60">
        <v>4488945545</v>
      </c>
      <c r="X21" s="60">
        <v>4123369366</v>
      </c>
      <c r="Y21" s="60">
        <v>365576179</v>
      </c>
      <c r="Z21" s="140">
        <v>8.87</v>
      </c>
      <c r="AA21" s="155">
        <v>3706611752</v>
      </c>
    </row>
    <row r="22" spans="1:27" ht="12.75">
      <c r="A22" s="138" t="s">
        <v>91</v>
      </c>
      <c r="B22" s="136"/>
      <c r="C22" s="157">
        <v>2022693822</v>
      </c>
      <c r="D22" s="157"/>
      <c r="E22" s="158">
        <v>2547542699</v>
      </c>
      <c r="F22" s="159">
        <v>1881555580</v>
      </c>
      <c r="G22" s="159">
        <v>120385294</v>
      </c>
      <c r="H22" s="159">
        <v>150446696</v>
      </c>
      <c r="I22" s="159">
        <v>140899354</v>
      </c>
      <c r="J22" s="159">
        <v>411731344</v>
      </c>
      <c r="K22" s="159">
        <v>146944159</v>
      </c>
      <c r="L22" s="159">
        <v>155817791</v>
      </c>
      <c r="M22" s="159">
        <v>139195684</v>
      </c>
      <c r="N22" s="159">
        <v>441957634</v>
      </c>
      <c r="O22" s="159">
        <v>139027954</v>
      </c>
      <c r="P22" s="159">
        <v>176747107</v>
      </c>
      <c r="Q22" s="159">
        <v>208548845</v>
      </c>
      <c r="R22" s="159">
        <v>524323906</v>
      </c>
      <c r="S22" s="159">
        <v>229855385</v>
      </c>
      <c r="T22" s="159">
        <v>208152100</v>
      </c>
      <c r="U22" s="159">
        <v>151414055</v>
      </c>
      <c r="V22" s="159">
        <v>589421540</v>
      </c>
      <c r="W22" s="159">
        <v>1967434424</v>
      </c>
      <c r="X22" s="159">
        <v>2547542697</v>
      </c>
      <c r="Y22" s="159">
        <v>-580108273</v>
      </c>
      <c r="Z22" s="141">
        <v>-22.77</v>
      </c>
      <c r="AA22" s="157">
        <v>1881555580</v>
      </c>
    </row>
    <row r="23" spans="1:27" ht="12.75">
      <c r="A23" s="138" t="s">
        <v>92</v>
      </c>
      <c r="B23" s="136"/>
      <c r="C23" s="155">
        <v>1109145548</v>
      </c>
      <c r="D23" s="155"/>
      <c r="E23" s="156">
        <v>1363387387</v>
      </c>
      <c r="F23" s="60">
        <v>1477996446</v>
      </c>
      <c r="G23" s="60">
        <v>109951513</v>
      </c>
      <c r="H23" s="60">
        <v>109393477</v>
      </c>
      <c r="I23" s="60">
        <v>110204819</v>
      </c>
      <c r="J23" s="60">
        <v>329549809</v>
      </c>
      <c r="K23" s="60">
        <v>110196483</v>
      </c>
      <c r="L23" s="60">
        <v>111452292</v>
      </c>
      <c r="M23" s="60">
        <v>108407306</v>
      </c>
      <c r="N23" s="60">
        <v>330056081</v>
      </c>
      <c r="O23" s="60">
        <v>237103226</v>
      </c>
      <c r="P23" s="60">
        <v>88632743</v>
      </c>
      <c r="Q23" s="60">
        <v>216209090</v>
      </c>
      <c r="R23" s="60">
        <v>541945059</v>
      </c>
      <c r="S23" s="60">
        <v>88274014</v>
      </c>
      <c r="T23" s="60">
        <v>90261882</v>
      </c>
      <c r="U23" s="60">
        <v>94361334</v>
      </c>
      <c r="V23" s="60">
        <v>272897230</v>
      </c>
      <c r="W23" s="60">
        <v>1474448179</v>
      </c>
      <c r="X23" s="60">
        <v>1363387387</v>
      </c>
      <c r="Y23" s="60">
        <v>111060792</v>
      </c>
      <c r="Z23" s="140">
        <v>8.15</v>
      </c>
      <c r="AA23" s="155">
        <v>1477996446</v>
      </c>
    </row>
    <row r="24" spans="1:27" ht="12.75">
      <c r="A24" s="135" t="s">
        <v>93</v>
      </c>
      <c r="B24" s="142" t="s">
        <v>94</v>
      </c>
      <c r="C24" s="153">
        <v>458097443</v>
      </c>
      <c r="D24" s="153"/>
      <c r="E24" s="154">
        <v>291260336</v>
      </c>
      <c r="F24" s="100">
        <v>263524037</v>
      </c>
      <c r="G24" s="100">
        <v>88748612</v>
      </c>
      <c r="H24" s="100">
        <v>17248913</v>
      </c>
      <c r="I24" s="100">
        <v>36695393</v>
      </c>
      <c r="J24" s="100">
        <v>142692918</v>
      </c>
      <c r="K24" s="100">
        <v>24453699</v>
      </c>
      <c r="L24" s="100">
        <v>29521556</v>
      </c>
      <c r="M24" s="100">
        <v>11048443</v>
      </c>
      <c r="N24" s="100">
        <v>65023698</v>
      </c>
      <c r="O24" s="100">
        <v>10193312</v>
      </c>
      <c r="P24" s="100">
        <v>24430879</v>
      </c>
      <c r="Q24" s="100">
        <v>31616387</v>
      </c>
      <c r="R24" s="100">
        <v>66240578</v>
      </c>
      <c r="S24" s="100">
        <v>20944339</v>
      </c>
      <c r="T24" s="100">
        <v>25240523</v>
      </c>
      <c r="U24" s="100">
        <v>20925964</v>
      </c>
      <c r="V24" s="100">
        <v>67110826</v>
      </c>
      <c r="W24" s="100">
        <v>341068020</v>
      </c>
      <c r="X24" s="100">
        <v>291260338</v>
      </c>
      <c r="Y24" s="100">
        <v>49807682</v>
      </c>
      <c r="Z24" s="137">
        <v>17.1</v>
      </c>
      <c r="AA24" s="153">
        <v>263524037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38404450008</v>
      </c>
      <c r="D25" s="168">
        <f>+D5+D9+D15+D19+D24</f>
        <v>0</v>
      </c>
      <c r="E25" s="169">
        <f t="shared" si="4"/>
        <v>40646277302</v>
      </c>
      <c r="F25" s="73">
        <f t="shared" si="4"/>
        <v>39120306288</v>
      </c>
      <c r="G25" s="73">
        <f t="shared" si="4"/>
        <v>3508363093</v>
      </c>
      <c r="H25" s="73">
        <f t="shared" si="4"/>
        <v>3732764286</v>
      </c>
      <c r="I25" s="73">
        <f t="shared" si="4"/>
        <v>2929566384</v>
      </c>
      <c r="J25" s="73">
        <f t="shared" si="4"/>
        <v>10170693763</v>
      </c>
      <c r="K25" s="73">
        <f t="shared" si="4"/>
        <v>2834269573</v>
      </c>
      <c r="L25" s="73">
        <f t="shared" si="4"/>
        <v>2885145473</v>
      </c>
      <c r="M25" s="73">
        <f t="shared" si="4"/>
        <v>4232860709</v>
      </c>
      <c r="N25" s="73">
        <f t="shared" si="4"/>
        <v>9952275755</v>
      </c>
      <c r="O25" s="73">
        <f t="shared" si="4"/>
        <v>2668411920</v>
      </c>
      <c r="P25" s="73">
        <f t="shared" si="4"/>
        <v>2748781117</v>
      </c>
      <c r="Q25" s="73">
        <f t="shared" si="4"/>
        <v>4437381649</v>
      </c>
      <c r="R25" s="73">
        <f t="shared" si="4"/>
        <v>9854574686</v>
      </c>
      <c r="S25" s="73">
        <f t="shared" si="4"/>
        <v>3134219476</v>
      </c>
      <c r="T25" s="73">
        <f t="shared" si="4"/>
        <v>3116320282</v>
      </c>
      <c r="U25" s="73">
        <f t="shared" si="4"/>
        <v>2605190201</v>
      </c>
      <c r="V25" s="73">
        <f t="shared" si="4"/>
        <v>8855729959</v>
      </c>
      <c r="W25" s="73">
        <f t="shared" si="4"/>
        <v>38833274163</v>
      </c>
      <c r="X25" s="73">
        <f t="shared" si="4"/>
        <v>40646277315</v>
      </c>
      <c r="Y25" s="73">
        <f t="shared" si="4"/>
        <v>-1813003152</v>
      </c>
      <c r="Z25" s="170">
        <f>+IF(X25&lt;&gt;0,+(Y25/X25)*100,0)</f>
        <v>-4.460440836806804</v>
      </c>
      <c r="AA25" s="168">
        <f>+AA5+AA9+AA15+AA19+AA24</f>
        <v>39120306288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5243236226</v>
      </c>
      <c r="D28" s="153">
        <f>SUM(D29:D31)</f>
        <v>0</v>
      </c>
      <c r="E28" s="154">
        <f t="shared" si="5"/>
        <v>8555467653</v>
      </c>
      <c r="F28" s="100">
        <f t="shared" si="5"/>
        <v>7368854885</v>
      </c>
      <c r="G28" s="100">
        <f t="shared" si="5"/>
        <v>518271710</v>
      </c>
      <c r="H28" s="100">
        <f t="shared" si="5"/>
        <v>652024910</v>
      </c>
      <c r="I28" s="100">
        <f t="shared" si="5"/>
        <v>616940933</v>
      </c>
      <c r="J28" s="100">
        <f t="shared" si="5"/>
        <v>1787237553</v>
      </c>
      <c r="K28" s="100">
        <f t="shared" si="5"/>
        <v>660217526</v>
      </c>
      <c r="L28" s="100">
        <f t="shared" si="5"/>
        <v>755478941</v>
      </c>
      <c r="M28" s="100">
        <f t="shared" si="5"/>
        <v>605194919</v>
      </c>
      <c r="N28" s="100">
        <f t="shared" si="5"/>
        <v>2020891386</v>
      </c>
      <c r="O28" s="100">
        <f t="shared" si="5"/>
        <v>376007200</v>
      </c>
      <c r="P28" s="100">
        <f t="shared" si="5"/>
        <v>578664903</v>
      </c>
      <c r="Q28" s="100">
        <f t="shared" si="5"/>
        <v>565278681</v>
      </c>
      <c r="R28" s="100">
        <f t="shared" si="5"/>
        <v>1519950784</v>
      </c>
      <c r="S28" s="100">
        <f t="shared" si="5"/>
        <v>552501055</v>
      </c>
      <c r="T28" s="100">
        <f t="shared" si="5"/>
        <v>558785471</v>
      </c>
      <c r="U28" s="100">
        <f t="shared" si="5"/>
        <v>667286177</v>
      </c>
      <c r="V28" s="100">
        <f t="shared" si="5"/>
        <v>1778572703</v>
      </c>
      <c r="W28" s="100">
        <f t="shared" si="5"/>
        <v>7106652426</v>
      </c>
      <c r="X28" s="100">
        <f t="shared" si="5"/>
        <v>8555467652</v>
      </c>
      <c r="Y28" s="100">
        <f t="shared" si="5"/>
        <v>-1448815226</v>
      </c>
      <c r="Z28" s="137">
        <f>+IF(X28&lt;&gt;0,+(Y28/X28)*100,0)</f>
        <v>-16.934377931536126</v>
      </c>
      <c r="AA28" s="153">
        <f>SUM(AA29:AA31)</f>
        <v>7368854885</v>
      </c>
    </row>
    <row r="29" spans="1:27" ht="12.75">
      <c r="A29" s="138" t="s">
        <v>75</v>
      </c>
      <c r="B29" s="136"/>
      <c r="C29" s="155">
        <v>846185013</v>
      </c>
      <c r="D29" s="155"/>
      <c r="E29" s="156">
        <v>443599223</v>
      </c>
      <c r="F29" s="60">
        <v>462067489</v>
      </c>
      <c r="G29" s="60">
        <v>35674561</v>
      </c>
      <c r="H29" s="60">
        <v>48030265</v>
      </c>
      <c r="I29" s="60">
        <v>37038673</v>
      </c>
      <c r="J29" s="60">
        <v>120743499</v>
      </c>
      <c r="K29" s="60">
        <v>36533824</v>
      </c>
      <c r="L29" s="60">
        <v>43720708</v>
      </c>
      <c r="M29" s="60">
        <v>37986405</v>
      </c>
      <c r="N29" s="60">
        <v>118240937</v>
      </c>
      <c r="O29" s="60">
        <v>21123180</v>
      </c>
      <c r="P29" s="60">
        <v>47263527</v>
      </c>
      <c r="Q29" s="60">
        <v>35889634</v>
      </c>
      <c r="R29" s="60">
        <v>104276341</v>
      </c>
      <c r="S29" s="60">
        <v>34788028</v>
      </c>
      <c r="T29" s="60">
        <v>36040801</v>
      </c>
      <c r="U29" s="60">
        <v>37903729</v>
      </c>
      <c r="V29" s="60">
        <v>108732558</v>
      </c>
      <c r="W29" s="60">
        <v>451993335</v>
      </c>
      <c r="X29" s="60">
        <v>443599222</v>
      </c>
      <c r="Y29" s="60">
        <v>8394113</v>
      </c>
      <c r="Z29" s="140">
        <v>1.89</v>
      </c>
      <c r="AA29" s="155">
        <v>462067489</v>
      </c>
    </row>
    <row r="30" spans="1:27" ht="12.75">
      <c r="A30" s="138" t="s">
        <v>76</v>
      </c>
      <c r="B30" s="136"/>
      <c r="C30" s="157">
        <v>2111725541</v>
      </c>
      <c r="D30" s="157"/>
      <c r="E30" s="158">
        <v>8061222084</v>
      </c>
      <c r="F30" s="159">
        <v>2582401265</v>
      </c>
      <c r="G30" s="159">
        <v>242828393</v>
      </c>
      <c r="H30" s="159">
        <v>283108921</v>
      </c>
      <c r="I30" s="159">
        <v>251468749</v>
      </c>
      <c r="J30" s="159">
        <v>777406063</v>
      </c>
      <c r="K30" s="159">
        <v>248820258</v>
      </c>
      <c r="L30" s="159">
        <v>283724100</v>
      </c>
      <c r="M30" s="159">
        <v>222743659</v>
      </c>
      <c r="N30" s="159">
        <v>755288017</v>
      </c>
      <c r="O30" s="159">
        <v>131262490</v>
      </c>
      <c r="P30" s="159">
        <v>191328003</v>
      </c>
      <c r="Q30" s="159">
        <v>187324394</v>
      </c>
      <c r="R30" s="159">
        <v>509914887</v>
      </c>
      <c r="S30" s="159">
        <v>188595583</v>
      </c>
      <c r="T30" s="159">
        <v>181912396</v>
      </c>
      <c r="U30" s="159">
        <v>198468186</v>
      </c>
      <c r="V30" s="159">
        <v>568976165</v>
      </c>
      <c r="W30" s="159">
        <v>2611585132</v>
      </c>
      <c r="X30" s="159">
        <v>8061222083</v>
      </c>
      <c r="Y30" s="159">
        <v>-5449636951</v>
      </c>
      <c r="Z30" s="141">
        <v>-67.6</v>
      </c>
      <c r="AA30" s="157">
        <v>2582401265</v>
      </c>
    </row>
    <row r="31" spans="1:27" ht="12.75">
      <c r="A31" s="138" t="s">
        <v>77</v>
      </c>
      <c r="B31" s="136"/>
      <c r="C31" s="155">
        <v>2285325672</v>
      </c>
      <c r="D31" s="155"/>
      <c r="E31" s="156">
        <v>50646346</v>
      </c>
      <c r="F31" s="60">
        <v>4324386131</v>
      </c>
      <c r="G31" s="60">
        <v>239768756</v>
      </c>
      <c r="H31" s="60">
        <v>320885724</v>
      </c>
      <c r="I31" s="60">
        <v>328433511</v>
      </c>
      <c r="J31" s="60">
        <v>889087991</v>
      </c>
      <c r="K31" s="60">
        <v>374863444</v>
      </c>
      <c r="L31" s="60">
        <v>428034133</v>
      </c>
      <c r="M31" s="60">
        <v>344464855</v>
      </c>
      <c r="N31" s="60">
        <v>1147362432</v>
      </c>
      <c r="O31" s="60">
        <v>223621530</v>
      </c>
      <c r="P31" s="60">
        <v>340073373</v>
      </c>
      <c r="Q31" s="60">
        <v>342064653</v>
      </c>
      <c r="R31" s="60">
        <v>905759556</v>
      </c>
      <c r="S31" s="60">
        <v>329117444</v>
      </c>
      <c r="T31" s="60">
        <v>340832274</v>
      </c>
      <c r="U31" s="60">
        <v>430914262</v>
      </c>
      <c r="V31" s="60">
        <v>1100863980</v>
      </c>
      <c r="W31" s="60">
        <v>4043073959</v>
      </c>
      <c r="X31" s="60">
        <v>50646347</v>
      </c>
      <c r="Y31" s="60">
        <v>3992427612</v>
      </c>
      <c r="Z31" s="140">
        <v>7882.95</v>
      </c>
      <c r="AA31" s="155">
        <v>4324386131</v>
      </c>
    </row>
    <row r="32" spans="1:27" ht="12.75">
      <c r="A32" s="135" t="s">
        <v>78</v>
      </c>
      <c r="B32" s="136"/>
      <c r="C32" s="153">
        <f aca="true" t="shared" si="6" ref="C32:Y32">SUM(C33:C37)</f>
        <v>7033277714</v>
      </c>
      <c r="D32" s="153">
        <f>SUM(D33:D37)</f>
        <v>0</v>
      </c>
      <c r="E32" s="154">
        <f t="shared" si="6"/>
        <v>5318902450</v>
      </c>
      <c r="F32" s="100">
        <f t="shared" si="6"/>
        <v>5580368323</v>
      </c>
      <c r="G32" s="100">
        <f t="shared" si="6"/>
        <v>308736069</v>
      </c>
      <c r="H32" s="100">
        <f t="shared" si="6"/>
        <v>380202704</v>
      </c>
      <c r="I32" s="100">
        <f t="shared" si="6"/>
        <v>384026704</v>
      </c>
      <c r="J32" s="100">
        <f t="shared" si="6"/>
        <v>1072965477</v>
      </c>
      <c r="K32" s="100">
        <f t="shared" si="6"/>
        <v>425395775</v>
      </c>
      <c r="L32" s="100">
        <f t="shared" si="6"/>
        <v>544269116</v>
      </c>
      <c r="M32" s="100">
        <f t="shared" si="6"/>
        <v>459898877</v>
      </c>
      <c r="N32" s="100">
        <f t="shared" si="6"/>
        <v>1429563768</v>
      </c>
      <c r="O32" s="100">
        <f t="shared" si="6"/>
        <v>288436017</v>
      </c>
      <c r="P32" s="100">
        <f t="shared" si="6"/>
        <v>425137599</v>
      </c>
      <c r="Q32" s="100">
        <f t="shared" si="6"/>
        <v>393825355</v>
      </c>
      <c r="R32" s="100">
        <f t="shared" si="6"/>
        <v>1107398971</v>
      </c>
      <c r="S32" s="100">
        <f t="shared" si="6"/>
        <v>361252673</v>
      </c>
      <c r="T32" s="100">
        <f t="shared" si="6"/>
        <v>414532327</v>
      </c>
      <c r="U32" s="100">
        <f t="shared" si="6"/>
        <v>470505809</v>
      </c>
      <c r="V32" s="100">
        <f t="shared" si="6"/>
        <v>1246290809</v>
      </c>
      <c r="W32" s="100">
        <f t="shared" si="6"/>
        <v>4856219025</v>
      </c>
      <c r="X32" s="100">
        <f t="shared" si="6"/>
        <v>5318902451</v>
      </c>
      <c r="Y32" s="100">
        <f t="shared" si="6"/>
        <v>-462683426</v>
      </c>
      <c r="Z32" s="137">
        <f>+IF(X32&lt;&gt;0,+(Y32/X32)*100,0)</f>
        <v>-8.698851506724127</v>
      </c>
      <c r="AA32" s="153">
        <f>SUM(AA33:AA37)</f>
        <v>5580368323</v>
      </c>
    </row>
    <row r="33" spans="1:27" ht="12.75">
      <c r="A33" s="138" t="s">
        <v>79</v>
      </c>
      <c r="B33" s="136"/>
      <c r="C33" s="155">
        <v>642335159</v>
      </c>
      <c r="D33" s="155"/>
      <c r="E33" s="156">
        <v>931712056</v>
      </c>
      <c r="F33" s="60">
        <v>892179870</v>
      </c>
      <c r="G33" s="60">
        <v>54160392</v>
      </c>
      <c r="H33" s="60">
        <v>61834597</v>
      </c>
      <c r="I33" s="60">
        <v>68252865</v>
      </c>
      <c r="J33" s="60">
        <v>184247854</v>
      </c>
      <c r="K33" s="60">
        <v>66389711</v>
      </c>
      <c r="L33" s="60">
        <v>98200724</v>
      </c>
      <c r="M33" s="60">
        <v>72550830</v>
      </c>
      <c r="N33" s="60">
        <v>237141265</v>
      </c>
      <c r="O33" s="60">
        <v>51022586</v>
      </c>
      <c r="P33" s="60">
        <v>75108413</v>
      </c>
      <c r="Q33" s="60">
        <v>66067361</v>
      </c>
      <c r="R33" s="60">
        <v>192198360</v>
      </c>
      <c r="S33" s="60">
        <v>70224198</v>
      </c>
      <c r="T33" s="60">
        <v>77287165</v>
      </c>
      <c r="U33" s="60">
        <v>86497950</v>
      </c>
      <c r="V33" s="60">
        <v>234009313</v>
      </c>
      <c r="W33" s="60">
        <v>847596792</v>
      </c>
      <c r="X33" s="60">
        <v>931712059</v>
      </c>
      <c r="Y33" s="60">
        <v>-84115267</v>
      </c>
      <c r="Z33" s="140">
        <v>-9.03</v>
      </c>
      <c r="AA33" s="155">
        <v>892179870</v>
      </c>
    </row>
    <row r="34" spans="1:27" ht="12.75">
      <c r="A34" s="138" t="s">
        <v>80</v>
      </c>
      <c r="B34" s="136"/>
      <c r="C34" s="155">
        <v>1350117891</v>
      </c>
      <c r="D34" s="155"/>
      <c r="E34" s="156">
        <v>1212820788</v>
      </c>
      <c r="F34" s="60">
        <v>1129103328</v>
      </c>
      <c r="G34" s="60">
        <v>64987380</v>
      </c>
      <c r="H34" s="60">
        <v>79824152</v>
      </c>
      <c r="I34" s="60">
        <v>86433678</v>
      </c>
      <c r="J34" s="60">
        <v>231245210</v>
      </c>
      <c r="K34" s="60">
        <v>92672293</v>
      </c>
      <c r="L34" s="60">
        <v>116136952</v>
      </c>
      <c r="M34" s="60">
        <v>102414457</v>
      </c>
      <c r="N34" s="60">
        <v>311223702</v>
      </c>
      <c r="O34" s="60">
        <v>67763869</v>
      </c>
      <c r="P34" s="60">
        <v>102636404</v>
      </c>
      <c r="Q34" s="60">
        <v>86053240</v>
      </c>
      <c r="R34" s="60">
        <v>256453513</v>
      </c>
      <c r="S34" s="60">
        <v>90868917</v>
      </c>
      <c r="T34" s="60">
        <v>109181157</v>
      </c>
      <c r="U34" s="60">
        <v>121297718</v>
      </c>
      <c r="V34" s="60">
        <v>321347792</v>
      </c>
      <c r="W34" s="60">
        <v>1120270217</v>
      </c>
      <c r="X34" s="60">
        <v>1212820787</v>
      </c>
      <c r="Y34" s="60">
        <v>-92550570</v>
      </c>
      <c r="Z34" s="140">
        <v>-7.63</v>
      </c>
      <c r="AA34" s="155">
        <v>1129103328</v>
      </c>
    </row>
    <row r="35" spans="1:27" ht="12.75">
      <c r="A35" s="138" t="s">
        <v>81</v>
      </c>
      <c r="B35" s="136"/>
      <c r="C35" s="155">
        <v>2697688277</v>
      </c>
      <c r="D35" s="155"/>
      <c r="E35" s="156">
        <v>600874812</v>
      </c>
      <c r="F35" s="60">
        <v>725154309</v>
      </c>
      <c r="G35" s="60">
        <v>45173803</v>
      </c>
      <c r="H35" s="60">
        <v>51978249</v>
      </c>
      <c r="I35" s="60">
        <v>53586012</v>
      </c>
      <c r="J35" s="60">
        <v>150738064</v>
      </c>
      <c r="K35" s="60">
        <v>56510903</v>
      </c>
      <c r="L35" s="60">
        <v>78872721</v>
      </c>
      <c r="M35" s="60">
        <v>57207642</v>
      </c>
      <c r="N35" s="60">
        <v>192591266</v>
      </c>
      <c r="O35" s="60">
        <v>47948517</v>
      </c>
      <c r="P35" s="60">
        <v>54670176</v>
      </c>
      <c r="Q35" s="60">
        <v>56216593</v>
      </c>
      <c r="R35" s="60">
        <v>158835286</v>
      </c>
      <c r="S35" s="60">
        <v>53344717</v>
      </c>
      <c r="T35" s="60">
        <v>50715370</v>
      </c>
      <c r="U35" s="60">
        <v>53738514</v>
      </c>
      <c r="V35" s="60">
        <v>157798601</v>
      </c>
      <c r="W35" s="60">
        <v>659963217</v>
      </c>
      <c r="X35" s="60">
        <v>600874811</v>
      </c>
      <c r="Y35" s="60">
        <v>59088406</v>
      </c>
      <c r="Z35" s="140">
        <v>9.83</v>
      </c>
      <c r="AA35" s="155">
        <v>725154309</v>
      </c>
    </row>
    <row r="36" spans="1:27" ht="12.75">
      <c r="A36" s="138" t="s">
        <v>82</v>
      </c>
      <c r="B36" s="136"/>
      <c r="C36" s="155">
        <v>1343676621</v>
      </c>
      <c r="D36" s="155"/>
      <c r="E36" s="156">
        <v>1498847349</v>
      </c>
      <c r="F36" s="60">
        <v>1747401998</v>
      </c>
      <c r="G36" s="60">
        <v>66878906</v>
      </c>
      <c r="H36" s="60">
        <v>99822502</v>
      </c>
      <c r="I36" s="60">
        <v>100177293</v>
      </c>
      <c r="J36" s="60">
        <v>266878701</v>
      </c>
      <c r="K36" s="60">
        <v>114038744</v>
      </c>
      <c r="L36" s="60">
        <v>129035753</v>
      </c>
      <c r="M36" s="60">
        <v>128996005</v>
      </c>
      <c r="N36" s="60">
        <v>372070502</v>
      </c>
      <c r="O36" s="60">
        <v>47798871</v>
      </c>
      <c r="P36" s="60">
        <v>100465558</v>
      </c>
      <c r="Q36" s="60">
        <v>97157831</v>
      </c>
      <c r="R36" s="60">
        <v>245422260</v>
      </c>
      <c r="S36" s="60">
        <v>75327889</v>
      </c>
      <c r="T36" s="60">
        <v>90411617</v>
      </c>
      <c r="U36" s="60">
        <v>108847456</v>
      </c>
      <c r="V36" s="60">
        <v>274586962</v>
      </c>
      <c r="W36" s="60">
        <v>1158958425</v>
      </c>
      <c r="X36" s="60">
        <v>1498847351</v>
      </c>
      <c r="Y36" s="60">
        <v>-339888926</v>
      </c>
      <c r="Z36" s="140">
        <v>-22.68</v>
      </c>
      <c r="AA36" s="155">
        <v>1747401998</v>
      </c>
    </row>
    <row r="37" spans="1:27" ht="12.75">
      <c r="A37" s="138" t="s">
        <v>83</v>
      </c>
      <c r="B37" s="136"/>
      <c r="C37" s="157">
        <v>999459766</v>
      </c>
      <c r="D37" s="157"/>
      <c r="E37" s="158">
        <v>1074647445</v>
      </c>
      <c r="F37" s="159">
        <v>1086528818</v>
      </c>
      <c r="G37" s="159">
        <v>77535588</v>
      </c>
      <c r="H37" s="159">
        <v>86743204</v>
      </c>
      <c r="I37" s="159">
        <v>75576856</v>
      </c>
      <c r="J37" s="159">
        <v>239855648</v>
      </c>
      <c r="K37" s="159">
        <v>95784124</v>
      </c>
      <c r="L37" s="159">
        <v>122022966</v>
      </c>
      <c r="M37" s="159">
        <v>98729943</v>
      </c>
      <c r="N37" s="159">
        <v>316537033</v>
      </c>
      <c r="O37" s="159">
        <v>73902174</v>
      </c>
      <c r="P37" s="159">
        <v>92257048</v>
      </c>
      <c r="Q37" s="159">
        <v>88330330</v>
      </c>
      <c r="R37" s="159">
        <v>254489552</v>
      </c>
      <c r="S37" s="159">
        <v>71486952</v>
      </c>
      <c r="T37" s="159">
        <v>86937018</v>
      </c>
      <c r="U37" s="159">
        <v>100124171</v>
      </c>
      <c r="V37" s="159">
        <v>258548141</v>
      </c>
      <c r="W37" s="159">
        <v>1069430374</v>
      </c>
      <c r="X37" s="159">
        <v>1074647443</v>
      </c>
      <c r="Y37" s="159">
        <v>-5217069</v>
      </c>
      <c r="Z37" s="141">
        <v>-0.49</v>
      </c>
      <c r="AA37" s="157">
        <v>1086528818</v>
      </c>
    </row>
    <row r="38" spans="1:27" ht="12.75">
      <c r="A38" s="135" t="s">
        <v>84</v>
      </c>
      <c r="B38" s="142"/>
      <c r="C38" s="153">
        <f aca="true" t="shared" si="7" ref="C38:Y38">SUM(C39:C41)</f>
        <v>4038258987</v>
      </c>
      <c r="D38" s="153">
        <f>SUM(D39:D41)</f>
        <v>0</v>
      </c>
      <c r="E38" s="154">
        <f t="shared" si="7"/>
        <v>6351816868</v>
      </c>
      <c r="F38" s="100">
        <f t="shared" si="7"/>
        <v>6408419748</v>
      </c>
      <c r="G38" s="100">
        <f t="shared" si="7"/>
        <v>176396585</v>
      </c>
      <c r="H38" s="100">
        <f t="shared" si="7"/>
        <v>493430647</v>
      </c>
      <c r="I38" s="100">
        <f t="shared" si="7"/>
        <v>491258193</v>
      </c>
      <c r="J38" s="100">
        <f t="shared" si="7"/>
        <v>1161085425</v>
      </c>
      <c r="K38" s="100">
        <f t="shared" si="7"/>
        <v>517900031</v>
      </c>
      <c r="L38" s="100">
        <f t="shared" si="7"/>
        <v>588447516</v>
      </c>
      <c r="M38" s="100">
        <f t="shared" si="7"/>
        <v>506760619</v>
      </c>
      <c r="N38" s="100">
        <f t="shared" si="7"/>
        <v>1613108166</v>
      </c>
      <c r="O38" s="100">
        <f t="shared" si="7"/>
        <v>393191961</v>
      </c>
      <c r="P38" s="100">
        <f t="shared" si="7"/>
        <v>520452407</v>
      </c>
      <c r="Q38" s="100">
        <f t="shared" si="7"/>
        <v>528603007</v>
      </c>
      <c r="R38" s="100">
        <f t="shared" si="7"/>
        <v>1442247375</v>
      </c>
      <c r="S38" s="100">
        <f t="shared" si="7"/>
        <v>503510738</v>
      </c>
      <c r="T38" s="100">
        <f t="shared" si="7"/>
        <v>489146449</v>
      </c>
      <c r="U38" s="100">
        <f t="shared" si="7"/>
        <v>602223407</v>
      </c>
      <c r="V38" s="100">
        <f t="shared" si="7"/>
        <v>1594880594</v>
      </c>
      <c r="W38" s="100">
        <f t="shared" si="7"/>
        <v>5811321560</v>
      </c>
      <c r="X38" s="100">
        <f t="shared" si="7"/>
        <v>6351816868</v>
      </c>
      <c r="Y38" s="100">
        <f t="shared" si="7"/>
        <v>-540495308</v>
      </c>
      <c r="Z38" s="137">
        <f>+IF(X38&lt;&gt;0,+(Y38/X38)*100,0)</f>
        <v>-8.509302444202646</v>
      </c>
      <c r="AA38" s="153">
        <f>SUM(AA39:AA41)</f>
        <v>6408419748</v>
      </c>
    </row>
    <row r="39" spans="1:27" ht="12.75">
      <c r="A39" s="138" t="s">
        <v>85</v>
      </c>
      <c r="B39" s="136"/>
      <c r="C39" s="155">
        <v>962703705</v>
      </c>
      <c r="D39" s="155"/>
      <c r="E39" s="156">
        <v>1042789393</v>
      </c>
      <c r="F39" s="60">
        <v>991165034</v>
      </c>
      <c r="G39" s="60">
        <v>38481511</v>
      </c>
      <c r="H39" s="60">
        <v>92744509</v>
      </c>
      <c r="I39" s="60">
        <v>72088232</v>
      </c>
      <c r="J39" s="60">
        <v>203314252</v>
      </c>
      <c r="K39" s="60">
        <v>91833602</v>
      </c>
      <c r="L39" s="60">
        <v>95941136</v>
      </c>
      <c r="M39" s="60">
        <v>76613994</v>
      </c>
      <c r="N39" s="60">
        <v>264388732</v>
      </c>
      <c r="O39" s="60">
        <v>48314291</v>
      </c>
      <c r="P39" s="60">
        <v>92266130</v>
      </c>
      <c r="Q39" s="60">
        <v>76363534</v>
      </c>
      <c r="R39" s="60">
        <v>216943955</v>
      </c>
      <c r="S39" s="60">
        <v>70864784</v>
      </c>
      <c r="T39" s="60">
        <v>68452669</v>
      </c>
      <c r="U39" s="60">
        <v>80753326</v>
      </c>
      <c r="V39" s="60">
        <v>220070779</v>
      </c>
      <c r="W39" s="60">
        <v>904717718</v>
      </c>
      <c r="X39" s="60">
        <v>1042789394</v>
      </c>
      <c r="Y39" s="60">
        <v>-138071676</v>
      </c>
      <c r="Z39" s="140">
        <v>-13.24</v>
      </c>
      <c r="AA39" s="155">
        <v>991165034</v>
      </c>
    </row>
    <row r="40" spans="1:27" ht="12.75">
      <c r="A40" s="138" t="s">
        <v>86</v>
      </c>
      <c r="B40" s="136"/>
      <c r="C40" s="155">
        <v>2962138419</v>
      </c>
      <c r="D40" s="155"/>
      <c r="E40" s="156">
        <v>5186569374</v>
      </c>
      <c r="F40" s="60">
        <v>5284417386</v>
      </c>
      <c r="G40" s="60">
        <v>130571827</v>
      </c>
      <c r="H40" s="60">
        <v>391920308</v>
      </c>
      <c r="I40" s="60">
        <v>410175655</v>
      </c>
      <c r="J40" s="60">
        <v>932667790</v>
      </c>
      <c r="K40" s="60">
        <v>416999872</v>
      </c>
      <c r="L40" s="60">
        <v>479390663</v>
      </c>
      <c r="M40" s="60">
        <v>420896011</v>
      </c>
      <c r="N40" s="60">
        <v>1317286546</v>
      </c>
      <c r="O40" s="60">
        <v>336662524</v>
      </c>
      <c r="P40" s="60">
        <v>416751628</v>
      </c>
      <c r="Q40" s="60">
        <v>439503940</v>
      </c>
      <c r="R40" s="60">
        <v>1192918092</v>
      </c>
      <c r="S40" s="60">
        <v>422424084</v>
      </c>
      <c r="T40" s="60">
        <v>409368735</v>
      </c>
      <c r="U40" s="60">
        <v>503986501</v>
      </c>
      <c r="V40" s="60">
        <v>1335779320</v>
      </c>
      <c r="W40" s="60">
        <v>4778651748</v>
      </c>
      <c r="X40" s="60">
        <v>5186569372</v>
      </c>
      <c r="Y40" s="60">
        <v>-407917624</v>
      </c>
      <c r="Z40" s="140">
        <v>-7.86</v>
      </c>
      <c r="AA40" s="155">
        <v>5284417386</v>
      </c>
    </row>
    <row r="41" spans="1:27" ht="12.75">
      <c r="A41" s="138" t="s">
        <v>87</v>
      </c>
      <c r="B41" s="136"/>
      <c r="C41" s="155">
        <v>113416863</v>
      </c>
      <c r="D41" s="155"/>
      <c r="E41" s="156">
        <v>122458101</v>
      </c>
      <c r="F41" s="60">
        <v>132837328</v>
      </c>
      <c r="G41" s="60">
        <v>7343247</v>
      </c>
      <c r="H41" s="60">
        <v>8765830</v>
      </c>
      <c r="I41" s="60">
        <v>8994306</v>
      </c>
      <c r="J41" s="60">
        <v>25103383</v>
      </c>
      <c r="K41" s="60">
        <v>9066557</v>
      </c>
      <c r="L41" s="60">
        <v>13115717</v>
      </c>
      <c r="M41" s="60">
        <v>9250614</v>
      </c>
      <c r="N41" s="60">
        <v>31432888</v>
      </c>
      <c r="O41" s="60">
        <v>8215146</v>
      </c>
      <c r="P41" s="60">
        <v>11434649</v>
      </c>
      <c r="Q41" s="60">
        <v>12735533</v>
      </c>
      <c r="R41" s="60">
        <v>32385328</v>
      </c>
      <c r="S41" s="60">
        <v>10221870</v>
      </c>
      <c r="T41" s="60">
        <v>11325045</v>
      </c>
      <c r="U41" s="60">
        <v>17483580</v>
      </c>
      <c r="V41" s="60">
        <v>39030495</v>
      </c>
      <c r="W41" s="60">
        <v>127952094</v>
      </c>
      <c r="X41" s="60">
        <v>122458102</v>
      </c>
      <c r="Y41" s="60">
        <v>5493992</v>
      </c>
      <c r="Z41" s="140">
        <v>4.49</v>
      </c>
      <c r="AA41" s="155">
        <v>132837328</v>
      </c>
    </row>
    <row r="42" spans="1:27" ht="12.75">
      <c r="A42" s="135" t="s">
        <v>88</v>
      </c>
      <c r="B42" s="142"/>
      <c r="C42" s="153">
        <f aca="true" t="shared" si="8" ref="C42:Y42">SUM(C43:C46)</f>
        <v>16466511505</v>
      </c>
      <c r="D42" s="153">
        <f>SUM(D43:D46)</f>
        <v>0</v>
      </c>
      <c r="E42" s="154">
        <f t="shared" si="8"/>
        <v>17026865304</v>
      </c>
      <c r="F42" s="100">
        <f t="shared" si="8"/>
        <v>16976312811</v>
      </c>
      <c r="G42" s="100">
        <f t="shared" si="8"/>
        <v>473198090</v>
      </c>
      <c r="H42" s="100">
        <f t="shared" si="8"/>
        <v>1632530280</v>
      </c>
      <c r="I42" s="100">
        <f t="shared" si="8"/>
        <v>1634639214</v>
      </c>
      <c r="J42" s="100">
        <f t="shared" si="8"/>
        <v>3740367584</v>
      </c>
      <c r="K42" s="100">
        <f t="shared" si="8"/>
        <v>1233916612</v>
      </c>
      <c r="L42" s="100">
        <f t="shared" si="8"/>
        <v>1366541746</v>
      </c>
      <c r="M42" s="100">
        <f t="shared" si="8"/>
        <v>1236958990</v>
      </c>
      <c r="N42" s="100">
        <f t="shared" si="8"/>
        <v>3837417348</v>
      </c>
      <c r="O42" s="100">
        <f t="shared" si="8"/>
        <v>1102374923</v>
      </c>
      <c r="P42" s="100">
        <f t="shared" si="8"/>
        <v>1199181483</v>
      </c>
      <c r="Q42" s="100">
        <f t="shared" si="8"/>
        <v>1288035523</v>
      </c>
      <c r="R42" s="100">
        <f t="shared" si="8"/>
        <v>3589591929</v>
      </c>
      <c r="S42" s="100">
        <f t="shared" si="8"/>
        <v>1256076848</v>
      </c>
      <c r="T42" s="100">
        <f t="shared" si="8"/>
        <v>1208997006</v>
      </c>
      <c r="U42" s="100">
        <f t="shared" si="8"/>
        <v>1306546710</v>
      </c>
      <c r="V42" s="100">
        <f t="shared" si="8"/>
        <v>3771620564</v>
      </c>
      <c r="W42" s="100">
        <f t="shared" si="8"/>
        <v>14938997425</v>
      </c>
      <c r="X42" s="100">
        <f t="shared" si="8"/>
        <v>17026865299</v>
      </c>
      <c r="Y42" s="100">
        <f t="shared" si="8"/>
        <v>-2087867874</v>
      </c>
      <c r="Z42" s="137">
        <f>+IF(X42&lt;&gt;0,+(Y42/X42)*100,0)</f>
        <v>-12.26219763494941</v>
      </c>
      <c r="AA42" s="153">
        <f>SUM(AA43:AA46)</f>
        <v>16976312811</v>
      </c>
    </row>
    <row r="43" spans="1:27" ht="12.75">
      <c r="A43" s="138" t="s">
        <v>89</v>
      </c>
      <c r="B43" s="136"/>
      <c r="C43" s="155">
        <v>9764952152</v>
      </c>
      <c r="D43" s="155"/>
      <c r="E43" s="156">
        <v>9929326573</v>
      </c>
      <c r="F43" s="60">
        <v>9770835379</v>
      </c>
      <c r="G43" s="60">
        <v>151316764</v>
      </c>
      <c r="H43" s="60">
        <v>1129840646</v>
      </c>
      <c r="I43" s="60">
        <v>1114565488</v>
      </c>
      <c r="J43" s="60">
        <v>2395722898</v>
      </c>
      <c r="K43" s="60">
        <v>697807839</v>
      </c>
      <c r="L43" s="60">
        <v>741406168</v>
      </c>
      <c r="M43" s="60">
        <v>684165771</v>
      </c>
      <c r="N43" s="60">
        <v>2123379778</v>
      </c>
      <c r="O43" s="60">
        <v>644813542</v>
      </c>
      <c r="P43" s="60">
        <v>676327883</v>
      </c>
      <c r="Q43" s="60">
        <v>648992403</v>
      </c>
      <c r="R43" s="60">
        <v>1970133828</v>
      </c>
      <c r="S43" s="60">
        <v>695637106</v>
      </c>
      <c r="T43" s="60">
        <v>664904835</v>
      </c>
      <c r="U43" s="60">
        <v>734215440</v>
      </c>
      <c r="V43" s="60">
        <v>2094757381</v>
      </c>
      <c r="W43" s="60">
        <v>8583993885</v>
      </c>
      <c r="X43" s="60">
        <v>9929326570</v>
      </c>
      <c r="Y43" s="60">
        <v>-1345332685</v>
      </c>
      <c r="Z43" s="140">
        <v>-13.55</v>
      </c>
      <c r="AA43" s="155">
        <v>9770835379</v>
      </c>
    </row>
    <row r="44" spans="1:27" ht="12.75">
      <c r="A44" s="138" t="s">
        <v>90</v>
      </c>
      <c r="B44" s="136"/>
      <c r="C44" s="155">
        <v>3296754955</v>
      </c>
      <c r="D44" s="155"/>
      <c r="E44" s="156">
        <v>3225897379</v>
      </c>
      <c r="F44" s="60">
        <v>3762939823</v>
      </c>
      <c r="G44" s="60">
        <v>165960084</v>
      </c>
      <c r="H44" s="60">
        <v>233172441</v>
      </c>
      <c r="I44" s="60">
        <v>243714962</v>
      </c>
      <c r="J44" s="60">
        <v>642847487</v>
      </c>
      <c r="K44" s="60">
        <v>249942818</v>
      </c>
      <c r="L44" s="60">
        <v>305585379</v>
      </c>
      <c r="M44" s="60">
        <v>269324346</v>
      </c>
      <c r="N44" s="60">
        <v>824852543</v>
      </c>
      <c r="O44" s="60">
        <v>229859711</v>
      </c>
      <c r="P44" s="60">
        <v>290035431</v>
      </c>
      <c r="Q44" s="60">
        <v>353526132</v>
      </c>
      <c r="R44" s="60">
        <v>873421274</v>
      </c>
      <c r="S44" s="60">
        <v>279177261</v>
      </c>
      <c r="T44" s="60">
        <v>264803510</v>
      </c>
      <c r="U44" s="60">
        <v>232988698</v>
      </c>
      <c r="V44" s="60">
        <v>776969469</v>
      </c>
      <c r="W44" s="60">
        <v>3118090773</v>
      </c>
      <c r="X44" s="60">
        <v>3225897377</v>
      </c>
      <c r="Y44" s="60">
        <v>-107806604</v>
      </c>
      <c r="Z44" s="140">
        <v>-3.34</v>
      </c>
      <c r="AA44" s="155">
        <v>3762939823</v>
      </c>
    </row>
    <row r="45" spans="1:27" ht="12.75">
      <c r="A45" s="138" t="s">
        <v>91</v>
      </c>
      <c r="B45" s="136"/>
      <c r="C45" s="157">
        <v>1436777514</v>
      </c>
      <c r="D45" s="157"/>
      <c r="E45" s="158">
        <v>1990882076</v>
      </c>
      <c r="F45" s="159">
        <v>1650531683</v>
      </c>
      <c r="G45" s="159">
        <v>78821182</v>
      </c>
      <c r="H45" s="159">
        <v>125904185</v>
      </c>
      <c r="I45" s="159">
        <v>140940698</v>
      </c>
      <c r="J45" s="159">
        <v>345666065</v>
      </c>
      <c r="K45" s="159">
        <v>132334032</v>
      </c>
      <c r="L45" s="159">
        <v>146310992</v>
      </c>
      <c r="M45" s="159">
        <v>131422399</v>
      </c>
      <c r="N45" s="159">
        <v>410067423</v>
      </c>
      <c r="O45" s="159">
        <v>120831541</v>
      </c>
      <c r="P45" s="159">
        <v>79882164</v>
      </c>
      <c r="Q45" s="159">
        <v>140097212</v>
      </c>
      <c r="R45" s="159">
        <v>340810917</v>
      </c>
      <c r="S45" s="159">
        <v>132650249</v>
      </c>
      <c r="T45" s="159">
        <v>132197633</v>
      </c>
      <c r="U45" s="159">
        <v>176175762</v>
      </c>
      <c r="V45" s="159">
        <v>441023644</v>
      </c>
      <c r="W45" s="159">
        <v>1537568049</v>
      </c>
      <c r="X45" s="159">
        <v>1990882076</v>
      </c>
      <c r="Y45" s="159">
        <v>-453314027</v>
      </c>
      <c r="Z45" s="141">
        <v>-22.77</v>
      </c>
      <c r="AA45" s="157">
        <v>1650531683</v>
      </c>
    </row>
    <row r="46" spans="1:27" ht="12.75">
      <c r="A46" s="138" t="s">
        <v>92</v>
      </c>
      <c r="B46" s="136"/>
      <c r="C46" s="155">
        <v>1968026884</v>
      </c>
      <c r="D46" s="155"/>
      <c r="E46" s="156">
        <v>1880759276</v>
      </c>
      <c r="F46" s="60">
        <v>1792005926</v>
      </c>
      <c r="G46" s="60">
        <v>77100060</v>
      </c>
      <c r="H46" s="60">
        <v>143613008</v>
      </c>
      <c r="I46" s="60">
        <v>135418066</v>
      </c>
      <c r="J46" s="60">
        <v>356131134</v>
      </c>
      <c r="K46" s="60">
        <v>153831923</v>
      </c>
      <c r="L46" s="60">
        <v>173239207</v>
      </c>
      <c r="M46" s="60">
        <v>152046474</v>
      </c>
      <c r="N46" s="60">
        <v>479117604</v>
      </c>
      <c r="O46" s="60">
        <v>106870129</v>
      </c>
      <c r="P46" s="60">
        <v>152936005</v>
      </c>
      <c r="Q46" s="60">
        <v>145419776</v>
      </c>
      <c r="R46" s="60">
        <v>405225910</v>
      </c>
      <c r="S46" s="60">
        <v>148612232</v>
      </c>
      <c r="T46" s="60">
        <v>147091028</v>
      </c>
      <c r="U46" s="60">
        <v>163166810</v>
      </c>
      <c r="V46" s="60">
        <v>458870070</v>
      </c>
      <c r="W46" s="60">
        <v>1699344718</v>
      </c>
      <c r="X46" s="60">
        <v>1880759276</v>
      </c>
      <c r="Y46" s="60">
        <v>-181414558</v>
      </c>
      <c r="Z46" s="140">
        <v>-9.65</v>
      </c>
      <c r="AA46" s="155">
        <v>1792005926</v>
      </c>
    </row>
    <row r="47" spans="1:27" ht="12.75">
      <c r="A47" s="135" t="s">
        <v>93</v>
      </c>
      <c r="B47" s="142" t="s">
        <v>94</v>
      </c>
      <c r="C47" s="153">
        <v>256524424</v>
      </c>
      <c r="D47" s="153"/>
      <c r="E47" s="154">
        <v>1069221765</v>
      </c>
      <c r="F47" s="100">
        <v>1009794435</v>
      </c>
      <c r="G47" s="100">
        <v>217400140</v>
      </c>
      <c r="H47" s="100">
        <v>18642996</v>
      </c>
      <c r="I47" s="100">
        <v>30512536</v>
      </c>
      <c r="J47" s="100">
        <v>266555672</v>
      </c>
      <c r="K47" s="100">
        <v>23546264</v>
      </c>
      <c r="L47" s="100">
        <v>25691392</v>
      </c>
      <c r="M47" s="100">
        <v>26374402</v>
      </c>
      <c r="N47" s="100">
        <v>75612058</v>
      </c>
      <c r="O47" s="100">
        <v>17300769</v>
      </c>
      <c r="P47" s="100">
        <v>28571488</v>
      </c>
      <c r="Q47" s="100">
        <v>29402571</v>
      </c>
      <c r="R47" s="100">
        <v>75274828</v>
      </c>
      <c r="S47" s="100">
        <v>21012557</v>
      </c>
      <c r="T47" s="100">
        <v>25719570</v>
      </c>
      <c r="U47" s="100">
        <v>22925100</v>
      </c>
      <c r="V47" s="100">
        <v>69657227</v>
      </c>
      <c r="W47" s="100">
        <v>487099785</v>
      </c>
      <c r="X47" s="100">
        <v>1069221766</v>
      </c>
      <c r="Y47" s="100">
        <v>-582121981</v>
      </c>
      <c r="Z47" s="137">
        <v>-54.44</v>
      </c>
      <c r="AA47" s="153">
        <v>1009794435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33037808856</v>
      </c>
      <c r="D48" s="168">
        <f>+D28+D32+D38+D42+D47</f>
        <v>0</v>
      </c>
      <c r="E48" s="169">
        <f t="shared" si="9"/>
        <v>38322274040</v>
      </c>
      <c r="F48" s="73">
        <f t="shared" si="9"/>
        <v>37343750202</v>
      </c>
      <c r="G48" s="73">
        <f t="shared" si="9"/>
        <v>1694002594</v>
      </c>
      <c r="H48" s="73">
        <f t="shared" si="9"/>
        <v>3176831537</v>
      </c>
      <c r="I48" s="73">
        <f t="shared" si="9"/>
        <v>3157377580</v>
      </c>
      <c r="J48" s="73">
        <f t="shared" si="9"/>
        <v>8028211711</v>
      </c>
      <c r="K48" s="73">
        <f t="shared" si="9"/>
        <v>2860976208</v>
      </c>
      <c r="L48" s="73">
        <f t="shared" si="9"/>
        <v>3280428711</v>
      </c>
      <c r="M48" s="73">
        <f t="shared" si="9"/>
        <v>2835187807</v>
      </c>
      <c r="N48" s="73">
        <f t="shared" si="9"/>
        <v>8976592726</v>
      </c>
      <c r="O48" s="73">
        <f t="shared" si="9"/>
        <v>2177310870</v>
      </c>
      <c r="P48" s="73">
        <f t="shared" si="9"/>
        <v>2752007880</v>
      </c>
      <c r="Q48" s="73">
        <f t="shared" si="9"/>
        <v>2805145137</v>
      </c>
      <c r="R48" s="73">
        <f t="shared" si="9"/>
        <v>7734463887</v>
      </c>
      <c r="S48" s="73">
        <f t="shared" si="9"/>
        <v>2694353871</v>
      </c>
      <c r="T48" s="73">
        <f t="shared" si="9"/>
        <v>2697180823</v>
      </c>
      <c r="U48" s="73">
        <f t="shared" si="9"/>
        <v>3069487203</v>
      </c>
      <c r="V48" s="73">
        <f t="shared" si="9"/>
        <v>8461021897</v>
      </c>
      <c r="W48" s="73">
        <f t="shared" si="9"/>
        <v>33200290221</v>
      </c>
      <c r="X48" s="73">
        <f t="shared" si="9"/>
        <v>38322274036</v>
      </c>
      <c r="Y48" s="73">
        <f t="shared" si="9"/>
        <v>-5121983815</v>
      </c>
      <c r="Z48" s="170">
        <f>+IF(X48&lt;&gt;0,+(Y48/X48)*100,0)</f>
        <v>-13.365552916271097</v>
      </c>
      <c r="AA48" s="168">
        <f>+AA28+AA32+AA38+AA42+AA47</f>
        <v>37343750202</v>
      </c>
    </row>
    <row r="49" spans="1:27" ht="12.75">
      <c r="A49" s="148" t="s">
        <v>49</v>
      </c>
      <c r="B49" s="149"/>
      <c r="C49" s="171">
        <f aca="true" t="shared" si="10" ref="C49:Y49">+C25-C48</f>
        <v>5366641152</v>
      </c>
      <c r="D49" s="171">
        <f>+D25-D48</f>
        <v>0</v>
      </c>
      <c r="E49" s="172">
        <f t="shared" si="10"/>
        <v>2324003262</v>
      </c>
      <c r="F49" s="173">
        <f t="shared" si="10"/>
        <v>1776556086</v>
      </c>
      <c r="G49" s="173">
        <f t="shared" si="10"/>
        <v>1814360499</v>
      </c>
      <c r="H49" s="173">
        <f t="shared" si="10"/>
        <v>555932749</v>
      </c>
      <c r="I49" s="173">
        <f t="shared" si="10"/>
        <v>-227811196</v>
      </c>
      <c r="J49" s="173">
        <f t="shared" si="10"/>
        <v>2142482052</v>
      </c>
      <c r="K49" s="173">
        <f t="shared" si="10"/>
        <v>-26706635</v>
      </c>
      <c r="L49" s="173">
        <f t="shared" si="10"/>
        <v>-395283238</v>
      </c>
      <c r="M49" s="173">
        <f t="shared" si="10"/>
        <v>1397672902</v>
      </c>
      <c r="N49" s="173">
        <f t="shared" si="10"/>
        <v>975683029</v>
      </c>
      <c r="O49" s="173">
        <f t="shared" si="10"/>
        <v>491101050</v>
      </c>
      <c r="P49" s="173">
        <f t="shared" si="10"/>
        <v>-3226763</v>
      </c>
      <c r="Q49" s="173">
        <f t="shared" si="10"/>
        <v>1632236512</v>
      </c>
      <c r="R49" s="173">
        <f t="shared" si="10"/>
        <v>2120110799</v>
      </c>
      <c r="S49" s="173">
        <f t="shared" si="10"/>
        <v>439865605</v>
      </c>
      <c r="T49" s="173">
        <f t="shared" si="10"/>
        <v>419139459</v>
      </c>
      <c r="U49" s="173">
        <f t="shared" si="10"/>
        <v>-464297002</v>
      </c>
      <c r="V49" s="173">
        <f t="shared" si="10"/>
        <v>394708062</v>
      </c>
      <c r="W49" s="173">
        <f t="shared" si="10"/>
        <v>5632983942</v>
      </c>
      <c r="X49" s="173">
        <f>IF(F25=F48,0,X25-X48)</f>
        <v>2324003279</v>
      </c>
      <c r="Y49" s="173">
        <f t="shared" si="10"/>
        <v>3308980663</v>
      </c>
      <c r="Z49" s="174">
        <f>+IF(X49&lt;&gt;0,+(Y49/X49)*100,0)</f>
        <v>142.38278804941393</v>
      </c>
      <c r="AA49" s="171">
        <f>+AA25-AA48</f>
        <v>1776556086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8100322273</v>
      </c>
      <c r="D5" s="155">
        <v>0</v>
      </c>
      <c r="E5" s="156">
        <v>8662349755</v>
      </c>
      <c r="F5" s="60">
        <v>8694931116</v>
      </c>
      <c r="G5" s="60">
        <v>711317280</v>
      </c>
      <c r="H5" s="60">
        <v>702298101</v>
      </c>
      <c r="I5" s="60">
        <v>748877517</v>
      </c>
      <c r="J5" s="60">
        <v>2162492898</v>
      </c>
      <c r="K5" s="60">
        <v>682245575</v>
      </c>
      <c r="L5" s="60">
        <v>725368466</v>
      </c>
      <c r="M5" s="60">
        <v>699222965</v>
      </c>
      <c r="N5" s="60">
        <v>2106837006</v>
      </c>
      <c r="O5" s="60">
        <v>764827938</v>
      </c>
      <c r="P5" s="60">
        <v>741335099</v>
      </c>
      <c r="Q5" s="60">
        <v>672585878</v>
      </c>
      <c r="R5" s="60">
        <v>2178748915</v>
      </c>
      <c r="S5" s="60">
        <v>720584135</v>
      </c>
      <c r="T5" s="60">
        <v>734674529</v>
      </c>
      <c r="U5" s="60">
        <v>738684190</v>
      </c>
      <c r="V5" s="60">
        <v>2193942854</v>
      </c>
      <c r="W5" s="60">
        <v>8642021673</v>
      </c>
      <c r="X5" s="60">
        <v>8662349755</v>
      </c>
      <c r="Y5" s="60">
        <v>-20328082</v>
      </c>
      <c r="Z5" s="140">
        <v>-0.23</v>
      </c>
      <c r="AA5" s="155">
        <v>8694931116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11744570513</v>
      </c>
      <c r="D7" s="155">
        <v>0</v>
      </c>
      <c r="E7" s="156">
        <v>11942586694</v>
      </c>
      <c r="F7" s="60">
        <v>11942545944</v>
      </c>
      <c r="G7" s="60">
        <v>1090985269</v>
      </c>
      <c r="H7" s="60">
        <v>1078217629</v>
      </c>
      <c r="I7" s="60">
        <v>1008924657</v>
      </c>
      <c r="J7" s="60">
        <v>3178127555</v>
      </c>
      <c r="K7" s="60">
        <v>1010516508</v>
      </c>
      <c r="L7" s="60">
        <v>962789484</v>
      </c>
      <c r="M7" s="60">
        <v>906335548</v>
      </c>
      <c r="N7" s="60">
        <v>2879641540</v>
      </c>
      <c r="O7" s="60">
        <v>989639223</v>
      </c>
      <c r="P7" s="60">
        <v>848429232</v>
      </c>
      <c r="Q7" s="60">
        <v>960749351</v>
      </c>
      <c r="R7" s="60">
        <v>2798817806</v>
      </c>
      <c r="S7" s="60">
        <v>910832878</v>
      </c>
      <c r="T7" s="60">
        <v>1058265498</v>
      </c>
      <c r="U7" s="60">
        <v>980171863</v>
      </c>
      <c r="V7" s="60">
        <v>2949270239</v>
      </c>
      <c r="W7" s="60">
        <v>11805857140</v>
      </c>
      <c r="X7" s="60">
        <v>11942586692</v>
      </c>
      <c r="Y7" s="60">
        <v>-136729552</v>
      </c>
      <c r="Z7" s="140">
        <v>-1.14</v>
      </c>
      <c r="AA7" s="155">
        <v>11942545944</v>
      </c>
    </row>
    <row r="8" spans="1:27" ht="12.75">
      <c r="A8" s="183" t="s">
        <v>104</v>
      </c>
      <c r="B8" s="182"/>
      <c r="C8" s="155">
        <v>3442473154</v>
      </c>
      <c r="D8" s="155">
        <v>0</v>
      </c>
      <c r="E8" s="156">
        <v>3933400594</v>
      </c>
      <c r="F8" s="60">
        <v>2654742553</v>
      </c>
      <c r="G8" s="60">
        <v>251152945</v>
      </c>
      <c r="H8" s="60">
        <v>293055066</v>
      </c>
      <c r="I8" s="60">
        <v>237132169</v>
      </c>
      <c r="J8" s="60">
        <v>781340180</v>
      </c>
      <c r="K8" s="60">
        <v>244912281</v>
      </c>
      <c r="L8" s="60">
        <v>234004552</v>
      </c>
      <c r="M8" s="60">
        <v>209511412</v>
      </c>
      <c r="N8" s="60">
        <v>688428245</v>
      </c>
      <c r="O8" s="60">
        <v>68528378</v>
      </c>
      <c r="P8" s="60">
        <v>339425516</v>
      </c>
      <c r="Q8" s="60">
        <v>462175513</v>
      </c>
      <c r="R8" s="60">
        <v>870129407</v>
      </c>
      <c r="S8" s="60">
        <v>546976741</v>
      </c>
      <c r="T8" s="60">
        <v>390012804</v>
      </c>
      <c r="U8" s="60">
        <v>301408123</v>
      </c>
      <c r="V8" s="60">
        <v>1238397668</v>
      </c>
      <c r="W8" s="60">
        <v>3578295500</v>
      </c>
      <c r="X8" s="60">
        <v>3933400595</v>
      </c>
      <c r="Y8" s="60">
        <v>-355105095</v>
      </c>
      <c r="Z8" s="140">
        <v>-9.03</v>
      </c>
      <c r="AA8" s="155">
        <v>2654742553</v>
      </c>
    </row>
    <row r="9" spans="1:27" ht="12.75">
      <c r="A9" s="183" t="s">
        <v>105</v>
      </c>
      <c r="B9" s="182"/>
      <c r="C9" s="155">
        <v>1609916143</v>
      </c>
      <c r="D9" s="155">
        <v>0</v>
      </c>
      <c r="E9" s="156">
        <v>2092271798</v>
      </c>
      <c r="F9" s="60">
        <v>1521521798</v>
      </c>
      <c r="G9" s="60">
        <v>115579058</v>
      </c>
      <c r="H9" s="60">
        <v>134238006</v>
      </c>
      <c r="I9" s="60">
        <v>119333164</v>
      </c>
      <c r="J9" s="60">
        <v>369150228</v>
      </c>
      <c r="K9" s="60">
        <v>118589098</v>
      </c>
      <c r="L9" s="60">
        <v>116364712</v>
      </c>
      <c r="M9" s="60">
        <v>106212360</v>
      </c>
      <c r="N9" s="60">
        <v>341166170</v>
      </c>
      <c r="O9" s="60">
        <v>127089042</v>
      </c>
      <c r="P9" s="60">
        <v>152428208</v>
      </c>
      <c r="Q9" s="60">
        <v>190219293</v>
      </c>
      <c r="R9" s="60">
        <v>469736543</v>
      </c>
      <c r="S9" s="60">
        <v>207865043</v>
      </c>
      <c r="T9" s="60">
        <v>170049469</v>
      </c>
      <c r="U9" s="60">
        <v>145696423</v>
      </c>
      <c r="V9" s="60">
        <v>523610935</v>
      </c>
      <c r="W9" s="60">
        <v>1703663876</v>
      </c>
      <c r="X9" s="60">
        <v>2092271800</v>
      </c>
      <c r="Y9" s="60">
        <v>-388607924</v>
      </c>
      <c r="Z9" s="140">
        <v>-18.57</v>
      </c>
      <c r="AA9" s="155">
        <v>1521521798</v>
      </c>
    </row>
    <row r="10" spans="1:27" ht="12.75">
      <c r="A10" s="183" t="s">
        <v>106</v>
      </c>
      <c r="B10" s="182"/>
      <c r="C10" s="155">
        <v>1081307319</v>
      </c>
      <c r="D10" s="155">
        <v>0</v>
      </c>
      <c r="E10" s="156">
        <v>1341882329</v>
      </c>
      <c r="F10" s="54">
        <v>1065173001</v>
      </c>
      <c r="G10" s="54">
        <v>107826818</v>
      </c>
      <c r="H10" s="54">
        <v>107460354</v>
      </c>
      <c r="I10" s="54">
        <v>107115489</v>
      </c>
      <c r="J10" s="54">
        <v>322402661</v>
      </c>
      <c r="K10" s="54">
        <v>108021373</v>
      </c>
      <c r="L10" s="54">
        <v>109826325</v>
      </c>
      <c r="M10" s="54">
        <v>106488393</v>
      </c>
      <c r="N10" s="54">
        <v>324336091</v>
      </c>
      <c r="O10" s="54">
        <v>-35956018</v>
      </c>
      <c r="P10" s="54">
        <v>87055033</v>
      </c>
      <c r="Q10" s="54">
        <v>92204230</v>
      </c>
      <c r="R10" s="54">
        <v>143303245</v>
      </c>
      <c r="S10" s="54">
        <v>86309255</v>
      </c>
      <c r="T10" s="54">
        <v>88580571</v>
      </c>
      <c r="U10" s="54">
        <v>92135962</v>
      </c>
      <c r="V10" s="54">
        <v>267025788</v>
      </c>
      <c r="W10" s="54">
        <v>1057067785</v>
      </c>
      <c r="X10" s="54">
        <v>1341882324</v>
      </c>
      <c r="Y10" s="54">
        <v>-284814539</v>
      </c>
      <c r="Z10" s="184">
        <v>-21.23</v>
      </c>
      <c r="AA10" s="130">
        <v>1065173001</v>
      </c>
    </row>
    <row r="11" spans="1:27" ht="12.75">
      <c r="A11" s="183" t="s">
        <v>107</v>
      </c>
      <c r="B11" s="185"/>
      <c r="C11" s="155">
        <v>937673464</v>
      </c>
      <c r="D11" s="155">
        <v>0</v>
      </c>
      <c r="E11" s="156">
        <v>0</v>
      </c>
      <c r="F11" s="60">
        <v>573142</v>
      </c>
      <c r="G11" s="60">
        <v>8038</v>
      </c>
      <c r="H11" s="60">
        <v>1134</v>
      </c>
      <c r="I11" s="60">
        <v>-1</v>
      </c>
      <c r="J11" s="60">
        <v>9171</v>
      </c>
      <c r="K11" s="60">
        <v>0</v>
      </c>
      <c r="L11" s="60">
        <v>0</v>
      </c>
      <c r="M11" s="60">
        <v>0</v>
      </c>
      <c r="N11" s="60">
        <v>0</v>
      </c>
      <c r="O11" s="60">
        <v>282934848</v>
      </c>
      <c r="P11" s="60">
        <v>24291</v>
      </c>
      <c r="Q11" s="60">
        <v>28183</v>
      </c>
      <c r="R11" s="60">
        <v>282987322</v>
      </c>
      <c r="S11" s="60">
        <v>32765</v>
      </c>
      <c r="T11" s="60">
        <v>24984</v>
      </c>
      <c r="U11" s="60">
        <v>4522</v>
      </c>
      <c r="V11" s="60">
        <v>62271</v>
      </c>
      <c r="W11" s="60">
        <v>283058764</v>
      </c>
      <c r="X11" s="60"/>
      <c r="Y11" s="60">
        <v>283058764</v>
      </c>
      <c r="Z11" s="140">
        <v>0</v>
      </c>
      <c r="AA11" s="155">
        <v>573142</v>
      </c>
    </row>
    <row r="12" spans="1:27" ht="12.75">
      <c r="A12" s="183" t="s">
        <v>108</v>
      </c>
      <c r="B12" s="185"/>
      <c r="C12" s="155">
        <v>358497400</v>
      </c>
      <c r="D12" s="155">
        <v>0</v>
      </c>
      <c r="E12" s="156">
        <v>661847347</v>
      </c>
      <c r="F12" s="60">
        <v>596984644</v>
      </c>
      <c r="G12" s="60">
        <v>50294299</v>
      </c>
      <c r="H12" s="60">
        <v>43926184</v>
      </c>
      <c r="I12" s="60">
        <v>67407084</v>
      </c>
      <c r="J12" s="60">
        <v>161627567</v>
      </c>
      <c r="K12" s="60">
        <v>56726895</v>
      </c>
      <c r="L12" s="60">
        <v>57075985</v>
      </c>
      <c r="M12" s="60">
        <v>37132301</v>
      </c>
      <c r="N12" s="60">
        <v>150935181</v>
      </c>
      <c r="O12" s="60">
        <v>33266917</v>
      </c>
      <c r="P12" s="60">
        <v>52587009</v>
      </c>
      <c r="Q12" s="60">
        <v>61027869</v>
      </c>
      <c r="R12" s="60">
        <v>146881795</v>
      </c>
      <c r="S12" s="60">
        <v>41559190</v>
      </c>
      <c r="T12" s="60">
        <v>34397117</v>
      </c>
      <c r="U12" s="60">
        <v>35907292</v>
      </c>
      <c r="V12" s="60">
        <v>111863599</v>
      </c>
      <c r="W12" s="60">
        <v>571308142</v>
      </c>
      <c r="X12" s="60">
        <v>661847347</v>
      </c>
      <c r="Y12" s="60">
        <v>-90539205</v>
      </c>
      <c r="Z12" s="140">
        <v>-13.68</v>
      </c>
      <c r="AA12" s="155">
        <v>596984644</v>
      </c>
    </row>
    <row r="13" spans="1:27" ht="12.75">
      <c r="A13" s="181" t="s">
        <v>109</v>
      </c>
      <c r="B13" s="185"/>
      <c r="C13" s="155">
        <v>800331474</v>
      </c>
      <c r="D13" s="155">
        <v>0</v>
      </c>
      <c r="E13" s="156">
        <v>785328164</v>
      </c>
      <c r="F13" s="60">
        <v>905328164</v>
      </c>
      <c r="G13" s="60">
        <v>34420042</v>
      </c>
      <c r="H13" s="60">
        <v>112103581</v>
      </c>
      <c r="I13" s="60">
        <v>73402983</v>
      </c>
      <c r="J13" s="60">
        <v>219926606</v>
      </c>
      <c r="K13" s="60">
        <v>65988837</v>
      </c>
      <c r="L13" s="60">
        <v>67072811</v>
      </c>
      <c r="M13" s="60">
        <v>74697493</v>
      </c>
      <c r="N13" s="60">
        <v>207759141</v>
      </c>
      <c r="O13" s="60">
        <v>71848508</v>
      </c>
      <c r="P13" s="60">
        <v>68979205</v>
      </c>
      <c r="Q13" s="60">
        <v>79266094</v>
      </c>
      <c r="R13" s="60">
        <v>220093807</v>
      </c>
      <c r="S13" s="60">
        <v>83391956</v>
      </c>
      <c r="T13" s="60">
        <v>80845206</v>
      </c>
      <c r="U13" s="60">
        <v>12574892</v>
      </c>
      <c r="V13" s="60">
        <v>176812054</v>
      </c>
      <c r="W13" s="60">
        <v>824591608</v>
      </c>
      <c r="X13" s="60">
        <v>785328168</v>
      </c>
      <c r="Y13" s="60">
        <v>39263440</v>
      </c>
      <c r="Z13" s="140">
        <v>5</v>
      </c>
      <c r="AA13" s="155">
        <v>905328164</v>
      </c>
    </row>
    <row r="14" spans="1:27" ht="12.75">
      <c r="A14" s="181" t="s">
        <v>110</v>
      </c>
      <c r="B14" s="185"/>
      <c r="C14" s="155">
        <v>278063023</v>
      </c>
      <c r="D14" s="155">
        <v>0</v>
      </c>
      <c r="E14" s="156">
        <v>284130847</v>
      </c>
      <c r="F14" s="60">
        <v>284130847</v>
      </c>
      <c r="G14" s="60">
        <v>24218164</v>
      </c>
      <c r="H14" s="60">
        <v>25439183</v>
      </c>
      <c r="I14" s="60">
        <v>25412028</v>
      </c>
      <c r="J14" s="60">
        <v>75069375</v>
      </c>
      <c r="K14" s="60">
        <v>24084431</v>
      </c>
      <c r="L14" s="60">
        <v>23731101</v>
      </c>
      <c r="M14" s="60">
        <v>23690400</v>
      </c>
      <c r="N14" s="60">
        <v>71505932</v>
      </c>
      <c r="O14" s="60">
        <v>26209000</v>
      </c>
      <c r="P14" s="60">
        <v>23719722</v>
      </c>
      <c r="Q14" s="60">
        <v>25963135</v>
      </c>
      <c r="R14" s="60">
        <v>75891857</v>
      </c>
      <c r="S14" s="60">
        <v>29760491</v>
      </c>
      <c r="T14" s="60">
        <v>27361955</v>
      </c>
      <c r="U14" s="60">
        <v>28326128</v>
      </c>
      <c r="V14" s="60">
        <v>85448574</v>
      </c>
      <c r="W14" s="60">
        <v>307915738</v>
      </c>
      <c r="X14" s="60">
        <v>284130846</v>
      </c>
      <c r="Y14" s="60">
        <v>23784892</v>
      </c>
      <c r="Z14" s="140">
        <v>8.37</v>
      </c>
      <c r="AA14" s="155">
        <v>284130847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1241127650</v>
      </c>
      <c r="D16" s="155">
        <v>0</v>
      </c>
      <c r="E16" s="156">
        <v>1146413834</v>
      </c>
      <c r="F16" s="60">
        <v>1243622715</v>
      </c>
      <c r="G16" s="60">
        <v>54390338</v>
      </c>
      <c r="H16" s="60">
        <v>108649534</v>
      </c>
      <c r="I16" s="60">
        <v>216898004</v>
      </c>
      <c r="J16" s="60">
        <v>379937876</v>
      </c>
      <c r="K16" s="60">
        <v>204463135</v>
      </c>
      <c r="L16" s="60">
        <v>197450810</v>
      </c>
      <c r="M16" s="60">
        <v>114866501</v>
      </c>
      <c r="N16" s="60">
        <v>516780446</v>
      </c>
      <c r="O16" s="60">
        <v>119643816</v>
      </c>
      <c r="P16" s="60">
        <v>104504337</v>
      </c>
      <c r="Q16" s="60">
        <v>114567078</v>
      </c>
      <c r="R16" s="60">
        <v>338715231</v>
      </c>
      <c r="S16" s="60">
        <v>126782854</v>
      </c>
      <c r="T16" s="60">
        <v>131514156</v>
      </c>
      <c r="U16" s="60">
        <v>106929209</v>
      </c>
      <c r="V16" s="60">
        <v>365226219</v>
      </c>
      <c r="W16" s="60">
        <v>1600659772</v>
      </c>
      <c r="X16" s="60">
        <v>1146413836</v>
      </c>
      <c r="Y16" s="60">
        <v>454245936</v>
      </c>
      <c r="Z16" s="140">
        <v>39.62</v>
      </c>
      <c r="AA16" s="155">
        <v>1243622715</v>
      </c>
    </row>
    <row r="17" spans="1:27" ht="12.75">
      <c r="A17" s="181" t="s">
        <v>113</v>
      </c>
      <c r="B17" s="185"/>
      <c r="C17" s="155">
        <v>47740761</v>
      </c>
      <c r="D17" s="155">
        <v>0</v>
      </c>
      <c r="E17" s="156">
        <v>43748868</v>
      </c>
      <c r="F17" s="60">
        <v>43748868</v>
      </c>
      <c r="G17" s="60">
        <v>3828421</v>
      </c>
      <c r="H17" s="60">
        <v>4265200</v>
      </c>
      <c r="I17" s="60">
        <v>3978660</v>
      </c>
      <c r="J17" s="60">
        <v>12072281</v>
      </c>
      <c r="K17" s="60">
        <v>4539370</v>
      </c>
      <c r="L17" s="60">
        <v>4641400</v>
      </c>
      <c r="M17" s="60">
        <v>2701131</v>
      </c>
      <c r="N17" s="60">
        <v>11881901</v>
      </c>
      <c r="O17" s="60">
        <v>3683902</v>
      </c>
      <c r="P17" s="60">
        <v>4515808</v>
      </c>
      <c r="Q17" s="60">
        <v>5419447</v>
      </c>
      <c r="R17" s="60">
        <v>13619157</v>
      </c>
      <c r="S17" s="60">
        <v>3387007</v>
      </c>
      <c r="T17" s="60">
        <v>7576838</v>
      </c>
      <c r="U17" s="60">
        <v>3618862</v>
      </c>
      <c r="V17" s="60">
        <v>14582707</v>
      </c>
      <c r="W17" s="60">
        <v>52156046</v>
      </c>
      <c r="X17" s="60">
        <v>43748867</v>
      </c>
      <c r="Y17" s="60">
        <v>8407179</v>
      </c>
      <c r="Z17" s="140">
        <v>19.22</v>
      </c>
      <c r="AA17" s="155">
        <v>43748868</v>
      </c>
    </row>
    <row r="18" spans="1:27" ht="12.75">
      <c r="A18" s="183" t="s">
        <v>114</v>
      </c>
      <c r="B18" s="182"/>
      <c r="C18" s="155">
        <v>188237977</v>
      </c>
      <c r="D18" s="155">
        <v>0</v>
      </c>
      <c r="E18" s="156">
        <v>162770689</v>
      </c>
      <c r="F18" s="60">
        <v>162770689</v>
      </c>
      <c r="G18" s="60">
        <v>10941654</v>
      </c>
      <c r="H18" s="60">
        <v>19889585</v>
      </c>
      <c r="I18" s="60">
        <v>15666268</v>
      </c>
      <c r="J18" s="60">
        <v>46497507</v>
      </c>
      <c r="K18" s="60">
        <v>16097378</v>
      </c>
      <c r="L18" s="60">
        <v>21404394</v>
      </c>
      <c r="M18" s="60">
        <v>17925530</v>
      </c>
      <c r="N18" s="60">
        <v>55427302</v>
      </c>
      <c r="O18" s="60">
        <v>13435171</v>
      </c>
      <c r="P18" s="60">
        <v>17103591</v>
      </c>
      <c r="Q18" s="60">
        <v>19473864</v>
      </c>
      <c r="R18" s="60">
        <v>50012626</v>
      </c>
      <c r="S18" s="60">
        <v>16274379</v>
      </c>
      <c r="T18" s="60">
        <v>21679020</v>
      </c>
      <c r="U18" s="60">
        <v>22399640</v>
      </c>
      <c r="V18" s="60">
        <v>60353039</v>
      </c>
      <c r="W18" s="60">
        <v>212290474</v>
      </c>
      <c r="X18" s="60">
        <v>162770689</v>
      </c>
      <c r="Y18" s="60">
        <v>49519785</v>
      </c>
      <c r="Z18" s="140">
        <v>30.42</v>
      </c>
      <c r="AA18" s="155">
        <v>162770689</v>
      </c>
    </row>
    <row r="19" spans="1:27" ht="12.75">
      <c r="A19" s="181" t="s">
        <v>34</v>
      </c>
      <c r="B19" s="185"/>
      <c r="C19" s="155">
        <v>5864444871</v>
      </c>
      <c r="D19" s="155">
        <v>0</v>
      </c>
      <c r="E19" s="156">
        <v>6455942426</v>
      </c>
      <c r="F19" s="60">
        <v>7027387451</v>
      </c>
      <c r="G19" s="60">
        <v>991371036</v>
      </c>
      <c r="H19" s="60">
        <v>913287811</v>
      </c>
      <c r="I19" s="60">
        <v>113310950</v>
      </c>
      <c r="J19" s="60">
        <v>2017969797</v>
      </c>
      <c r="K19" s="60">
        <v>105675330</v>
      </c>
      <c r="L19" s="60">
        <v>151620065</v>
      </c>
      <c r="M19" s="60">
        <v>1731335350</v>
      </c>
      <c r="N19" s="60">
        <v>1988630745</v>
      </c>
      <c r="O19" s="60">
        <v>90612892</v>
      </c>
      <c r="P19" s="60">
        <v>127928076</v>
      </c>
      <c r="Q19" s="60">
        <v>1495225765</v>
      </c>
      <c r="R19" s="60">
        <v>1713766733</v>
      </c>
      <c r="S19" s="60">
        <v>143811140</v>
      </c>
      <c r="T19" s="60">
        <v>102310874</v>
      </c>
      <c r="U19" s="60">
        <v>50441438</v>
      </c>
      <c r="V19" s="60">
        <v>296563452</v>
      </c>
      <c r="W19" s="60">
        <v>6016930727</v>
      </c>
      <c r="X19" s="60">
        <v>6455942427</v>
      </c>
      <c r="Y19" s="60">
        <v>-439011700</v>
      </c>
      <c r="Z19" s="140">
        <v>-6.8</v>
      </c>
      <c r="AA19" s="155">
        <v>7027387451</v>
      </c>
    </row>
    <row r="20" spans="1:27" ht="12.75">
      <c r="A20" s="181" t="s">
        <v>35</v>
      </c>
      <c r="B20" s="185"/>
      <c r="C20" s="155">
        <v>500997465</v>
      </c>
      <c r="D20" s="155">
        <v>0</v>
      </c>
      <c r="E20" s="156">
        <v>738369138</v>
      </c>
      <c r="F20" s="54">
        <v>845214971</v>
      </c>
      <c r="G20" s="54">
        <v>52547333</v>
      </c>
      <c r="H20" s="54">
        <v>75683444</v>
      </c>
      <c r="I20" s="54">
        <v>80620627</v>
      </c>
      <c r="J20" s="54">
        <v>208851404</v>
      </c>
      <c r="K20" s="54">
        <v>77203095</v>
      </c>
      <c r="L20" s="54">
        <v>86513668</v>
      </c>
      <c r="M20" s="54">
        <v>58861704</v>
      </c>
      <c r="N20" s="54">
        <v>222578467</v>
      </c>
      <c r="O20" s="54">
        <v>42368831</v>
      </c>
      <c r="P20" s="54">
        <v>81658817</v>
      </c>
      <c r="Q20" s="54">
        <v>119956981</v>
      </c>
      <c r="R20" s="54">
        <v>243984629</v>
      </c>
      <c r="S20" s="54">
        <v>79456316</v>
      </c>
      <c r="T20" s="54">
        <v>63136961</v>
      </c>
      <c r="U20" s="54">
        <v>87219642</v>
      </c>
      <c r="V20" s="54">
        <v>229812919</v>
      </c>
      <c r="W20" s="54">
        <v>905227419</v>
      </c>
      <c r="X20" s="54">
        <v>738369141</v>
      </c>
      <c r="Y20" s="54">
        <v>166858278</v>
      </c>
      <c r="Z20" s="184">
        <v>22.6</v>
      </c>
      <c r="AA20" s="130">
        <v>845214971</v>
      </c>
    </row>
    <row r="21" spans="1:27" ht="12.75">
      <c r="A21" s="181" t="s">
        <v>115</v>
      </c>
      <c r="B21" s="185"/>
      <c r="C21" s="155">
        <v>186934106</v>
      </c>
      <c r="D21" s="155">
        <v>0</v>
      </c>
      <c r="E21" s="156">
        <v>41500000</v>
      </c>
      <c r="F21" s="60">
        <v>39500000</v>
      </c>
      <c r="G21" s="60">
        <v>0</v>
      </c>
      <c r="H21" s="60">
        <v>2777198</v>
      </c>
      <c r="I21" s="82">
        <v>0</v>
      </c>
      <c r="J21" s="60">
        <v>2777198</v>
      </c>
      <c r="K21" s="60">
        <v>-21254</v>
      </c>
      <c r="L21" s="60">
        <v>0</v>
      </c>
      <c r="M21" s="60">
        <v>-830704</v>
      </c>
      <c r="N21" s="60">
        <v>-851958</v>
      </c>
      <c r="O21" s="60">
        <v>27422964</v>
      </c>
      <c r="P21" s="82">
        <v>1425067</v>
      </c>
      <c r="Q21" s="60">
        <v>2726353</v>
      </c>
      <c r="R21" s="60">
        <v>31574384</v>
      </c>
      <c r="S21" s="60">
        <v>-1425067</v>
      </c>
      <c r="T21" s="60">
        <v>79435</v>
      </c>
      <c r="U21" s="60">
        <v>-327985</v>
      </c>
      <c r="V21" s="60">
        <v>-1673617</v>
      </c>
      <c r="W21" s="82">
        <v>31826007</v>
      </c>
      <c r="X21" s="60">
        <v>41499999</v>
      </c>
      <c r="Y21" s="60">
        <v>-9673992</v>
      </c>
      <c r="Z21" s="140">
        <v>-23.31</v>
      </c>
      <c r="AA21" s="155">
        <v>39500000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36382637593</v>
      </c>
      <c r="D22" s="188">
        <f>SUM(D5:D21)</f>
        <v>0</v>
      </c>
      <c r="E22" s="189">
        <f t="shared" si="0"/>
        <v>38292542483</v>
      </c>
      <c r="F22" s="190">
        <f t="shared" si="0"/>
        <v>37028175903</v>
      </c>
      <c r="G22" s="190">
        <f t="shared" si="0"/>
        <v>3498880695</v>
      </c>
      <c r="H22" s="190">
        <f t="shared" si="0"/>
        <v>3621292010</v>
      </c>
      <c r="I22" s="190">
        <f t="shared" si="0"/>
        <v>2818079599</v>
      </c>
      <c r="J22" s="190">
        <f t="shared" si="0"/>
        <v>9938252304</v>
      </c>
      <c r="K22" s="190">
        <f t="shared" si="0"/>
        <v>2719042052</v>
      </c>
      <c r="L22" s="190">
        <f t="shared" si="0"/>
        <v>2757863773</v>
      </c>
      <c r="M22" s="190">
        <f t="shared" si="0"/>
        <v>4088150384</v>
      </c>
      <c r="N22" s="190">
        <f t="shared" si="0"/>
        <v>9565056209</v>
      </c>
      <c r="O22" s="190">
        <f t="shared" si="0"/>
        <v>2625555412</v>
      </c>
      <c r="P22" s="190">
        <f t="shared" si="0"/>
        <v>2651119011</v>
      </c>
      <c r="Q22" s="190">
        <f t="shared" si="0"/>
        <v>4301589034</v>
      </c>
      <c r="R22" s="190">
        <f t="shared" si="0"/>
        <v>9578263457</v>
      </c>
      <c r="S22" s="190">
        <f t="shared" si="0"/>
        <v>2995599083</v>
      </c>
      <c r="T22" s="190">
        <f t="shared" si="0"/>
        <v>2910509417</v>
      </c>
      <c r="U22" s="190">
        <f t="shared" si="0"/>
        <v>2605190201</v>
      </c>
      <c r="V22" s="190">
        <f t="shared" si="0"/>
        <v>8511298701</v>
      </c>
      <c r="W22" s="190">
        <f t="shared" si="0"/>
        <v>37592870671</v>
      </c>
      <c r="X22" s="190">
        <f t="shared" si="0"/>
        <v>38292542486</v>
      </c>
      <c r="Y22" s="190">
        <f t="shared" si="0"/>
        <v>-699671815</v>
      </c>
      <c r="Z22" s="191">
        <f>+IF(X22&lt;&gt;0,+(Y22/X22)*100,0)</f>
        <v>-1.8271751353564587</v>
      </c>
      <c r="AA22" s="188">
        <f>SUM(AA5:AA21)</f>
        <v>37028175903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9728886463</v>
      </c>
      <c r="D25" s="155">
        <v>0</v>
      </c>
      <c r="E25" s="156">
        <v>12146476812</v>
      </c>
      <c r="F25" s="60">
        <v>11589595558</v>
      </c>
      <c r="G25" s="60">
        <v>906590058</v>
      </c>
      <c r="H25" s="60">
        <v>932591505</v>
      </c>
      <c r="I25" s="60">
        <v>955870857</v>
      </c>
      <c r="J25" s="60">
        <v>2795052420</v>
      </c>
      <c r="K25" s="60">
        <v>958046470</v>
      </c>
      <c r="L25" s="60">
        <v>1422150302</v>
      </c>
      <c r="M25" s="60">
        <v>964689830</v>
      </c>
      <c r="N25" s="60">
        <v>3344886602</v>
      </c>
      <c r="O25" s="60">
        <v>569170529</v>
      </c>
      <c r="P25" s="60">
        <v>941196212</v>
      </c>
      <c r="Q25" s="60">
        <v>964910019</v>
      </c>
      <c r="R25" s="60">
        <v>2475276760</v>
      </c>
      <c r="S25" s="60">
        <v>916863411</v>
      </c>
      <c r="T25" s="60">
        <v>878000071</v>
      </c>
      <c r="U25" s="60">
        <v>875902396</v>
      </c>
      <c r="V25" s="60">
        <v>2670765878</v>
      </c>
      <c r="W25" s="60">
        <v>11285981660</v>
      </c>
      <c r="X25" s="60">
        <v>12146476813</v>
      </c>
      <c r="Y25" s="60">
        <v>-860495153</v>
      </c>
      <c r="Z25" s="140">
        <v>-7.08</v>
      </c>
      <c r="AA25" s="155">
        <v>11589595558</v>
      </c>
    </row>
    <row r="26" spans="1:27" ht="12.75">
      <c r="A26" s="183" t="s">
        <v>38</v>
      </c>
      <c r="B26" s="182"/>
      <c r="C26" s="155">
        <v>138951344</v>
      </c>
      <c r="D26" s="155">
        <v>0</v>
      </c>
      <c r="E26" s="156">
        <v>155786537</v>
      </c>
      <c r="F26" s="60">
        <v>155565434</v>
      </c>
      <c r="G26" s="60">
        <v>11858330</v>
      </c>
      <c r="H26" s="60">
        <v>11803905</v>
      </c>
      <c r="I26" s="60">
        <v>12055455</v>
      </c>
      <c r="J26" s="60">
        <v>35717690</v>
      </c>
      <c r="K26" s="60">
        <v>11875676</v>
      </c>
      <c r="L26" s="60">
        <v>11944743</v>
      </c>
      <c r="M26" s="60">
        <v>12072302</v>
      </c>
      <c r="N26" s="60">
        <v>35892721</v>
      </c>
      <c r="O26" s="60">
        <v>11636955</v>
      </c>
      <c r="P26" s="60">
        <v>19560097</v>
      </c>
      <c r="Q26" s="60">
        <v>12979855</v>
      </c>
      <c r="R26" s="60">
        <v>44176907</v>
      </c>
      <c r="S26" s="60">
        <v>12987939</v>
      </c>
      <c r="T26" s="60">
        <v>13043015</v>
      </c>
      <c r="U26" s="60">
        <v>13105150</v>
      </c>
      <c r="V26" s="60">
        <v>39136104</v>
      </c>
      <c r="W26" s="60">
        <v>154923422</v>
      </c>
      <c r="X26" s="60">
        <v>155786532</v>
      </c>
      <c r="Y26" s="60">
        <v>-863110</v>
      </c>
      <c r="Z26" s="140">
        <v>-0.55</v>
      </c>
      <c r="AA26" s="155">
        <v>155565434</v>
      </c>
    </row>
    <row r="27" spans="1:27" ht="12.75">
      <c r="A27" s="183" t="s">
        <v>118</v>
      </c>
      <c r="B27" s="182"/>
      <c r="C27" s="155">
        <v>2323669311</v>
      </c>
      <c r="D27" s="155">
        <v>0</v>
      </c>
      <c r="E27" s="156">
        <v>2509038207</v>
      </c>
      <c r="F27" s="60">
        <v>2491485007</v>
      </c>
      <c r="G27" s="60">
        <v>185915002</v>
      </c>
      <c r="H27" s="60">
        <v>185915002</v>
      </c>
      <c r="I27" s="60">
        <v>185915002</v>
      </c>
      <c r="J27" s="60">
        <v>557745006</v>
      </c>
      <c r="K27" s="60">
        <v>185915002</v>
      </c>
      <c r="L27" s="60">
        <v>185915002</v>
      </c>
      <c r="M27" s="60">
        <v>189745892</v>
      </c>
      <c r="N27" s="60">
        <v>561575896</v>
      </c>
      <c r="O27" s="60">
        <v>201998383</v>
      </c>
      <c r="P27" s="60">
        <v>239415045</v>
      </c>
      <c r="Q27" s="60">
        <v>232115369</v>
      </c>
      <c r="R27" s="60">
        <v>673528797</v>
      </c>
      <c r="S27" s="60">
        <v>233109975</v>
      </c>
      <c r="T27" s="60">
        <v>232612672</v>
      </c>
      <c r="U27" s="60">
        <v>232579548</v>
      </c>
      <c r="V27" s="60">
        <v>698302195</v>
      </c>
      <c r="W27" s="60">
        <v>2491151894</v>
      </c>
      <c r="X27" s="60">
        <v>2509038205</v>
      </c>
      <c r="Y27" s="60">
        <v>-17886311</v>
      </c>
      <c r="Z27" s="140">
        <v>-0.71</v>
      </c>
      <c r="AA27" s="155">
        <v>2491485007</v>
      </c>
    </row>
    <row r="28" spans="1:27" ht="12.75">
      <c r="A28" s="183" t="s">
        <v>39</v>
      </c>
      <c r="B28" s="182"/>
      <c r="C28" s="155">
        <v>2340816628</v>
      </c>
      <c r="D28" s="155">
        <v>0</v>
      </c>
      <c r="E28" s="156">
        <v>3277475601</v>
      </c>
      <c r="F28" s="60">
        <v>3225454803</v>
      </c>
      <c r="G28" s="60">
        <v>211243976</v>
      </c>
      <c r="H28" s="60">
        <v>210757046</v>
      </c>
      <c r="I28" s="60">
        <v>212079130</v>
      </c>
      <c r="J28" s="60">
        <v>634080152</v>
      </c>
      <c r="K28" s="60">
        <v>212311588</v>
      </c>
      <c r="L28" s="60">
        <v>188069204</v>
      </c>
      <c r="M28" s="60">
        <v>207565479</v>
      </c>
      <c r="N28" s="60">
        <v>607946271</v>
      </c>
      <c r="O28" s="60">
        <v>212775493</v>
      </c>
      <c r="P28" s="60">
        <v>211084252</v>
      </c>
      <c r="Q28" s="60">
        <v>206750283</v>
      </c>
      <c r="R28" s="60">
        <v>630610028</v>
      </c>
      <c r="S28" s="60">
        <v>212155727</v>
      </c>
      <c r="T28" s="60">
        <v>212381398</v>
      </c>
      <c r="U28" s="60">
        <v>231287382</v>
      </c>
      <c r="V28" s="60">
        <v>655824507</v>
      </c>
      <c r="W28" s="60">
        <v>2528460958</v>
      </c>
      <c r="X28" s="60">
        <v>3277475607</v>
      </c>
      <c r="Y28" s="60">
        <v>-749014649</v>
      </c>
      <c r="Z28" s="140">
        <v>-22.85</v>
      </c>
      <c r="AA28" s="155">
        <v>3225454803</v>
      </c>
    </row>
    <row r="29" spans="1:27" ht="12.75">
      <c r="A29" s="183" t="s">
        <v>40</v>
      </c>
      <c r="B29" s="182"/>
      <c r="C29" s="155">
        <v>732912531</v>
      </c>
      <c r="D29" s="155">
        <v>0</v>
      </c>
      <c r="E29" s="156">
        <v>1138893175</v>
      </c>
      <c r="F29" s="60">
        <v>993544120</v>
      </c>
      <c r="G29" s="60">
        <v>68249308</v>
      </c>
      <c r="H29" s="60">
        <v>69445446</v>
      </c>
      <c r="I29" s="60">
        <v>68261511</v>
      </c>
      <c r="J29" s="60">
        <v>205956265</v>
      </c>
      <c r="K29" s="60">
        <v>74051520</v>
      </c>
      <c r="L29" s="60">
        <v>68556654</v>
      </c>
      <c r="M29" s="60">
        <v>68276063</v>
      </c>
      <c r="N29" s="60">
        <v>210884237</v>
      </c>
      <c r="O29" s="60">
        <v>61683705</v>
      </c>
      <c r="P29" s="60">
        <v>61689498</v>
      </c>
      <c r="Q29" s="60">
        <v>61683007</v>
      </c>
      <c r="R29" s="60">
        <v>185056210</v>
      </c>
      <c r="S29" s="60">
        <v>61698144</v>
      </c>
      <c r="T29" s="60">
        <v>61973709</v>
      </c>
      <c r="U29" s="60">
        <v>61685932</v>
      </c>
      <c r="V29" s="60">
        <v>185357785</v>
      </c>
      <c r="W29" s="60">
        <v>787254497</v>
      </c>
      <c r="X29" s="60">
        <v>1138893173</v>
      </c>
      <c r="Y29" s="60">
        <v>-351638676</v>
      </c>
      <c r="Z29" s="140">
        <v>-30.88</v>
      </c>
      <c r="AA29" s="155">
        <v>993544120</v>
      </c>
    </row>
    <row r="30" spans="1:27" ht="12.75">
      <c r="A30" s="183" t="s">
        <v>119</v>
      </c>
      <c r="B30" s="182"/>
      <c r="C30" s="155">
        <v>8438102488</v>
      </c>
      <c r="D30" s="155">
        <v>0</v>
      </c>
      <c r="E30" s="156">
        <v>8540135227</v>
      </c>
      <c r="F30" s="60">
        <v>8742292810</v>
      </c>
      <c r="G30" s="60">
        <v>36054370</v>
      </c>
      <c r="H30" s="60">
        <v>1032483207</v>
      </c>
      <c r="I30" s="60">
        <v>1015397475</v>
      </c>
      <c r="J30" s="60">
        <v>2083935052</v>
      </c>
      <c r="K30" s="60">
        <v>593615220</v>
      </c>
      <c r="L30" s="60">
        <v>606904446</v>
      </c>
      <c r="M30" s="60">
        <v>583159085</v>
      </c>
      <c r="N30" s="60">
        <v>1783678751</v>
      </c>
      <c r="O30" s="60">
        <v>547946151</v>
      </c>
      <c r="P30" s="60">
        <v>568288023</v>
      </c>
      <c r="Q30" s="60">
        <v>582238268</v>
      </c>
      <c r="R30" s="60">
        <v>1698472442</v>
      </c>
      <c r="S30" s="60">
        <v>551498728</v>
      </c>
      <c r="T30" s="60">
        <v>548749586</v>
      </c>
      <c r="U30" s="60">
        <v>544038004</v>
      </c>
      <c r="V30" s="60">
        <v>1644286318</v>
      </c>
      <c r="W30" s="60">
        <v>7210372563</v>
      </c>
      <c r="X30" s="60">
        <v>8540135225</v>
      </c>
      <c r="Y30" s="60">
        <v>-1329762662</v>
      </c>
      <c r="Z30" s="140">
        <v>-15.57</v>
      </c>
      <c r="AA30" s="155">
        <v>8742292810</v>
      </c>
    </row>
    <row r="31" spans="1:27" ht="12.75">
      <c r="A31" s="183" t="s">
        <v>120</v>
      </c>
      <c r="B31" s="182"/>
      <c r="C31" s="155">
        <v>499840443</v>
      </c>
      <c r="D31" s="155">
        <v>0</v>
      </c>
      <c r="E31" s="156">
        <v>1234424053</v>
      </c>
      <c r="F31" s="60">
        <v>1206537026</v>
      </c>
      <c r="G31" s="60">
        <v>65126086</v>
      </c>
      <c r="H31" s="60">
        <v>96574326</v>
      </c>
      <c r="I31" s="60">
        <v>76476412</v>
      </c>
      <c r="J31" s="60">
        <v>238176824</v>
      </c>
      <c r="K31" s="60">
        <v>130460834</v>
      </c>
      <c r="L31" s="60">
        <v>108999116</v>
      </c>
      <c r="M31" s="60">
        <v>113579008</v>
      </c>
      <c r="N31" s="60">
        <v>353038958</v>
      </c>
      <c r="O31" s="60">
        <v>96638195</v>
      </c>
      <c r="P31" s="60">
        <v>113335109</v>
      </c>
      <c r="Q31" s="60">
        <v>79729773</v>
      </c>
      <c r="R31" s="60">
        <v>289703077</v>
      </c>
      <c r="S31" s="60">
        <v>94075822</v>
      </c>
      <c r="T31" s="60">
        <v>111943110</v>
      </c>
      <c r="U31" s="60">
        <v>137182766</v>
      </c>
      <c r="V31" s="60">
        <v>343201698</v>
      </c>
      <c r="W31" s="60">
        <v>1224120557</v>
      </c>
      <c r="X31" s="60">
        <v>1234424054</v>
      </c>
      <c r="Y31" s="60">
        <v>-10303497</v>
      </c>
      <c r="Z31" s="140">
        <v>-0.83</v>
      </c>
      <c r="AA31" s="155">
        <v>1206537026</v>
      </c>
    </row>
    <row r="32" spans="1:27" ht="12.75">
      <c r="A32" s="183" t="s">
        <v>121</v>
      </c>
      <c r="B32" s="182"/>
      <c r="C32" s="155">
        <v>4300046028</v>
      </c>
      <c r="D32" s="155">
        <v>0</v>
      </c>
      <c r="E32" s="156">
        <v>6132601323</v>
      </c>
      <c r="F32" s="60">
        <v>6192819684</v>
      </c>
      <c r="G32" s="60">
        <v>68266818</v>
      </c>
      <c r="H32" s="60">
        <v>341048802</v>
      </c>
      <c r="I32" s="60">
        <v>402254654</v>
      </c>
      <c r="J32" s="60">
        <v>811570274</v>
      </c>
      <c r="K32" s="60">
        <v>438334277</v>
      </c>
      <c r="L32" s="60">
        <v>463334062</v>
      </c>
      <c r="M32" s="60">
        <v>486060863</v>
      </c>
      <c r="N32" s="60">
        <v>1387729202</v>
      </c>
      <c r="O32" s="60">
        <v>339958755</v>
      </c>
      <c r="P32" s="60">
        <v>414938772</v>
      </c>
      <c r="Q32" s="60">
        <v>485656712</v>
      </c>
      <c r="R32" s="60">
        <v>1240554239</v>
      </c>
      <c r="S32" s="60">
        <v>448975229</v>
      </c>
      <c r="T32" s="60">
        <v>436483136</v>
      </c>
      <c r="U32" s="60">
        <v>723210390</v>
      </c>
      <c r="V32" s="60">
        <v>1608668755</v>
      </c>
      <c r="W32" s="60">
        <v>5048522470</v>
      </c>
      <c r="X32" s="60">
        <v>6132601323</v>
      </c>
      <c r="Y32" s="60">
        <v>-1084078853</v>
      </c>
      <c r="Z32" s="140">
        <v>-17.68</v>
      </c>
      <c r="AA32" s="155">
        <v>6192819684</v>
      </c>
    </row>
    <row r="33" spans="1:27" ht="12.75">
      <c r="A33" s="183" t="s">
        <v>42</v>
      </c>
      <c r="B33" s="182"/>
      <c r="C33" s="155">
        <v>111828852</v>
      </c>
      <c r="D33" s="155">
        <v>0</v>
      </c>
      <c r="E33" s="156">
        <v>140985227</v>
      </c>
      <c r="F33" s="60">
        <v>414449709</v>
      </c>
      <c r="G33" s="60">
        <v>22377376</v>
      </c>
      <c r="H33" s="60">
        <v>36902073</v>
      </c>
      <c r="I33" s="60">
        <v>22774849</v>
      </c>
      <c r="J33" s="60">
        <v>82054298</v>
      </c>
      <c r="K33" s="60">
        <v>30623218</v>
      </c>
      <c r="L33" s="60">
        <v>21859515</v>
      </c>
      <c r="M33" s="60">
        <v>40856643</v>
      </c>
      <c r="N33" s="60">
        <v>93339376</v>
      </c>
      <c r="O33" s="60">
        <v>13086600</v>
      </c>
      <c r="P33" s="60">
        <v>46248810</v>
      </c>
      <c r="Q33" s="60">
        <v>31344196</v>
      </c>
      <c r="R33" s="60">
        <v>90679606</v>
      </c>
      <c r="S33" s="60">
        <v>19936763</v>
      </c>
      <c r="T33" s="60">
        <v>44293901</v>
      </c>
      <c r="U33" s="60">
        <v>29976185</v>
      </c>
      <c r="V33" s="60">
        <v>94206849</v>
      </c>
      <c r="W33" s="60">
        <v>360280129</v>
      </c>
      <c r="X33" s="60">
        <v>140985231</v>
      </c>
      <c r="Y33" s="60">
        <v>219294898</v>
      </c>
      <c r="Z33" s="140">
        <v>155.54</v>
      </c>
      <c r="AA33" s="155">
        <v>414449709</v>
      </c>
    </row>
    <row r="34" spans="1:27" ht="12.75">
      <c r="A34" s="183" t="s">
        <v>43</v>
      </c>
      <c r="B34" s="182"/>
      <c r="C34" s="155">
        <v>4400013801</v>
      </c>
      <c r="D34" s="155">
        <v>0</v>
      </c>
      <c r="E34" s="156">
        <v>3046070475</v>
      </c>
      <c r="F34" s="60">
        <v>2331543647</v>
      </c>
      <c r="G34" s="60">
        <v>117433714</v>
      </c>
      <c r="H34" s="60">
        <v>258538255</v>
      </c>
      <c r="I34" s="60">
        <v>201906734</v>
      </c>
      <c r="J34" s="60">
        <v>577878703</v>
      </c>
      <c r="K34" s="60">
        <v>224408548</v>
      </c>
      <c r="L34" s="60">
        <v>200488973</v>
      </c>
      <c r="M34" s="60">
        <v>170087959</v>
      </c>
      <c r="N34" s="60">
        <v>594985480</v>
      </c>
      <c r="O34" s="60">
        <v>124152569</v>
      </c>
      <c r="P34" s="60">
        <v>133639065</v>
      </c>
      <c r="Q34" s="60">
        <v>145231764</v>
      </c>
      <c r="R34" s="60">
        <v>403023398</v>
      </c>
      <c r="S34" s="60">
        <v>142558122</v>
      </c>
      <c r="T34" s="60">
        <v>156687331</v>
      </c>
      <c r="U34" s="60">
        <v>220476617</v>
      </c>
      <c r="V34" s="60">
        <v>519722070</v>
      </c>
      <c r="W34" s="60">
        <v>2095609651</v>
      </c>
      <c r="X34" s="60">
        <v>3046070471</v>
      </c>
      <c r="Y34" s="60">
        <v>-950460820</v>
      </c>
      <c r="Z34" s="140">
        <v>-31.2</v>
      </c>
      <c r="AA34" s="155">
        <v>2331543647</v>
      </c>
    </row>
    <row r="35" spans="1:27" ht="12.75">
      <c r="A35" s="181" t="s">
        <v>122</v>
      </c>
      <c r="B35" s="185"/>
      <c r="C35" s="155">
        <v>8563254</v>
      </c>
      <c r="D35" s="155">
        <v>0</v>
      </c>
      <c r="E35" s="156">
        <v>387403</v>
      </c>
      <c r="F35" s="60">
        <v>462404</v>
      </c>
      <c r="G35" s="60">
        <v>0</v>
      </c>
      <c r="H35" s="60">
        <v>161727</v>
      </c>
      <c r="I35" s="60">
        <v>32196</v>
      </c>
      <c r="J35" s="60">
        <v>193923</v>
      </c>
      <c r="K35" s="60">
        <v>44721</v>
      </c>
      <c r="L35" s="60">
        <v>22858</v>
      </c>
      <c r="M35" s="60">
        <v>199550</v>
      </c>
      <c r="N35" s="60">
        <v>267129</v>
      </c>
      <c r="O35" s="60">
        <v>696506</v>
      </c>
      <c r="P35" s="60">
        <v>453861</v>
      </c>
      <c r="Q35" s="60">
        <v>0</v>
      </c>
      <c r="R35" s="60">
        <v>1150367</v>
      </c>
      <c r="S35" s="60">
        <v>0</v>
      </c>
      <c r="T35" s="60">
        <v>1012894</v>
      </c>
      <c r="U35" s="60">
        <v>42833</v>
      </c>
      <c r="V35" s="60">
        <v>1055727</v>
      </c>
      <c r="W35" s="60">
        <v>2667146</v>
      </c>
      <c r="X35" s="60">
        <v>387404</v>
      </c>
      <c r="Y35" s="60">
        <v>2279742</v>
      </c>
      <c r="Z35" s="140">
        <v>588.47</v>
      </c>
      <c r="AA35" s="155">
        <v>462404</v>
      </c>
    </row>
    <row r="36" spans="1:27" ht="12.75">
      <c r="A36" s="193" t="s">
        <v>44</v>
      </c>
      <c r="B36" s="187"/>
      <c r="C36" s="188">
        <f aca="true" t="shared" si="1" ref="C36:Y36">SUM(C25:C35)</f>
        <v>33023631143</v>
      </c>
      <c r="D36" s="188">
        <f>SUM(D25:D35)</f>
        <v>0</v>
      </c>
      <c r="E36" s="189">
        <f t="shared" si="1"/>
        <v>38322274040</v>
      </c>
      <c r="F36" s="190">
        <f t="shared" si="1"/>
        <v>37343750202</v>
      </c>
      <c r="G36" s="190">
        <f t="shared" si="1"/>
        <v>1693115038</v>
      </c>
      <c r="H36" s="190">
        <f t="shared" si="1"/>
        <v>3176221294</v>
      </c>
      <c r="I36" s="190">
        <f t="shared" si="1"/>
        <v>3153024275</v>
      </c>
      <c r="J36" s="190">
        <f t="shared" si="1"/>
        <v>8022360607</v>
      </c>
      <c r="K36" s="190">
        <f t="shared" si="1"/>
        <v>2859687074</v>
      </c>
      <c r="L36" s="190">
        <f t="shared" si="1"/>
        <v>3278244875</v>
      </c>
      <c r="M36" s="190">
        <f t="shared" si="1"/>
        <v>2836292674</v>
      </c>
      <c r="N36" s="190">
        <f t="shared" si="1"/>
        <v>8974224623</v>
      </c>
      <c r="O36" s="190">
        <f t="shared" si="1"/>
        <v>2179743841</v>
      </c>
      <c r="P36" s="190">
        <f t="shared" si="1"/>
        <v>2749848744</v>
      </c>
      <c r="Q36" s="190">
        <f t="shared" si="1"/>
        <v>2802639246</v>
      </c>
      <c r="R36" s="190">
        <f t="shared" si="1"/>
        <v>7732231831</v>
      </c>
      <c r="S36" s="190">
        <f t="shared" si="1"/>
        <v>2693859860</v>
      </c>
      <c r="T36" s="190">
        <f t="shared" si="1"/>
        <v>2697180823</v>
      </c>
      <c r="U36" s="190">
        <f t="shared" si="1"/>
        <v>3069487203</v>
      </c>
      <c r="V36" s="190">
        <f t="shared" si="1"/>
        <v>8460527886</v>
      </c>
      <c r="W36" s="190">
        <f t="shared" si="1"/>
        <v>33189344947</v>
      </c>
      <c r="X36" s="190">
        <f t="shared" si="1"/>
        <v>38322274038</v>
      </c>
      <c r="Y36" s="190">
        <f t="shared" si="1"/>
        <v>-5132929091</v>
      </c>
      <c r="Z36" s="191">
        <f>+IF(X36&lt;&gt;0,+(Y36/X36)*100,0)</f>
        <v>-13.394114049469602</v>
      </c>
      <c r="AA36" s="188">
        <f>SUM(AA25:AA35)</f>
        <v>37343750202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3359006450</v>
      </c>
      <c r="D38" s="199">
        <f>+D22-D36</f>
        <v>0</v>
      </c>
      <c r="E38" s="200">
        <f t="shared" si="2"/>
        <v>-29731557</v>
      </c>
      <c r="F38" s="106">
        <f t="shared" si="2"/>
        <v>-315574299</v>
      </c>
      <c r="G38" s="106">
        <f t="shared" si="2"/>
        <v>1805765657</v>
      </c>
      <c r="H38" s="106">
        <f t="shared" si="2"/>
        <v>445070716</v>
      </c>
      <c r="I38" s="106">
        <f t="shared" si="2"/>
        <v>-334944676</v>
      </c>
      <c r="J38" s="106">
        <f t="shared" si="2"/>
        <v>1915891697</v>
      </c>
      <c r="K38" s="106">
        <f t="shared" si="2"/>
        <v>-140645022</v>
      </c>
      <c r="L38" s="106">
        <f t="shared" si="2"/>
        <v>-520381102</v>
      </c>
      <c r="M38" s="106">
        <f t="shared" si="2"/>
        <v>1251857710</v>
      </c>
      <c r="N38" s="106">
        <f t="shared" si="2"/>
        <v>590831586</v>
      </c>
      <c r="O38" s="106">
        <f t="shared" si="2"/>
        <v>445811571</v>
      </c>
      <c r="P38" s="106">
        <f t="shared" si="2"/>
        <v>-98729733</v>
      </c>
      <c r="Q38" s="106">
        <f t="shared" si="2"/>
        <v>1498949788</v>
      </c>
      <c r="R38" s="106">
        <f t="shared" si="2"/>
        <v>1846031626</v>
      </c>
      <c r="S38" s="106">
        <f t="shared" si="2"/>
        <v>301739223</v>
      </c>
      <c r="T38" s="106">
        <f t="shared" si="2"/>
        <v>213328594</v>
      </c>
      <c r="U38" s="106">
        <f t="shared" si="2"/>
        <v>-464297002</v>
      </c>
      <c r="V38" s="106">
        <f t="shared" si="2"/>
        <v>50770815</v>
      </c>
      <c r="W38" s="106">
        <f t="shared" si="2"/>
        <v>4403525724</v>
      </c>
      <c r="X38" s="106">
        <f>IF(F22=F36,0,X22-X36)</f>
        <v>-29731552</v>
      </c>
      <c r="Y38" s="106">
        <f t="shared" si="2"/>
        <v>4433257276</v>
      </c>
      <c r="Z38" s="201">
        <f>+IF(X38&lt;&gt;0,+(Y38/X38)*100,0)</f>
        <v>-14910.951422919328</v>
      </c>
      <c r="AA38" s="199">
        <f>+AA22-AA36</f>
        <v>-315574299</v>
      </c>
    </row>
    <row r="39" spans="1:27" ht="12.75">
      <c r="A39" s="181" t="s">
        <v>46</v>
      </c>
      <c r="B39" s="185"/>
      <c r="C39" s="155">
        <v>2005296790</v>
      </c>
      <c r="D39" s="155">
        <v>0</v>
      </c>
      <c r="E39" s="156">
        <v>2353734819</v>
      </c>
      <c r="F39" s="60">
        <v>2092130385</v>
      </c>
      <c r="G39" s="60">
        <v>9482398</v>
      </c>
      <c r="H39" s="60">
        <v>111472276</v>
      </c>
      <c r="I39" s="60">
        <v>111486785</v>
      </c>
      <c r="J39" s="60">
        <v>232441459</v>
      </c>
      <c r="K39" s="60">
        <v>115227521</v>
      </c>
      <c r="L39" s="60">
        <v>127281700</v>
      </c>
      <c r="M39" s="60">
        <v>144710325</v>
      </c>
      <c r="N39" s="60">
        <v>387219546</v>
      </c>
      <c r="O39" s="60">
        <v>42504421</v>
      </c>
      <c r="P39" s="60">
        <v>99203588</v>
      </c>
      <c r="Q39" s="60">
        <v>135792615</v>
      </c>
      <c r="R39" s="60">
        <v>277500624</v>
      </c>
      <c r="S39" s="60">
        <v>138629393</v>
      </c>
      <c r="T39" s="60">
        <v>205810865</v>
      </c>
      <c r="U39" s="60">
        <v>0</v>
      </c>
      <c r="V39" s="60">
        <v>344440258</v>
      </c>
      <c r="W39" s="60">
        <v>1241601887</v>
      </c>
      <c r="X39" s="60">
        <v>2268834819</v>
      </c>
      <c r="Y39" s="60">
        <v>-1027232932</v>
      </c>
      <c r="Z39" s="140">
        <v>-45.28</v>
      </c>
      <c r="AA39" s="155">
        <v>2092130385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84900000</v>
      </c>
      <c r="Y40" s="54">
        <v>-84900000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16515625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352087</v>
      </c>
      <c r="P41" s="202">
        <v>-1541482</v>
      </c>
      <c r="Q41" s="60">
        <v>0</v>
      </c>
      <c r="R41" s="202">
        <v>-1189395</v>
      </c>
      <c r="S41" s="202">
        <v>-9000</v>
      </c>
      <c r="T41" s="60">
        <v>0</v>
      </c>
      <c r="U41" s="202">
        <v>0</v>
      </c>
      <c r="V41" s="202">
        <v>-9000</v>
      </c>
      <c r="W41" s="202">
        <v>-1198395</v>
      </c>
      <c r="X41" s="60"/>
      <c r="Y41" s="202">
        <v>-1198395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5380818865</v>
      </c>
      <c r="D42" s="206">
        <f>SUM(D38:D41)</f>
        <v>0</v>
      </c>
      <c r="E42" s="207">
        <f t="shared" si="3"/>
        <v>2324003262</v>
      </c>
      <c r="F42" s="88">
        <f t="shared" si="3"/>
        <v>1776556086</v>
      </c>
      <c r="G42" s="88">
        <f t="shared" si="3"/>
        <v>1815248055</v>
      </c>
      <c r="H42" s="88">
        <f t="shared" si="3"/>
        <v>556542992</v>
      </c>
      <c r="I42" s="88">
        <f t="shared" si="3"/>
        <v>-223457891</v>
      </c>
      <c r="J42" s="88">
        <f t="shared" si="3"/>
        <v>2148333156</v>
      </c>
      <c r="K42" s="88">
        <f t="shared" si="3"/>
        <v>-25417501</v>
      </c>
      <c r="L42" s="88">
        <f t="shared" si="3"/>
        <v>-393099402</v>
      </c>
      <c r="M42" s="88">
        <f t="shared" si="3"/>
        <v>1396568035</v>
      </c>
      <c r="N42" s="88">
        <f t="shared" si="3"/>
        <v>978051132</v>
      </c>
      <c r="O42" s="88">
        <f t="shared" si="3"/>
        <v>488668079</v>
      </c>
      <c r="P42" s="88">
        <f t="shared" si="3"/>
        <v>-1067627</v>
      </c>
      <c r="Q42" s="88">
        <f t="shared" si="3"/>
        <v>1634742403</v>
      </c>
      <c r="R42" s="88">
        <f t="shared" si="3"/>
        <v>2122342855</v>
      </c>
      <c r="S42" s="88">
        <f t="shared" si="3"/>
        <v>440359616</v>
      </c>
      <c r="T42" s="88">
        <f t="shared" si="3"/>
        <v>419139459</v>
      </c>
      <c r="U42" s="88">
        <f t="shared" si="3"/>
        <v>-464297002</v>
      </c>
      <c r="V42" s="88">
        <f t="shared" si="3"/>
        <v>395202073</v>
      </c>
      <c r="W42" s="88">
        <f t="shared" si="3"/>
        <v>5643929216</v>
      </c>
      <c r="X42" s="88">
        <f t="shared" si="3"/>
        <v>2324003267</v>
      </c>
      <c r="Y42" s="88">
        <f t="shared" si="3"/>
        <v>3319925949</v>
      </c>
      <c r="Z42" s="208">
        <f>+IF(X42&lt;&gt;0,+(Y42/X42)*100,0)</f>
        <v>142.85375567847686</v>
      </c>
      <c r="AA42" s="206">
        <f>SUM(AA38:AA41)</f>
        <v>1776556086</v>
      </c>
    </row>
    <row r="43" spans="1:27" ht="12.75">
      <c r="A43" s="181" t="s">
        <v>125</v>
      </c>
      <c r="B43" s="185"/>
      <c r="C43" s="157">
        <v>14177713</v>
      </c>
      <c r="D43" s="157">
        <v>0</v>
      </c>
      <c r="E43" s="158">
        <v>0</v>
      </c>
      <c r="F43" s="159">
        <v>0</v>
      </c>
      <c r="G43" s="159">
        <v>887556</v>
      </c>
      <c r="H43" s="159">
        <v>610243</v>
      </c>
      <c r="I43" s="159">
        <v>4353305</v>
      </c>
      <c r="J43" s="159">
        <v>5851104</v>
      </c>
      <c r="K43" s="159">
        <v>1289134</v>
      </c>
      <c r="L43" s="159">
        <v>2183836</v>
      </c>
      <c r="M43" s="159">
        <v>-1104867</v>
      </c>
      <c r="N43" s="159">
        <v>2368103</v>
      </c>
      <c r="O43" s="159">
        <v>-2432971</v>
      </c>
      <c r="P43" s="159">
        <v>2159136</v>
      </c>
      <c r="Q43" s="159">
        <v>2505891</v>
      </c>
      <c r="R43" s="159">
        <v>2232056</v>
      </c>
      <c r="S43" s="159">
        <v>494011</v>
      </c>
      <c r="T43" s="159">
        <v>0</v>
      </c>
      <c r="U43" s="159">
        <v>0</v>
      </c>
      <c r="V43" s="159">
        <v>494011</v>
      </c>
      <c r="W43" s="159">
        <v>10945274</v>
      </c>
      <c r="X43" s="159"/>
      <c r="Y43" s="159">
        <v>10945274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5366641152</v>
      </c>
      <c r="D44" s="210">
        <f>+D42-D43</f>
        <v>0</v>
      </c>
      <c r="E44" s="211">
        <f t="shared" si="4"/>
        <v>2324003262</v>
      </c>
      <c r="F44" s="77">
        <f t="shared" si="4"/>
        <v>1776556086</v>
      </c>
      <c r="G44" s="77">
        <f t="shared" si="4"/>
        <v>1814360499</v>
      </c>
      <c r="H44" s="77">
        <f t="shared" si="4"/>
        <v>555932749</v>
      </c>
      <c r="I44" s="77">
        <f t="shared" si="4"/>
        <v>-227811196</v>
      </c>
      <c r="J44" s="77">
        <f t="shared" si="4"/>
        <v>2142482052</v>
      </c>
      <c r="K44" s="77">
        <f t="shared" si="4"/>
        <v>-26706635</v>
      </c>
      <c r="L44" s="77">
        <f t="shared" si="4"/>
        <v>-395283238</v>
      </c>
      <c r="M44" s="77">
        <f t="shared" si="4"/>
        <v>1397672902</v>
      </c>
      <c r="N44" s="77">
        <f t="shared" si="4"/>
        <v>975683029</v>
      </c>
      <c r="O44" s="77">
        <f t="shared" si="4"/>
        <v>491101050</v>
      </c>
      <c r="P44" s="77">
        <f t="shared" si="4"/>
        <v>-3226763</v>
      </c>
      <c r="Q44" s="77">
        <f t="shared" si="4"/>
        <v>1632236512</v>
      </c>
      <c r="R44" s="77">
        <f t="shared" si="4"/>
        <v>2120110799</v>
      </c>
      <c r="S44" s="77">
        <f t="shared" si="4"/>
        <v>439865605</v>
      </c>
      <c r="T44" s="77">
        <f t="shared" si="4"/>
        <v>419139459</v>
      </c>
      <c r="U44" s="77">
        <f t="shared" si="4"/>
        <v>-464297002</v>
      </c>
      <c r="V44" s="77">
        <f t="shared" si="4"/>
        <v>394708062</v>
      </c>
      <c r="W44" s="77">
        <f t="shared" si="4"/>
        <v>5632983942</v>
      </c>
      <c r="X44" s="77">
        <f t="shared" si="4"/>
        <v>2324003267</v>
      </c>
      <c r="Y44" s="77">
        <f t="shared" si="4"/>
        <v>3308980675</v>
      </c>
      <c r="Z44" s="212">
        <f>+IF(X44&lt;&gt;0,+(Y44/X44)*100,0)</f>
        <v>142.38278930095842</v>
      </c>
      <c r="AA44" s="210">
        <f>+AA42-AA43</f>
        <v>1776556086</v>
      </c>
    </row>
    <row r="45" spans="1:27" ht="12.75">
      <c r="A45" s="181" t="s">
        <v>127</v>
      </c>
      <c r="B45" s="185"/>
      <c r="C45" s="157">
        <v>-12500000</v>
      </c>
      <c r="D45" s="157">
        <v>0</v>
      </c>
      <c r="E45" s="158">
        <v>0</v>
      </c>
      <c r="F45" s="159">
        <v>-191505348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-1633335</v>
      </c>
      <c r="Q45" s="213">
        <v>-1755716</v>
      </c>
      <c r="R45" s="159">
        <v>-3389051</v>
      </c>
      <c r="S45" s="159">
        <v>-348437</v>
      </c>
      <c r="T45" s="159">
        <v>-1014183</v>
      </c>
      <c r="U45" s="159">
        <v>258965</v>
      </c>
      <c r="V45" s="159">
        <v>-1103655</v>
      </c>
      <c r="W45" s="159">
        <v>-4492706</v>
      </c>
      <c r="X45" s="213"/>
      <c r="Y45" s="159">
        <v>-4492706</v>
      </c>
      <c r="Z45" s="141">
        <v>0</v>
      </c>
      <c r="AA45" s="157">
        <v>-191505348</v>
      </c>
    </row>
    <row r="46" spans="1:27" ht="12.75">
      <c r="A46" s="209" t="s">
        <v>128</v>
      </c>
      <c r="B46" s="185"/>
      <c r="C46" s="206">
        <f aca="true" t="shared" si="5" ref="C46:Y46">SUM(C44:C45)</f>
        <v>5354141152</v>
      </c>
      <c r="D46" s="206">
        <f>SUM(D44:D45)</f>
        <v>0</v>
      </c>
      <c r="E46" s="207">
        <f t="shared" si="5"/>
        <v>2324003262</v>
      </c>
      <c r="F46" s="88">
        <f t="shared" si="5"/>
        <v>1585050738</v>
      </c>
      <c r="G46" s="88">
        <f t="shared" si="5"/>
        <v>1814360499</v>
      </c>
      <c r="H46" s="88">
        <f t="shared" si="5"/>
        <v>555932749</v>
      </c>
      <c r="I46" s="88">
        <f t="shared" si="5"/>
        <v>-227811196</v>
      </c>
      <c r="J46" s="88">
        <f t="shared" si="5"/>
        <v>2142482052</v>
      </c>
      <c r="K46" s="88">
        <f t="shared" si="5"/>
        <v>-26706635</v>
      </c>
      <c r="L46" s="88">
        <f t="shared" si="5"/>
        <v>-395283238</v>
      </c>
      <c r="M46" s="88">
        <f t="shared" si="5"/>
        <v>1397672902</v>
      </c>
      <c r="N46" s="88">
        <f t="shared" si="5"/>
        <v>975683029</v>
      </c>
      <c r="O46" s="88">
        <f t="shared" si="5"/>
        <v>491101050</v>
      </c>
      <c r="P46" s="88">
        <f t="shared" si="5"/>
        <v>-4860098</v>
      </c>
      <c r="Q46" s="88">
        <f t="shared" si="5"/>
        <v>1630480796</v>
      </c>
      <c r="R46" s="88">
        <f t="shared" si="5"/>
        <v>2116721748</v>
      </c>
      <c r="S46" s="88">
        <f t="shared" si="5"/>
        <v>439517168</v>
      </c>
      <c r="T46" s="88">
        <f t="shared" si="5"/>
        <v>418125276</v>
      </c>
      <c r="U46" s="88">
        <f t="shared" si="5"/>
        <v>-464038037</v>
      </c>
      <c r="V46" s="88">
        <f t="shared" si="5"/>
        <v>393604407</v>
      </c>
      <c r="W46" s="88">
        <f t="shared" si="5"/>
        <v>5628491236</v>
      </c>
      <c r="X46" s="88">
        <f t="shared" si="5"/>
        <v>2324003267</v>
      </c>
      <c r="Y46" s="88">
        <f t="shared" si="5"/>
        <v>3304487969</v>
      </c>
      <c r="Z46" s="208">
        <f>+IF(X46&lt;&gt;0,+(Y46/X46)*100,0)</f>
        <v>142.18947175860404</v>
      </c>
      <c r="AA46" s="206">
        <f>SUM(AA44:AA45)</f>
        <v>1585050738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1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-2</v>
      </c>
      <c r="P47" s="82">
        <v>0</v>
      </c>
      <c r="Q47" s="60">
        <v>1</v>
      </c>
      <c r="R47" s="60">
        <v>-1</v>
      </c>
      <c r="S47" s="60">
        <v>1</v>
      </c>
      <c r="T47" s="159">
        <v>1</v>
      </c>
      <c r="U47" s="60">
        <v>1</v>
      </c>
      <c r="V47" s="60">
        <v>3</v>
      </c>
      <c r="W47" s="82">
        <v>2</v>
      </c>
      <c r="X47" s="60"/>
      <c r="Y47" s="60">
        <v>2</v>
      </c>
      <c r="Z47" s="140">
        <v>0</v>
      </c>
      <c r="AA47" s="155">
        <v>1</v>
      </c>
    </row>
    <row r="48" spans="1:27" ht="12.75">
      <c r="A48" s="215" t="s">
        <v>49</v>
      </c>
      <c r="B48" s="216"/>
      <c r="C48" s="217">
        <f aca="true" t="shared" si="6" ref="C48:Y48">SUM(C46:C47)</f>
        <v>5354141152</v>
      </c>
      <c r="D48" s="217">
        <f>SUM(D46:D47)</f>
        <v>0</v>
      </c>
      <c r="E48" s="218">
        <f t="shared" si="6"/>
        <v>2324003262</v>
      </c>
      <c r="F48" s="219">
        <f t="shared" si="6"/>
        <v>1585050739</v>
      </c>
      <c r="G48" s="219">
        <f t="shared" si="6"/>
        <v>1814360499</v>
      </c>
      <c r="H48" s="220">
        <f t="shared" si="6"/>
        <v>555932749</v>
      </c>
      <c r="I48" s="220">
        <f t="shared" si="6"/>
        <v>-227811196</v>
      </c>
      <c r="J48" s="220">
        <f t="shared" si="6"/>
        <v>2142482052</v>
      </c>
      <c r="K48" s="220">
        <f t="shared" si="6"/>
        <v>-26706635</v>
      </c>
      <c r="L48" s="220">
        <f t="shared" si="6"/>
        <v>-395283238</v>
      </c>
      <c r="M48" s="219">
        <f t="shared" si="6"/>
        <v>1397672902</v>
      </c>
      <c r="N48" s="219">
        <f t="shared" si="6"/>
        <v>975683029</v>
      </c>
      <c r="O48" s="220">
        <f t="shared" si="6"/>
        <v>491101048</v>
      </c>
      <c r="P48" s="220">
        <f t="shared" si="6"/>
        <v>-4860098</v>
      </c>
      <c r="Q48" s="220">
        <f t="shared" si="6"/>
        <v>1630480797</v>
      </c>
      <c r="R48" s="220">
        <f t="shared" si="6"/>
        <v>2116721747</v>
      </c>
      <c r="S48" s="220">
        <f t="shared" si="6"/>
        <v>439517169</v>
      </c>
      <c r="T48" s="219">
        <f t="shared" si="6"/>
        <v>418125277</v>
      </c>
      <c r="U48" s="219">
        <f t="shared" si="6"/>
        <v>-464038036</v>
      </c>
      <c r="V48" s="220">
        <f t="shared" si="6"/>
        <v>393604410</v>
      </c>
      <c r="W48" s="220">
        <f t="shared" si="6"/>
        <v>5628491238</v>
      </c>
      <c r="X48" s="220">
        <f t="shared" si="6"/>
        <v>2324003267</v>
      </c>
      <c r="Y48" s="220">
        <f t="shared" si="6"/>
        <v>3304487971</v>
      </c>
      <c r="Z48" s="221">
        <f>+IF(X48&lt;&gt;0,+(Y48/X48)*100,0)</f>
        <v>142.18947184466242</v>
      </c>
      <c r="AA48" s="222">
        <f>SUM(AA46:AA47)</f>
        <v>1585050739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616261518</v>
      </c>
      <c r="D5" s="153">
        <f>SUM(D6:D8)</f>
        <v>0</v>
      </c>
      <c r="E5" s="154">
        <f t="shared" si="0"/>
        <v>1244433754</v>
      </c>
      <c r="F5" s="100">
        <f t="shared" si="0"/>
        <v>1206296156</v>
      </c>
      <c r="G5" s="100">
        <f t="shared" si="0"/>
        <v>16798274</v>
      </c>
      <c r="H5" s="100">
        <f t="shared" si="0"/>
        <v>98857551</v>
      </c>
      <c r="I5" s="100">
        <f t="shared" si="0"/>
        <v>64188783</v>
      </c>
      <c r="J5" s="100">
        <f t="shared" si="0"/>
        <v>179844608</v>
      </c>
      <c r="K5" s="100">
        <f t="shared" si="0"/>
        <v>74002848</v>
      </c>
      <c r="L5" s="100">
        <f t="shared" si="0"/>
        <v>57100667</v>
      </c>
      <c r="M5" s="100">
        <f t="shared" si="0"/>
        <v>107987142</v>
      </c>
      <c r="N5" s="100">
        <f t="shared" si="0"/>
        <v>239090657</v>
      </c>
      <c r="O5" s="100">
        <f t="shared" si="0"/>
        <v>22012441</v>
      </c>
      <c r="P5" s="100">
        <f t="shared" si="0"/>
        <v>43695225</v>
      </c>
      <c r="Q5" s="100">
        <f t="shared" si="0"/>
        <v>58138020</v>
      </c>
      <c r="R5" s="100">
        <f t="shared" si="0"/>
        <v>123845686</v>
      </c>
      <c r="S5" s="100">
        <f t="shared" si="0"/>
        <v>68196716</v>
      </c>
      <c r="T5" s="100">
        <f t="shared" si="0"/>
        <v>72485681</v>
      </c>
      <c r="U5" s="100">
        <f t="shared" si="0"/>
        <v>202952504</v>
      </c>
      <c r="V5" s="100">
        <f t="shared" si="0"/>
        <v>343634901</v>
      </c>
      <c r="W5" s="100">
        <f t="shared" si="0"/>
        <v>886415852</v>
      </c>
      <c r="X5" s="100">
        <f t="shared" si="0"/>
        <v>1244433753</v>
      </c>
      <c r="Y5" s="100">
        <f t="shared" si="0"/>
        <v>-358017901</v>
      </c>
      <c r="Z5" s="137">
        <f>+IF(X5&lt;&gt;0,+(Y5/X5)*100,0)</f>
        <v>-28.76954278497459</v>
      </c>
      <c r="AA5" s="153">
        <f>SUM(AA6:AA8)</f>
        <v>1206296156</v>
      </c>
    </row>
    <row r="6" spans="1:27" ht="12.75">
      <c r="A6" s="138" t="s">
        <v>75</v>
      </c>
      <c r="B6" s="136"/>
      <c r="C6" s="155">
        <v>112978071</v>
      </c>
      <c r="D6" s="155"/>
      <c r="E6" s="156">
        <v>3594364</v>
      </c>
      <c r="F6" s="60">
        <v>4725255</v>
      </c>
      <c r="G6" s="60">
        <v>2134</v>
      </c>
      <c r="H6" s="60">
        <v>109003</v>
      </c>
      <c r="I6" s="60">
        <v>82065</v>
      </c>
      <c r="J6" s="60">
        <v>193202</v>
      </c>
      <c r="K6" s="60">
        <v>209146</v>
      </c>
      <c r="L6" s="60">
        <v>10579000</v>
      </c>
      <c r="M6" s="60">
        <v>9063629</v>
      </c>
      <c r="N6" s="60">
        <v>19851775</v>
      </c>
      <c r="O6" s="60">
        <v>-1660505</v>
      </c>
      <c r="P6" s="60">
        <v>7867483</v>
      </c>
      <c r="Q6" s="60">
        <v>6950653</v>
      </c>
      <c r="R6" s="60">
        <v>13157631</v>
      </c>
      <c r="S6" s="60">
        <v>5243144</v>
      </c>
      <c r="T6" s="60">
        <v>9943360</v>
      </c>
      <c r="U6" s="60">
        <v>38021636</v>
      </c>
      <c r="V6" s="60">
        <v>53208140</v>
      </c>
      <c r="W6" s="60">
        <v>86410748</v>
      </c>
      <c r="X6" s="60">
        <v>3594364</v>
      </c>
      <c r="Y6" s="60">
        <v>82816384</v>
      </c>
      <c r="Z6" s="140">
        <v>2304.06</v>
      </c>
      <c r="AA6" s="62">
        <v>4725255</v>
      </c>
    </row>
    <row r="7" spans="1:27" ht="12.75">
      <c r="A7" s="138" t="s">
        <v>76</v>
      </c>
      <c r="B7" s="136"/>
      <c r="C7" s="157">
        <v>24150657</v>
      </c>
      <c r="D7" s="157"/>
      <c r="E7" s="158">
        <v>1239880834</v>
      </c>
      <c r="F7" s="159">
        <v>1200612345</v>
      </c>
      <c r="G7" s="159">
        <v>621586</v>
      </c>
      <c r="H7" s="159">
        <v>1093134</v>
      </c>
      <c r="I7" s="159">
        <v>2771177</v>
      </c>
      <c r="J7" s="159">
        <v>4485897</v>
      </c>
      <c r="K7" s="159">
        <v>2585162</v>
      </c>
      <c r="L7" s="159">
        <v>1644765</v>
      </c>
      <c r="M7" s="159">
        <v>1067472</v>
      </c>
      <c r="N7" s="159">
        <v>5297399</v>
      </c>
      <c r="O7" s="159">
        <v>281613</v>
      </c>
      <c r="P7" s="159">
        <v>483391</v>
      </c>
      <c r="Q7" s="159">
        <v>1143161</v>
      </c>
      <c r="R7" s="159">
        <v>1908165</v>
      </c>
      <c r="S7" s="159">
        <v>1113647</v>
      </c>
      <c r="T7" s="159">
        <v>1056558</v>
      </c>
      <c r="U7" s="159">
        <v>2432796</v>
      </c>
      <c r="V7" s="159">
        <v>4603001</v>
      </c>
      <c r="W7" s="159">
        <v>16294462</v>
      </c>
      <c r="X7" s="159">
        <v>1239880833</v>
      </c>
      <c r="Y7" s="159">
        <v>-1223586371</v>
      </c>
      <c r="Z7" s="141">
        <v>-98.69</v>
      </c>
      <c r="AA7" s="225">
        <v>1200612345</v>
      </c>
    </row>
    <row r="8" spans="1:27" ht="12.75">
      <c r="A8" s="138" t="s">
        <v>77</v>
      </c>
      <c r="B8" s="136"/>
      <c r="C8" s="155">
        <v>479132790</v>
      </c>
      <c r="D8" s="155"/>
      <c r="E8" s="156">
        <v>958556</v>
      </c>
      <c r="F8" s="60">
        <v>958556</v>
      </c>
      <c r="G8" s="60">
        <v>16174554</v>
      </c>
      <c r="H8" s="60">
        <v>97655414</v>
      </c>
      <c r="I8" s="60">
        <v>61335541</v>
      </c>
      <c r="J8" s="60">
        <v>175165509</v>
      </c>
      <c r="K8" s="60">
        <v>71208540</v>
      </c>
      <c r="L8" s="60">
        <v>44876902</v>
      </c>
      <c r="M8" s="60">
        <v>97856041</v>
      </c>
      <c r="N8" s="60">
        <v>213941483</v>
      </c>
      <c r="O8" s="60">
        <v>23391333</v>
      </c>
      <c r="P8" s="60">
        <v>35344351</v>
      </c>
      <c r="Q8" s="60">
        <v>50044206</v>
      </c>
      <c r="R8" s="60">
        <v>108779890</v>
      </c>
      <c r="S8" s="60">
        <v>61839925</v>
      </c>
      <c r="T8" s="60">
        <v>61485763</v>
      </c>
      <c r="U8" s="60">
        <v>162498072</v>
      </c>
      <c r="V8" s="60">
        <v>285823760</v>
      </c>
      <c r="W8" s="60">
        <v>783710642</v>
      </c>
      <c r="X8" s="60">
        <v>958556</v>
      </c>
      <c r="Y8" s="60">
        <v>782752086</v>
      </c>
      <c r="Z8" s="140">
        <v>81659.51</v>
      </c>
      <c r="AA8" s="62">
        <v>958556</v>
      </c>
    </row>
    <row r="9" spans="1:27" ht="12.75">
      <c r="A9" s="135" t="s">
        <v>78</v>
      </c>
      <c r="B9" s="136"/>
      <c r="C9" s="153">
        <f aca="true" t="shared" si="1" ref="C9:Y9">SUM(C10:C14)</f>
        <v>901546677</v>
      </c>
      <c r="D9" s="153">
        <f>SUM(D10:D14)</f>
        <v>0</v>
      </c>
      <c r="E9" s="154">
        <f t="shared" si="1"/>
        <v>955696664</v>
      </c>
      <c r="F9" s="100">
        <f t="shared" si="1"/>
        <v>808387224</v>
      </c>
      <c r="G9" s="100">
        <f t="shared" si="1"/>
        <v>3557067</v>
      </c>
      <c r="H9" s="100">
        <f t="shared" si="1"/>
        <v>25168684</v>
      </c>
      <c r="I9" s="100">
        <f t="shared" si="1"/>
        <v>32954327</v>
      </c>
      <c r="J9" s="100">
        <f t="shared" si="1"/>
        <v>61680078</v>
      </c>
      <c r="K9" s="100">
        <f t="shared" si="1"/>
        <v>45005551</v>
      </c>
      <c r="L9" s="100">
        <f t="shared" si="1"/>
        <v>72010643</v>
      </c>
      <c r="M9" s="100">
        <f t="shared" si="1"/>
        <v>63386606</v>
      </c>
      <c r="N9" s="100">
        <f t="shared" si="1"/>
        <v>180402800</v>
      </c>
      <c r="O9" s="100">
        <f t="shared" si="1"/>
        <v>14830550</v>
      </c>
      <c r="P9" s="100">
        <f t="shared" si="1"/>
        <v>44606682</v>
      </c>
      <c r="Q9" s="100">
        <f t="shared" si="1"/>
        <v>99750226</v>
      </c>
      <c r="R9" s="100">
        <f t="shared" si="1"/>
        <v>159187458</v>
      </c>
      <c r="S9" s="100">
        <f t="shared" si="1"/>
        <v>91311782</v>
      </c>
      <c r="T9" s="100">
        <f t="shared" si="1"/>
        <v>100376121</v>
      </c>
      <c r="U9" s="100">
        <f t="shared" si="1"/>
        <v>190784665</v>
      </c>
      <c r="V9" s="100">
        <f t="shared" si="1"/>
        <v>382472568</v>
      </c>
      <c r="W9" s="100">
        <f t="shared" si="1"/>
        <v>783742904</v>
      </c>
      <c r="X9" s="100">
        <f t="shared" si="1"/>
        <v>955696664</v>
      </c>
      <c r="Y9" s="100">
        <f t="shared" si="1"/>
        <v>-171953760</v>
      </c>
      <c r="Z9" s="137">
        <f>+IF(X9&lt;&gt;0,+(Y9/X9)*100,0)</f>
        <v>-17.99250394788445</v>
      </c>
      <c r="AA9" s="102">
        <f>SUM(AA10:AA14)</f>
        <v>808387224</v>
      </c>
    </row>
    <row r="10" spans="1:27" ht="12.75">
      <c r="A10" s="138" t="s">
        <v>79</v>
      </c>
      <c r="B10" s="136"/>
      <c r="C10" s="155">
        <v>81821899</v>
      </c>
      <c r="D10" s="155"/>
      <c r="E10" s="156">
        <v>151270460</v>
      </c>
      <c r="F10" s="60">
        <v>143486986</v>
      </c>
      <c r="G10" s="60">
        <v>123728</v>
      </c>
      <c r="H10" s="60">
        <v>7747105</v>
      </c>
      <c r="I10" s="60">
        <v>6834381</v>
      </c>
      <c r="J10" s="60">
        <v>14705214</v>
      </c>
      <c r="K10" s="60">
        <v>4659820</v>
      </c>
      <c r="L10" s="60">
        <v>5030117</v>
      </c>
      <c r="M10" s="60">
        <v>5003101</v>
      </c>
      <c r="N10" s="60">
        <v>14693038</v>
      </c>
      <c r="O10" s="60">
        <v>1148073</v>
      </c>
      <c r="P10" s="60">
        <v>4511973</v>
      </c>
      <c r="Q10" s="60">
        <v>9812488</v>
      </c>
      <c r="R10" s="60">
        <v>15472534</v>
      </c>
      <c r="S10" s="60">
        <v>6912693</v>
      </c>
      <c r="T10" s="60">
        <v>21515624</v>
      </c>
      <c r="U10" s="60">
        <v>20110552</v>
      </c>
      <c r="V10" s="60">
        <v>48538869</v>
      </c>
      <c r="W10" s="60">
        <v>93409655</v>
      </c>
      <c r="X10" s="60">
        <v>151270460</v>
      </c>
      <c r="Y10" s="60">
        <v>-57860805</v>
      </c>
      <c r="Z10" s="140">
        <v>-38.25</v>
      </c>
      <c r="AA10" s="62">
        <v>143486986</v>
      </c>
    </row>
    <row r="11" spans="1:27" ht="12.75">
      <c r="A11" s="138" t="s">
        <v>80</v>
      </c>
      <c r="B11" s="136"/>
      <c r="C11" s="155">
        <v>157058924</v>
      </c>
      <c r="D11" s="155"/>
      <c r="E11" s="156">
        <v>105711084</v>
      </c>
      <c r="F11" s="60">
        <v>113891237</v>
      </c>
      <c r="G11" s="60">
        <v>3937</v>
      </c>
      <c r="H11" s="60">
        <v>1189494</v>
      </c>
      <c r="I11" s="60">
        <v>2742033</v>
      </c>
      <c r="J11" s="60">
        <v>3935464</v>
      </c>
      <c r="K11" s="60">
        <v>6408012</v>
      </c>
      <c r="L11" s="60">
        <v>8291263</v>
      </c>
      <c r="M11" s="60">
        <v>10326732</v>
      </c>
      <c r="N11" s="60">
        <v>25026007</v>
      </c>
      <c r="O11" s="60">
        <v>3679562</v>
      </c>
      <c r="P11" s="60">
        <v>6482602</v>
      </c>
      <c r="Q11" s="60">
        <v>11217183</v>
      </c>
      <c r="R11" s="60">
        <v>21379347</v>
      </c>
      <c r="S11" s="60">
        <v>7944594</v>
      </c>
      <c r="T11" s="60">
        <v>14659978</v>
      </c>
      <c r="U11" s="60">
        <v>29744224</v>
      </c>
      <c r="V11" s="60">
        <v>52348796</v>
      </c>
      <c r="W11" s="60">
        <v>102689614</v>
      </c>
      <c r="X11" s="60">
        <v>105711084</v>
      </c>
      <c r="Y11" s="60">
        <v>-3021470</v>
      </c>
      <c r="Z11" s="140">
        <v>-2.86</v>
      </c>
      <c r="AA11" s="62">
        <v>113891237</v>
      </c>
    </row>
    <row r="12" spans="1:27" ht="12.75">
      <c r="A12" s="138" t="s">
        <v>81</v>
      </c>
      <c r="B12" s="136"/>
      <c r="C12" s="155">
        <v>162794169</v>
      </c>
      <c r="D12" s="155"/>
      <c r="E12" s="156">
        <v>46798935</v>
      </c>
      <c r="F12" s="60">
        <v>20353725</v>
      </c>
      <c r="G12" s="60">
        <v>2420488</v>
      </c>
      <c r="H12" s="60">
        <v>3807008</v>
      </c>
      <c r="I12" s="60">
        <v>5531967</v>
      </c>
      <c r="J12" s="60">
        <v>11759463</v>
      </c>
      <c r="K12" s="60">
        <v>3269088</v>
      </c>
      <c r="L12" s="60">
        <v>10404510</v>
      </c>
      <c r="M12" s="60">
        <v>6480925</v>
      </c>
      <c r="N12" s="60">
        <v>20154523</v>
      </c>
      <c r="O12" s="60">
        <v>2570866</v>
      </c>
      <c r="P12" s="60">
        <v>8860003</v>
      </c>
      <c r="Q12" s="60">
        <v>12353892</v>
      </c>
      <c r="R12" s="60">
        <v>23784761</v>
      </c>
      <c r="S12" s="60">
        <v>9214031</v>
      </c>
      <c r="T12" s="60">
        <v>13127194</v>
      </c>
      <c r="U12" s="60">
        <v>38248033</v>
      </c>
      <c r="V12" s="60">
        <v>60589258</v>
      </c>
      <c r="W12" s="60">
        <v>116288005</v>
      </c>
      <c r="X12" s="60">
        <v>46798935</v>
      </c>
      <c r="Y12" s="60">
        <v>69489070</v>
      </c>
      <c r="Z12" s="140">
        <v>148.48</v>
      </c>
      <c r="AA12" s="62">
        <v>20353725</v>
      </c>
    </row>
    <row r="13" spans="1:27" ht="12.75">
      <c r="A13" s="138" t="s">
        <v>82</v>
      </c>
      <c r="B13" s="136"/>
      <c r="C13" s="155">
        <v>476875621</v>
      </c>
      <c r="D13" s="155"/>
      <c r="E13" s="156">
        <v>606733415</v>
      </c>
      <c r="F13" s="60">
        <v>488195594</v>
      </c>
      <c r="G13" s="60">
        <v>904923</v>
      </c>
      <c r="H13" s="60">
        <v>11995999</v>
      </c>
      <c r="I13" s="60">
        <v>16693528</v>
      </c>
      <c r="J13" s="60">
        <v>29594450</v>
      </c>
      <c r="K13" s="60">
        <v>29120608</v>
      </c>
      <c r="L13" s="60">
        <v>45541303</v>
      </c>
      <c r="M13" s="60">
        <v>36106676</v>
      </c>
      <c r="N13" s="60">
        <v>110768587</v>
      </c>
      <c r="O13" s="60">
        <v>7125467</v>
      </c>
      <c r="P13" s="60">
        <v>22653458</v>
      </c>
      <c r="Q13" s="60">
        <v>63089778</v>
      </c>
      <c r="R13" s="60">
        <v>92868703</v>
      </c>
      <c r="S13" s="60">
        <v>63676859</v>
      </c>
      <c r="T13" s="60">
        <v>47133172</v>
      </c>
      <c r="U13" s="60">
        <v>94390182</v>
      </c>
      <c r="V13" s="60">
        <v>205200213</v>
      </c>
      <c r="W13" s="60">
        <v>438431953</v>
      </c>
      <c r="X13" s="60">
        <v>606733415</v>
      </c>
      <c r="Y13" s="60">
        <v>-168301462</v>
      </c>
      <c r="Z13" s="140">
        <v>-27.74</v>
      </c>
      <c r="AA13" s="62">
        <v>488195594</v>
      </c>
    </row>
    <row r="14" spans="1:27" ht="12.75">
      <c r="A14" s="138" t="s">
        <v>83</v>
      </c>
      <c r="B14" s="136"/>
      <c r="C14" s="157">
        <v>22996064</v>
      </c>
      <c r="D14" s="157"/>
      <c r="E14" s="158">
        <v>45182770</v>
      </c>
      <c r="F14" s="159">
        <v>42459682</v>
      </c>
      <c r="G14" s="159">
        <v>103991</v>
      </c>
      <c r="H14" s="159">
        <v>429078</v>
      </c>
      <c r="I14" s="159">
        <v>1152418</v>
      </c>
      <c r="J14" s="159">
        <v>1685487</v>
      </c>
      <c r="K14" s="159">
        <v>1548023</v>
      </c>
      <c r="L14" s="159">
        <v>2743450</v>
      </c>
      <c r="M14" s="159">
        <v>5469172</v>
      </c>
      <c r="N14" s="159">
        <v>9760645</v>
      </c>
      <c r="O14" s="159">
        <v>306582</v>
      </c>
      <c r="P14" s="159">
        <v>2098646</v>
      </c>
      <c r="Q14" s="159">
        <v>3276885</v>
      </c>
      <c r="R14" s="159">
        <v>5682113</v>
      </c>
      <c r="S14" s="159">
        <v>3563605</v>
      </c>
      <c r="T14" s="159">
        <v>3940153</v>
      </c>
      <c r="U14" s="159">
        <v>8291674</v>
      </c>
      <c r="V14" s="159">
        <v>15795432</v>
      </c>
      <c r="W14" s="159">
        <v>32923677</v>
      </c>
      <c r="X14" s="159">
        <v>45182770</v>
      </c>
      <c r="Y14" s="159">
        <v>-12259093</v>
      </c>
      <c r="Z14" s="141">
        <v>-27.13</v>
      </c>
      <c r="AA14" s="225">
        <v>42459682</v>
      </c>
    </row>
    <row r="15" spans="1:27" ht="12.75">
      <c r="A15" s="135" t="s">
        <v>84</v>
      </c>
      <c r="B15" s="142"/>
      <c r="C15" s="153">
        <f aca="true" t="shared" si="2" ref="C15:Y15">SUM(C16:C18)</f>
        <v>1459576747</v>
      </c>
      <c r="D15" s="153">
        <f>SUM(D16:D18)</f>
        <v>0</v>
      </c>
      <c r="E15" s="154">
        <f t="shared" si="2"/>
        <v>1662702648</v>
      </c>
      <c r="F15" s="100">
        <f t="shared" si="2"/>
        <v>1442448512</v>
      </c>
      <c r="G15" s="100">
        <f t="shared" si="2"/>
        <v>6045247</v>
      </c>
      <c r="H15" s="100">
        <f t="shared" si="2"/>
        <v>89341023</v>
      </c>
      <c r="I15" s="100">
        <f t="shared" si="2"/>
        <v>114050801</v>
      </c>
      <c r="J15" s="100">
        <f t="shared" si="2"/>
        <v>209437071</v>
      </c>
      <c r="K15" s="100">
        <f t="shared" si="2"/>
        <v>95858861</v>
      </c>
      <c r="L15" s="100">
        <f t="shared" si="2"/>
        <v>95785678</v>
      </c>
      <c r="M15" s="100">
        <f t="shared" si="2"/>
        <v>103439160</v>
      </c>
      <c r="N15" s="100">
        <f t="shared" si="2"/>
        <v>295083699</v>
      </c>
      <c r="O15" s="100">
        <f t="shared" si="2"/>
        <v>24642172</v>
      </c>
      <c r="P15" s="100">
        <f t="shared" si="2"/>
        <v>46290470</v>
      </c>
      <c r="Q15" s="100">
        <f t="shared" si="2"/>
        <v>61636101</v>
      </c>
      <c r="R15" s="100">
        <f t="shared" si="2"/>
        <v>132568743</v>
      </c>
      <c r="S15" s="100">
        <f t="shared" si="2"/>
        <v>66013783</v>
      </c>
      <c r="T15" s="100">
        <f t="shared" si="2"/>
        <v>103460678</v>
      </c>
      <c r="U15" s="100">
        <f t="shared" si="2"/>
        <v>152312585</v>
      </c>
      <c r="V15" s="100">
        <f t="shared" si="2"/>
        <v>321787046</v>
      </c>
      <c r="W15" s="100">
        <f t="shared" si="2"/>
        <v>958876559</v>
      </c>
      <c r="X15" s="100">
        <f t="shared" si="2"/>
        <v>1662702648</v>
      </c>
      <c r="Y15" s="100">
        <f t="shared" si="2"/>
        <v>-703826089</v>
      </c>
      <c r="Z15" s="137">
        <f>+IF(X15&lt;&gt;0,+(Y15/X15)*100,0)</f>
        <v>-42.3302440665867</v>
      </c>
      <c r="AA15" s="102">
        <f>SUM(AA16:AA18)</f>
        <v>1442448512</v>
      </c>
    </row>
    <row r="16" spans="1:27" ht="12.75">
      <c r="A16" s="138" t="s">
        <v>85</v>
      </c>
      <c r="B16" s="136"/>
      <c r="C16" s="155">
        <v>68817172</v>
      </c>
      <c r="D16" s="155"/>
      <c r="E16" s="156">
        <v>44786421</v>
      </c>
      <c r="F16" s="60">
        <v>37512180</v>
      </c>
      <c r="G16" s="60">
        <v>2161397</v>
      </c>
      <c r="H16" s="60">
        <v>4519904</v>
      </c>
      <c r="I16" s="60">
        <v>2607095</v>
      </c>
      <c r="J16" s="60">
        <v>9288396</v>
      </c>
      <c r="K16" s="60">
        <v>2131570</v>
      </c>
      <c r="L16" s="60">
        <v>1471923</v>
      </c>
      <c r="M16" s="60">
        <v>2454186</v>
      </c>
      <c r="N16" s="60">
        <v>6057679</v>
      </c>
      <c r="O16" s="60">
        <v>583554</v>
      </c>
      <c r="P16" s="60">
        <v>651470</v>
      </c>
      <c r="Q16" s="60">
        <v>1881752</v>
      </c>
      <c r="R16" s="60">
        <v>3116776</v>
      </c>
      <c r="S16" s="60">
        <v>1458118</v>
      </c>
      <c r="T16" s="60">
        <v>731444</v>
      </c>
      <c r="U16" s="60">
        <v>7217414</v>
      </c>
      <c r="V16" s="60">
        <v>9406976</v>
      </c>
      <c r="W16" s="60">
        <v>27869827</v>
      </c>
      <c r="X16" s="60">
        <v>44786421</v>
      </c>
      <c r="Y16" s="60">
        <v>-16916594</v>
      </c>
      <c r="Z16" s="140">
        <v>-37.77</v>
      </c>
      <c r="AA16" s="62">
        <v>37512180</v>
      </c>
    </row>
    <row r="17" spans="1:27" ht="12.75">
      <c r="A17" s="138" t="s">
        <v>86</v>
      </c>
      <c r="B17" s="136"/>
      <c r="C17" s="155">
        <v>1378808490</v>
      </c>
      <c r="D17" s="155"/>
      <c r="E17" s="156">
        <v>1599888378</v>
      </c>
      <c r="F17" s="60">
        <v>1387328483</v>
      </c>
      <c r="G17" s="60">
        <v>3171652</v>
      </c>
      <c r="H17" s="60">
        <v>83470049</v>
      </c>
      <c r="I17" s="60">
        <v>109213943</v>
      </c>
      <c r="J17" s="60">
        <v>195855644</v>
      </c>
      <c r="K17" s="60">
        <v>91960189</v>
      </c>
      <c r="L17" s="60">
        <v>90447746</v>
      </c>
      <c r="M17" s="60">
        <v>100086006</v>
      </c>
      <c r="N17" s="60">
        <v>282493941</v>
      </c>
      <c r="O17" s="60">
        <v>24880071</v>
      </c>
      <c r="P17" s="60">
        <v>40941626</v>
      </c>
      <c r="Q17" s="60">
        <v>58511587</v>
      </c>
      <c r="R17" s="60">
        <v>124333284</v>
      </c>
      <c r="S17" s="60">
        <v>64471365</v>
      </c>
      <c r="T17" s="60">
        <v>102312289</v>
      </c>
      <c r="U17" s="60">
        <v>143932795</v>
      </c>
      <c r="V17" s="60">
        <v>310716449</v>
      </c>
      <c r="W17" s="60">
        <v>913399318</v>
      </c>
      <c r="X17" s="60">
        <v>1599888378</v>
      </c>
      <c r="Y17" s="60">
        <v>-686489060</v>
      </c>
      <c r="Z17" s="140">
        <v>-42.91</v>
      </c>
      <c r="AA17" s="62">
        <v>1387328483</v>
      </c>
    </row>
    <row r="18" spans="1:27" ht="12.75">
      <c r="A18" s="138" t="s">
        <v>87</v>
      </c>
      <c r="B18" s="136"/>
      <c r="C18" s="155">
        <v>11951085</v>
      </c>
      <c r="D18" s="155"/>
      <c r="E18" s="156">
        <v>18027849</v>
      </c>
      <c r="F18" s="60">
        <v>17607849</v>
      </c>
      <c r="G18" s="60">
        <v>712198</v>
      </c>
      <c r="H18" s="60">
        <v>1351070</v>
      </c>
      <c r="I18" s="60">
        <v>2229763</v>
      </c>
      <c r="J18" s="60">
        <v>4293031</v>
      </c>
      <c r="K18" s="60">
        <v>1767102</v>
      </c>
      <c r="L18" s="60">
        <v>3866009</v>
      </c>
      <c r="M18" s="60">
        <v>898968</v>
      </c>
      <c r="N18" s="60">
        <v>6532079</v>
      </c>
      <c r="O18" s="60">
        <v>-821453</v>
      </c>
      <c r="P18" s="60">
        <v>4697374</v>
      </c>
      <c r="Q18" s="60">
        <v>1242762</v>
      </c>
      <c r="R18" s="60">
        <v>5118683</v>
      </c>
      <c r="S18" s="60">
        <v>84300</v>
      </c>
      <c r="T18" s="60">
        <v>416945</v>
      </c>
      <c r="U18" s="60">
        <v>1162376</v>
      </c>
      <c r="V18" s="60">
        <v>1663621</v>
      </c>
      <c r="W18" s="60">
        <v>17607414</v>
      </c>
      <c r="X18" s="60">
        <v>18027849</v>
      </c>
      <c r="Y18" s="60">
        <v>-420435</v>
      </c>
      <c r="Z18" s="140">
        <v>-2.33</v>
      </c>
      <c r="AA18" s="62">
        <v>17607849</v>
      </c>
    </row>
    <row r="19" spans="1:27" ht="12.75">
      <c r="A19" s="135" t="s">
        <v>88</v>
      </c>
      <c r="B19" s="142"/>
      <c r="C19" s="153">
        <f aca="true" t="shared" si="3" ref="C19:Y19">SUM(C20:C23)</f>
        <v>2927236135</v>
      </c>
      <c r="D19" s="153">
        <f>SUM(D20:D23)</f>
        <v>0</v>
      </c>
      <c r="E19" s="154">
        <f t="shared" si="3"/>
        <v>3104955548</v>
      </c>
      <c r="F19" s="100">
        <f t="shared" si="3"/>
        <v>4216440257</v>
      </c>
      <c r="G19" s="100">
        <f t="shared" si="3"/>
        <v>65565588</v>
      </c>
      <c r="H19" s="100">
        <f t="shared" si="3"/>
        <v>94438404</v>
      </c>
      <c r="I19" s="100">
        <f t="shared" si="3"/>
        <v>153772512</v>
      </c>
      <c r="J19" s="100">
        <f t="shared" si="3"/>
        <v>313776504</v>
      </c>
      <c r="K19" s="100">
        <f t="shared" si="3"/>
        <v>192132953</v>
      </c>
      <c r="L19" s="100">
        <f t="shared" si="3"/>
        <v>228923413</v>
      </c>
      <c r="M19" s="100">
        <f t="shared" si="3"/>
        <v>252839650</v>
      </c>
      <c r="N19" s="100">
        <f t="shared" si="3"/>
        <v>673896016</v>
      </c>
      <c r="O19" s="100">
        <f t="shared" si="3"/>
        <v>109337174</v>
      </c>
      <c r="P19" s="100">
        <f t="shared" si="3"/>
        <v>192958273</v>
      </c>
      <c r="Q19" s="100">
        <f t="shared" si="3"/>
        <v>210403931</v>
      </c>
      <c r="R19" s="100">
        <f t="shared" si="3"/>
        <v>512699378</v>
      </c>
      <c r="S19" s="100">
        <f t="shared" si="3"/>
        <v>236352098</v>
      </c>
      <c r="T19" s="100">
        <f t="shared" si="3"/>
        <v>292380960</v>
      </c>
      <c r="U19" s="100">
        <f t="shared" si="3"/>
        <v>507964274</v>
      </c>
      <c r="V19" s="100">
        <f t="shared" si="3"/>
        <v>1036697332</v>
      </c>
      <c r="W19" s="100">
        <f t="shared" si="3"/>
        <v>2537069230</v>
      </c>
      <c r="X19" s="100">
        <f t="shared" si="3"/>
        <v>3104955548</v>
      </c>
      <c r="Y19" s="100">
        <f t="shared" si="3"/>
        <v>-567886318</v>
      </c>
      <c r="Z19" s="137">
        <f>+IF(X19&lt;&gt;0,+(Y19/X19)*100,0)</f>
        <v>-18.28967626817696</v>
      </c>
      <c r="AA19" s="102">
        <f>SUM(AA20:AA23)</f>
        <v>4216440257</v>
      </c>
    </row>
    <row r="20" spans="1:27" ht="12.75">
      <c r="A20" s="138" t="s">
        <v>89</v>
      </c>
      <c r="B20" s="136"/>
      <c r="C20" s="155">
        <v>1180885578</v>
      </c>
      <c r="D20" s="155"/>
      <c r="E20" s="156">
        <v>1183871590</v>
      </c>
      <c r="F20" s="60">
        <v>1065473676</v>
      </c>
      <c r="G20" s="60">
        <v>24612094</v>
      </c>
      <c r="H20" s="60">
        <v>39270803</v>
      </c>
      <c r="I20" s="60">
        <v>80473498</v>
      </c>
      <c r="J20" s="60">
        <v>144356395</v>
      </c>
      <c r="K20" s="60">
        <v>75493077</v>
      </c>
      <c r="L20" s="60">
        <v>81372063</v>
      </c>
      <c r="M20" s="60">
        <v>81642202</v>
      </c>
      <c r="N20" s="60">
        <v>238507342</v>
      </c>
      <c r="O20" s="60">
        <v>45315913</v>
      </c>
      <c r="P20" s="60">
        <v>85626595</v>
      </c>
      <c r="Q20" s="60">
        <v>69634808</v>
      </c>
      <c r="R20" s="60">
        <v>200577316</v>
      </c>
      <c r="S20" s="60">
        <v>80322609</v>
      </c>
      <c r="T20" s="60">
        <v>104449928</v>
      </c>
      <c r="U20" s="60">
        <v>128684151</v>
      </c>
      <c r="V20" s="60">
        <v>313456688</v>
      </c>
      <c r="W20" s="60">
        <v>896897741</v>
      </c>
      <c r="X20" s="60">
        <v>1183871590</v>
      </c>
      <c r="Y20" s="60">
        <v>-286973849</v>
      </c>
      <c r="Z20" s="140">
        <v>-24.24</v>
      </c>
      <c r="AA20" s="62">
        <v>1065473676</v>
      </c>
    </row>
    <row r="21" spans="1:27" ht="12.75">
      <c r="A21" s="138" t="s">
        <v>90</v>
      </c>
      <c r="B21" s="136"/>
      <c r="C21" s="155">
        <v>914760096</v>
      </c>
      <c r="D21" s="155"/>
      <c r="E21" s="156">
        <v>853967135</v>
      </c>
      <c r="F21" s="60">
        <v>2301318941</v>
      </c>
      <c r="G21" s="60">
        <v>40683540</v>
      </c>
      <c r="H21" s="60">
        <v>35225240</v>
      </c>
      <c r="I21" s="60">
        <v>40103723</v>
      </c>
      <c r="J21" s="60">
        <v>116012503</v>
      </c>
      <c r="K21" s="60">
        <v>58543698</v>
      </c>
      <c r="L21" s="60">
        <v>83846038</v>
      </c>
      <c r="M21" s="60">
        <v>107782426</v>
      </c>
      <c r="N21" s="60">
        <v>250172162</v>
      </c>
      <c r="O21" s="60">
        <v>38046480</v>
      </c>
      <c r="P21" s="60">
        <v>58299456</v>
      </c>
      <c r="Q21" s="60">
        <v>77415907</v>
      </c>
      <c r="R21" s="60">
        <v>173761843</v>
      </c>
      <c r="S21" s="60">
        <v>105193067</v>
      </c>
      <c r="T21" s="60">
        <v>105638618</v>
      </c>
      <c r="U21" s="60">
        <v>160921967</v>
      </c>
      <c r="V21" s="60">
        <v>371753652</v>
      </c>
      <c r="W21" s="60">
        <v>911700160</v>
      </c>
      <c r="X21" s="60">
        <v>853967135</v>
      </c>
      <c r="Y21" s="60">
        <v>57733025</v>
      </c>
      <c r="Z21" s="140">
        <v>6.76</v>
      </c>
      <c r="AA21" s="62">
        <v>2301318941</v>
      </c>
    </row>
    <row r="22" spans="1:27" ht="12.75">
      <c r="A22" s="138" t="s">
        <v>91</v>
      </c>
      <c r="B22" s="136"/>
      <c r="C22" s="157">
        <v>659091885</v>
      </c>
      <c r="D22" s="157"/>
      <c r="E22" s="158">
        <v>684576296</v>
      </c>
      <c r="F22" s="159">
        <v>658871947</v>
      </c>
      <c r="G22" s="159">
        <v>269954</v>
      </c>
      <c r="H22" s="159">
        <v>16847404</v>
      </c>
      <c r="I22" s="159">
        <v>15546837</v>
      </c>
      <c r="J22" s="159">
        <v>32664195</v>
      </c>
      <c r="K22" s="159">
        <v>48173430</v>
      </c>
      <c r="L22" s="159">
        <v>49469843</v>
      </c>
      <c r="M22" s="159">
        <v>45752557</v>
      </c>
      <c r="N22" s="159">
        <v>143395830</v>
      </c>
      <c r="O22" s="159">
        <v>23906786</v>
      </c>
      <c r="P22" s="159">
        <v>34252294</v>
      </c>
      <c r="Q22" s="159">
        <v>39427325</v>
      </c>
      <c r="R22" s="159">
        <v>97586405</v>
      </c>
      <c r="S22" s="159">
        <v>45546466</v>
      </c>
      <c r="T22" s="159">
        <v>65019184</v>
      </c>
      <c r="U22" s="159">
        <v>155072733</v>
      </c>
      <c r="V22" s="159">
        <v>265638383</v>
      </c>
      <c r="W22" s="159">
        <v>539284813</v>
      </c>
      <c r="X22" s="159">
        <v>684576296</v>
      </c>
      <c r="Y22" s="159">
        <v>-145291483</v>
      </c>
      <c r="Z22" s="141">
        <v>-21.22</v>
      </c>
      <c r="AA22" s="225">
        <v>658871947</v>
      </c>
    </row>
    <row r="23" spans="1:27" ht="12.75">
      <c r="A23" s="138" t="s">
        <v>92</v>
      </c>
      <c r="B23" s="136"/>
      <c r="C23" s="155">
        <v>172498576</v>
      </c>
      <c r="D23" s="155"/>
      <c r="E23" s="156">
        <v>382540527</v>
      </c>
      <c r="F23" s="60">
        <v>190775693</v>
      </c>
      <c r="G23" s="60"/>
      <c r="H23" s="60">
        <v>3094957</v>
      </c>
      <c r="I23" s="60">
        <v>17648454</v>
      </c>
      <c r="J23" s="60">
        <v>20743411</v>
      </c>
      <c r="K23" s="60">
        <v>9922748</v>
      </c>
      <c r="L23" s="60">
        <v>14235469</v>
      </c>
      <c r="M23" s="60">
        <v>17662465</v>
      </c>
      <c r="N23" s="60">
        <v>41820682</v>
      </c>
      <c r="O23" s="60">
        <v>2067995</v>
      </c>
      <c r="P23" s="60">
        <v>14779928</v>
      </c>
      <c r="Q23" s="60">
        <v>23925891</v>
      </c>
      <c r="R23" s="60">
        <v>40773814</v>
      </c>
      <c r="S23" s="60">
        <v>5289956</v>
      </c>
      <c r="T23" s="60">
        <v>17273230</v>
      </c>
      <c r="U23" s="60">
        <v>63285423</v>
      </c>
      <c r="V23" s="60">
        <v>85848609</v>
      </c>
      <c r="W23" s="60">
        <v>189186516</v>
      </c>
      <c r="X23" s="60">
        <v>382540527</v>
      </c>
      <c r="Y23" s="60">
        <v>-193354011</v>
      </c>
      <c r="Z23" s="140">
        <v>-50.54</v>
      </c>
      <c r="AA23" s="62">
        <v>190775693</v>
      </c>
    </row>
    <row r="24" spans="1:27" ht="12.75">
      <c r="A24" s="135" t="s">
        <v>93</v>
      </c>
      <c r="B24" s="142"/>
      <c r="C24" s="153">
        <v>367936300</v>
      </c>
      <c r="D24" s="153"/>
      <c r="E24" s="154">
        <v>55414193</v>
      </c>
      <c r="F24" s="100">
        <v>182906954</v>
      </c>
      <c r="G24" s="100"/>
      <c r="H24" s="100">
        <v>8206508</v>
      </c>
      <c r="I24" s="100">
        <v>17703897</v>
      </c>
      <c r="J24" s="100">
        <v>25910405</v>
      </c>
      <c r="K24" s="100">
        <v>7482893</v>
      </c>
      <c r="L24" s="100">
        <v>12275604</v>
      </c>
      <c r="M24" s="100">
        <v>5080909</v>
      </c>
      <c r="N24" s="100">
        <v>24839406</v>
      </c>
      <c r="O24" s="100">
        <v>11454120</v>
      </c>
      <c r="P24" s="100">
        <v>5228679</v>
      </c>
      <c r="Q24" s="100">
        <v>3545156</v>
      </c>
      <c r="R24" s="100">
        <v>20227955</v>
      </c>
      <c r="S24" s="100">
        <v>-4116502</v>
      </c>
      <c r="T24" s="100">
        <v>5230930</v>
      </c>
      <c r="U24" s="100">
        <v>23813718</v>
      </c>
      <c r="V24" s="100">
        <v>24928146</v>
      </c>
      <c r="W24" s="100">
        <v>95905912</v>
      </c>
      <c r="X24" s="100">
        <v>55414192</v>
      </c>
      <c r="Y24" s="100">
        <v>40491720</v>
      </c>
      <c r="Z24" s="137">
        <v>73.07</v>
      </c>
      <c r="AA24" s="102">
        <v>182906954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6272557377</v>
      </c>
      <c r="D25" s="217">
        <f>+D5+D9+D15+D19+D24</f>
        <v>0</v>
      </c>
      <c r="E25" s="230">
        <f t="shared" si="4"/>
        <v>7023202807</v>
      </c>
      <c r="F25" s="219">
        <f t="shared" si="4"/>
        <v>7856479103</v>
      </c>
      <c r="G25" s="219">
        <f t="shared" si="4"/>
        <v>91966176</v>
      </c>
      <c r="H25" s="219">
        <f t="shared" si="4"/>
        <v>316012170</v>
      </c>
      <c r="I25" s="219">
        <f t="shared" si="4"/>
        <v>382670320</v>
      </c>
      <c r="J25" s="219">
        <f t="shared" si="4"/>
        <v>790648666</v>
      </c>
      <c r="K25" s="219">
        <f t="shared" si="4"/>
        <v>414483106</v>
      </c>
      <c r="L25" s="219">
        <f t="shared" si="4"/>
        <v>466096005</v>
      </c>
      <c r="M25" s="219">
        <f t="shared" si="4"/>
        <v>532733467</v>
      </c>
      <c r="N25" s="219">
        <f t="shared" si="4"/>
        <v>1413312578</v>
      </c>
      <c r="O25" s="219">
        <f t="shared" si="4"/>
        <v>182276457</v>
      </c>
      <c r="P25" s="219">
        <f t="shared" si="4"/>
        <v>332779329</v>
      </c>
      <c r="Q25" s="219">
        <f t="shared" si="4"/>
        <v>433473434</v>
      </c>
      <c r="R25" s="219">
        <f t="shared" si="4"/>
        <v>948529220</v>
      </c>
      <c r="S25" s="219">
        <f t="shared" si="4"/>
        <v>457757877</v>
      </c>
      <c r="T25" s="219">
        <f t="shared" si="4"/>
        <v>573934370</v>
      </c>
      <c r="U25" s="219">
        <f t="shared" si="4"/>
        <v>1077827746</v>
      </c>
      <c r="V25" s="219">
        <f t="shared" si="4"/>
        <v>2109519993</v>
      </c>
      <c r="W25" s="219">
        <f t="shared" si="4"/>
        <v>5262010457</v>
      </c>
      <c r="X25" s="219">
        <f t="shared" si="4"/>
        <v>7023202805</v>
      </c>
      <c r="Y25" s="219">
        <f t="shared" si="4"/>
        <v>-1761192348</v>
      </c>
      <c r="Z25" s="231">
        <f>+IF(X25&lt;&gt;0,+(Y25/X25)*100,0)</f>
        <v>-25.076769059639876</v>
      </c>
      <c r="AA25" s="232">
        <f>+AA5+AA9+AA15+AA19+AA24</f>
        <v>7856479103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2009376139</v>
      </c>
      <c r="D28" s="155"/>
      <c r="E28" s="156">
        <v>2189832482</v>
      </c>
      <c r="F28" s="60">
        <v>2057467446</v>
      </c>
      <c r="G28" s="60">
        <v>5079527</v>
      </c>
      <c r="H28" s="60">
        <v>102363144</v>
      </c>
      <c r="I28" s="60">
        <v>104836867</v>
      </c>
      <c r="J28" s="60">
        <v>212279538</v>
      </c>
      <c r="K28" s="60">
        <v>108027946</v>
      </c>
      <c r="L28" s="60">
        <v>120162801</v>
      </c>
      <c r="M28" s="60">
        <v>136590370</v>
      </c>
      <c r="N28" s="60">
        <v>364781117</v>
      </c>
      <c r="O28" s="60">
        <v>39580977</v>
      </c>
      <c r="P28" s="60">
        <v>92429168</v>
      </c>
      <c r="Q28" s="60">
        <v>126217317</v>
      </c>
      <c r="R28" s="60">
        <v>258227462</v>
      </c>
      <c r="S28" s="60">
        <v>132509081</v>
      </c>
      <c r="T28" s="60">
        <v>202610131</v>
      </c>
      <c r="U28" s="60">
        <v>356610969</v>
      </c>
      <c r="V28" s="60">
        <v>691730181</v>
      </c>
      <c r="W28" s="60">
        <v>1527018298</v>
      </c>
      <c r="X28" s="60">
        <v>2189832482</v>
      </c>
      <c r="Y28" s="60">
        <v>-662814184</v>
      </c>
      <c r="Z28" s="140">
        <v>-30.27</v>
      </c>
      <c r="AA28" s="155">
        <v>2057467446</v>
      </c>
    </row>
    <row r="29" spans="1:27" ht="12.75">
      <c r="A29" s="234" t="s">
        <v>134</v>
      </c>
      <c r="B29" s="136"/>
      <c r="C29" s="155">
        <v>46130373</v>
      </c>
      <c r="D29" s="155"/>
      <c r="E29" s="156">
        <v>79002337</v>
      </c>
      <c r="F29" s="60">
        <v>34662939</v>
      </c>
      <c r="G29" s="60"/>
      <c r="H29" s="60">
        <v>3702994</v>
      </c>
      <c r="I29" s="60">
        <v>715557</v>
      </c>
      <c r="J29" s="60">
        <v>4418551</v>
      </c>
      <c r="K29" s="60">
        <v>1176759</v>
      </c>
      <c r="L29" s="60">
        <v>1107487</v>
      </c>
      <c r="M29" s="60">
        <v>1483370</v>
      </c>
      <c r="N29" s="60">
        <v>3767616</v>
      </c>
      <c r="O29" s="60">
        <v>6826</v>
      </c>
      <c r="P29" s="60">
        <v>992687</v>
      </c>
      <c r="Q29" s="60">
        <v>5417983</v>
      </c>
      <c r="R29" s="60">
        <v>6417496</v>
      </c>
      <c r="S29" s="60">
        <v>6120314</v>
      </c>
      <c r="T29" s="60">
        <v>3200733</v>
      </c>
      <c r="U29" s="60">
        <v>9337570</v>
      </c>
      <c r="V29" s="60">
        <v>18658617</v>
      </c>
      <c r="W29" s="60">
        <v>33262280</v>
      </c>
      <c r="X29" s="60">
        <v>79002337</v>
      </c>
      <c r="Y29" s="60">
        <v>-45740057</v>
      </c>
      <c r="Z29" s="140">
        <v>-57.9</v>
      </c>
      <c r="AA29" s="62">
        <v>34662939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2055506512</v>
      </c>
      <c r="D32" s="210">
        <f>SUM(D28:D31)</f>
        <v>0</v>
      </c>
      <c r="E32" s="211">
        <f t="shared" si="5"/>
        <v>2268834819</v>
      </c>
      <c r="F32" s="77">
        <f t="shared" si="5"/>
        <v>2092130385</v>
      </c>
      <c r="G32" s="77">
        <f t="shared" si="5"/>
        <v>5079527</v>
      </c>
      <c r="H32" s="77">
        <f t="shared" si="5"/>
        <v>106066138</v>
      </c>
      <c r="I32" s="77">
        <f t="shared" si="5"/>
        <v>105552424</v>
      </c>
      <c r="J32" s="77">
        <f t="shared" si="5"/>
        <v>216698089</v>
      </c>
      <c r="K32" s="77">
        <f t="shared" si="5"/>
        <v>109204705</v>
      </c>
      <c r="L32" s="77">
        <f t="shared" si="5"/>
        <v>121270288</v>
      </c>
      <c r="M32" s="77">
        <f t="shared" si="5"/>
        <v>138073740</v>
      </c>
      <c r="N32" s="77">
        <f t="shared" si="5"/>
        <v>368548733</v>
      </c>
      <c r="O32" s="77">
        <f t="shared" si="5"/>
        <v>39587803</v>
      </c>
      <c r="P32" s="77">
        <f t="shared" si="5"/>
        <v>93421855</v>
      </c>
      <c r="Q32" s="77">
        <f t="shared" si="5"/>
        <v>131635300</v>
      </c>
      <c r="R32" s="77">
        <f t="shared" si="5"/>
        <v>264644958</v>
      </c>
      <c r="S32" s="77">
        <f t="shared" si="5"/>
        <v>138629395</v>
      </c>
      <c r="T32" s="77">
        <f t="shared" si="5"/>
        <v>205810864</v>
      </c>
      <c r="U32" s="77">
        <f t="shared" si="5"/>
        <v>365948539</v>
      </c>
      <c r="V32" s="77">
        <f t="shared" si="5"/>
        <v>710388798</v>
      </c>
      <c r="W32" s="77">
        <f t="shared" si="5"/>
        <v>1560280578</v>
      </c>
      <c r="X32" s="77">
        <f t="shared" si="5"/>
        <v>2268834819</v>
      </c>
      <c r="Y32" s="77">
        <f t="shared" si="5"/>
        <v>-708554241</v>
      </c>
      <c r="Z32" s="212">
        <f>+IF(X32&lt;&gt;0,+(Y32/X32)*100,0)</f>
        <v>-31.229873372284487</v>
      </c>
      <c r="AA32" s="79">
        <f>SUM(AA28:AA31)</f>
        <v>2092130385</v>
      </c>
    </row>
    <row r="33" spans="1:27" ht="12.75">
      <c r="A33" s="237" t="s">
        <v>51</v>
      </c>
      <c r="B33" s="136" t="s">
        <v>137</v>
      </c>
      <c r="C33" s="155">
        <v>71881669</v>
      </c>
      <c r="D33" s="155"/>
      <c r="E33" s="156">
        <v>84900000</v>
      </c>
      <c r="F33" s="60">
        <v>96584711</v>
      </c>
      <c r="G33" s="60">
        <v>4402871</v>
      </c>
      <c r="H33" s="60">
        <v>5406139</v>
      </c>
      <c r="I33" s="60">
        <v>5934359</v>
      </c>
      <c r="J33" s="60">
        <v>15743369</v>
      </c>
      <c r="K33" s="60">
        <v>6022820</v>
      </c>
      <c r="L33" s="60">
        <v>6011412</v>
      </c>
      <c r="M33" s="60">
        <v>6636584</v>
      </c>
      <c r="N33" s="60">
        <v>18670816</v>
      </c>
      <c r="O33" s="60">
        <v>2916619</v>
      </c>
      <c r="P33" s="60">
        <v>5781732</v>
      </c>
      <c r="Q33" s="60">
        <v>4157313</v>
      </c>
      <c r="R33" s="60">
        <v>12855664</v>
      </c>
      <c r="S33" s="60">
        <v>7313398</v>
      </c>
      <c r="T33" s="60">
        <v>5652795</v>
      </c>
      <c r="U33" s="60">
        <v>10190578</v>
      </c>
      <c r="V33" s="60">
        <v>23156771</v>
      </c>
      <c r="W33" s="60">
        <v>70426620</v>
      </c>
      <c r="X33" s="60">
        <v>84900000</v>
      </c>
      <c r="Y33" s="60">
        <v>-14473380</v>
      </c>
      <c r="Z33" s="140">
        <v>-17.05</v>
      </c>
      <c r="AA33" s="62">
        <v>96584711</v>
      </c>
    </row>
    <row r="34" spans="1:27" ht="12.75">
      <c r="A34" s="237" t="s">
        <v>52</v>
      </c>
      <c r="B34" s="136" t="s">
        <v>138</v>
      </c>
      <c r="C34" s="155">
        <v>2739195909</v>
      </c>
      <c r="D34" s="155"/>
      <c r="E34" s="156">
        <v>2894482406</v>
      </c>
      <c r="F34" s="60">
        <v>4000000000</v>
      </c>
      <c r="G34" s="60">
        <v>70789510</v>
      </c>
      <c r="H34" s="60">
        <v>132516529</v>
      </c>
      <c r="I34" s="60">
        <v>166767488</v>
      </c>
      <c r="J34" s="60">
        <v>370073527</v>
      </c>
      <c r="K34" s="60">
        <v>193704564</v>
      </c>
      <c r="L34" s="60">
        <v>226012358</v>
      </c>
      <c r="M34" s="60">
        <v>289333530</v>
      </c>
      <c r="N34" s="60">
        <v>709050452</v>
      </c>
      <c r="O34" s="60">
        <v>95120773</v>
      </c>
      <c r="P34" s="60">
        <v>158461009</v>
      </c>
      <c r="Q34" s="60">
        <v>173042070</v>
      </c>
      <c r="R34" s="60">
        <v>426623852</v>
      </c>
      <c r="S34" s="60">
        <v>203901556</v>
      </c>
      <c r="T34" s="60">
        <v>216859105</v>
      </c>
      <c r="U34" s="60">
        <v>454142827</v>
      </c>
      <c r="V34" s="60">
        <v>874903488</v>
      </c>
      <c r="W34" s="60">
        <v>2380651319</v>
      </c>
      <c r="X34" s="60">
        <v>2894482405</v>
      </c>
      <c r="Y34" s="60">
        <v>-513831086</v>
      </c>
      <c r="Z34" s="140">
        <v>-17.75</v>
      </c>
      <c r="AA34" s="62">
        <v>4000000000</v>
      </c>
    </row>
    <row r="35" spans="1:27" ht="12.75">
      <c r="A35" s="237" t="s">
        <v>53</v>
      </c>
      <c r="B35" s="136"/>
      <c r="C35" s="155">
        <v>1405973287</v>
      </c>
      <c r="D35" s="155"/>
      <c r="E35" s="156">
        <v>1774985582</v>
      </c>
      <c r="F35" s="60">
        <v>1667764005</v>
      </c>
      <c r="G35" s="60">
        <v>11694270</v>
      </c>
      <c r="H35" s="60">
        <v>72023361</v>
      </c>
      <c r="I35" s="60">
        <v>104416051</v>
      </c>
      <c r="J35" s="60">
        <v>188133682</v>
      </c>
      <c r="K35" s="60">
        <v>105551018</v>
      </c>
      <c r="L35" s="60">
        <v>112801952</v>
      </c>
      <c r="M35" s="60">
        <v>98689607</v>
      </c>
      <c r="N35" s="60">
        <v>317042577</v>
      </c>
      <c r="O35" s="60">
        <v>44651260</v>
      </c>
      <c r="P35" s="60">
        <v>75114734</v>
      </c>
      <c r="Q35" s="60">
        <v>124638749</v>
      </c>
      <c r="R35" s="60">
        <v>244404743</v>
      </c>
      <c r="S35" s="60">
        <v>107913532</v>
      </c>
      <c r="T35" s="60">
        <v>145611602</v>
      </c>
      <c r="U35" s="60">
        <v>247545803</v>
      </c>
      <c r="V35" s="60">
        <v>501070937</v>
      </c>
      <c r="W35" s="60">
        <v>1250651939</v>
      </c>
      <c r="X35" s="60">
        <v>1774985581</v>
      </c>
      <c r="Y35" s="60">
        <v>-524333642</v>
      </c>
      <c r="Z35" s="140">
        <v>-29.54</v>
      </c>
      <c r="AA35" s="62">
        <v>1667764005</v>
      </c>
    </row>
    <row r="36" spans="1:27" ht="12.75">
      <c r="A36" s="238" t="s">
        <v>139</v>
      </c>
      <c r="B36" s="149"/>
      <c r="C36" s="222">
        <f aca="true" t="shared" si="6" ref="C36:Y36">SUM(C32:C35)</f>
        <v>6272557377</v>
      </c>
      <c r="D36" s="222">
        <f>SUM(D32:D35)</f>
        <v>0</v>
      </c>
      <c r="E36" s="218">
        <f t="shared" si="6"/>
        <v>7023202807</v>
      </c>
      <c r="F36" s="220">
        <f t="shared" si="6"/>
        <v>7856479101</v>
      </c>
      <c r="G36" s="220">
        <f t="shared" si="6"/>
        <v>91966178</v>
      </c>
      <c r="H36" s="220">
        <f t="shared" si="6"/>
        <v>316012167</v>
      </c>
      <c r="I36" s="220">
        <f t="shared" si="6"/>
        <v>382670322</v>
      </c>
      <c r="J36" s="220">
        <f t="shared" si="6"/>
        <v>790648667</v>
      </c>
      <c r="K36" s="220">
        <f t="shared" si="6"/>
        <v>414483107</v>
      </c>
      <c r="L36" s="220">
        <f t="shared" si="6"/>
        <v>466096010</v>
      </c>
      <c r="M36" s="220">
        <f t="shared" si="6"/>
        <v>532733461</v>
      </c>
      <c r="N36" s="220">
        <f t="shared" si="6"/>
        <v>1413312578</v>
      </c>
      <c r="O36" s="220">
        <f t="shared" si="6"/>
        <v>182276455</v>
      </c>
      <c r="P36" s="220">
        <f t="shared" si="6"/>
        <v>332779330</v>
      </c>
      <c r="Q36" s="220">
        <f t="shared" si="6"/>
        <v>433473432</v>
      </c>
      <c r="R36" s="220">
        <f t="shared" si="6"/>
        <v>948529217</v>
      </c>
      <c r="S36" s="220">
        <f t="shared" si="6"/>
        <v>457757881</v>
      </c>
      <c r="T36" s="220">
        <f t="shared" si="6"/>
        <v>573934366</v>
      </c>
      <c r="U36" s="220">
        <f t="shared" si="6"/>
        <v>1077827747</v>
      </c>
      <c r="V36" s="220">
        <f t="shared" si="6"/>
        <v>2109519994</v>
      </c>
      <c r="W36" s="220">
        <f t="shared" si="6"/>
        <v>5262010456</v>
      </c>
      <c r="X36" s="220">
        <f t="shared" si="6"/>
        <v>7023202805</v>
      </c>
      <c r="Y36" s="220">
        <f t="shared" si="6"/>
        <v>-1761192349</v>
      </c>
      <c r="Z36" s="221">
        <f>+IF(X36&lt;&gt;0,+(Y36/X36)*100,0)</f>
        <v>-25.076769073878395</v>
      </c>
      <c r="AA36" s="239">
        <f>SUM(AA32:AA35)</f>
        <v>7856479101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591533349</v>
      </c>
      <c r="D6" s="155"/>
      <c r="E6" s="59">
        <v>103918000</v>
      </c>
      <c r="F6" s="60">
        <v>103918000</v>
      </c>
      <c r="G6" s="60">
        <v>132540780</v>
      </c>
      <c r="H6" s="60">
        <v>329355156</v>
      </c>
      <c r="I6" s="60">
        <v>179082147</v>
      </c>
      <c r="J6" s="60">
        <v>179082147</v>
      </c>
      <c r="K6" s="60">
        <v>108695957</v>
      </c>
      <c r="L6" s="60">
        <v>114388823</v>
      </c>
      <c r="M6" s="60">
        <v>117277185</v>
      </c>
      <c r="N6" s="60">
        <v>117277185</v>
      </c>
      <c r="O6" s="60">
        <v>127063698</v>
      </c>
      <c r="P6" s="60">
        <v>138763658</v>
      </c>
      <c r="Q6" s="60">
        <v>203405716</v>
      </c>
      <c r="R6" s="60">
        <v>203405716</v>
      </c>
      <c r="S6" s="60">
        <v>242144154</v>
      </c>
      <c r="T6" s="60">
        <v>199724147</v>
      </c>
      <c r="U6" s="60">
        <v>236565182</v>
      </c>
      <c r="V6" s="60">
        <v>236565182</v>
      </c>
      <c r="W6" s="60">
        <v>236565182</v>
      </c>
      <c r="X6" s="60">
        <v>103918000</v>
      </c>
      <c r="Y6" s="60">
        <v>132647182</v>
      </c>
      <c r="Z6" s="140">
        <v>127.65</v>
      </c>
      <c r="AA6" s="62">
        <v>103918000</v>
      </c>
    </row>
    <row r="7" spans="1:27" ht="12.75">
      <c r="A7" s="249" t="s">
        <v>144</v>
      </c>
      <c r="B7" s="182"/>
      <c r="C7" s="155">
        <v>4841454888</v>
      </c>
      <c r="D7" s="155"/>
      <c r="E7" s="59">
        <v>6825309940</v>
      </c>
      <c r="F7" s="60">
        <v>7018377305</v>
      </c>
      <c r="G7" s="60">
        <v>4835248256</v>
      </c>
      <c r="H7" s="60">
        <v>4836483392</v>
      </c>
      <c r="I7" s="60">
        <v>4844040949</v>
      </c>
      <c r="J7" s="60">
        <v>4844040949</v>
      </c>
      <c r="K7" s="60">
        <v>4829890338</v>
      </c>
      <c r="L7" s="60">
        <v>4833488116</v>
      </c>
      <c r="M7" s="60">
        <v>4842908888</v>
      </c>
      <c r="N7" s="60">
        <v>4842908888</v>
      </c>
      <c r="O7" s="60">
        <v>4813103937</v>
      </c>
      <c r="P7" s="60">
        <v>4833334653</v>
      </c>
      <c r="Q7" s="60">
        <v>4833528047</v>
      </c>
      <c r="R7" s="60">
        <v>4833528047</v>
      </c>
      <c r="S7" s="60">
        <v>4825175888</v>
      </c>
      <c r="T7" s="60">
        <v>4826511890</v>
      </c>
      <c r="U7" s="60">
        <v>4822246067</v>
      </c>
      <c r="V7" s="60">
        <v>4822246067</v>
      </c>
      <c r="W7" s="60">
        <v>4822246067</v>
      </c>
      <c r="X7" s="60">
        <v>7018377305</v>
      </c>
      <c r="Y7" s="60">
        <v>-2196131238</v>
      </c>
      <c r="Z7" s="140">
        <v>-31.29</v>
      </c>
      <c r="AA7" s="62">
        <v>7018377305</v>
      </c>
    </row>
    <row r="8" spans="1:27" ht="12.75">
      <c r="A8" s="249" t="s">
        <v>145</v>
      </c>
      <c r="B8" s="182"/>
      <c r="C8" s="155">
        <v>5721737644</v>
      </c>
      <c r="D8" s="155"/>
      <c r="E8" s="59">
        <v>5635474838</v>
      </c>
      <c r="F8" s="60">
        <v>6008993846</v>
      </c>
      <c r="G8" s="60">
        <v>4267254867</v>
      </c>
      <c r="H8" s="60">
        <v>4060936205</v>
      </c>
      <c r="I8" s="60">
        <v>4121361307</v>
      </c>
      <c r="J8" s="60">
        <v>4121361307</v>
      </c>
      <c r="K8" s="60">
        <v>4288712253</v>
      </c>
      <c r="L8" s="60">
        <v>4356998507</v>
      </c>
      <c r="M8" s="60">
        <v>4318677284</v>
      </c>
      <c r="N8" s="60">
        <v>4318677284</v>
      </c>
      <c r="O8" s="60">
        <v>4546272250</v>
      </c>
      <c r="P8" s="60">
        <v>4758606011</v>
      </c>
      <c r="Q8" s="60">
        <v>4895471393</v>
      </c>
      <c r="R8" s="60">
        <v>4895471393</v>
      </c>
      <c r="S8" s="60">
        <v>5432425293</v>
      </c>
      <c r="T8" s="60">
        <v>5561783146</v>
      </c>
      <c r="U8" s="60">
        <v>5437748623</v>
      </c>
      <c r="V8" s="60">
        <v>5437748623</v>
      </c>
      <c r="W8" s="60">
        <v>5437748623</v>
      </c>
      <c r="X8" s="60">
        <v>6008993846</v>
      </c>
      <c r="Y8" s="60">
        <v>-571245223</v>
      </c>
      <c r="Z8" s="140">
        <v>-9.51</v>
      </c>
      <c r="AA8" s="62">
        <v>6008993846</v>
      </c>
    </row>
    <row r="9" spans="1:27" ht="12.75">
      <c r="A9" s="249" t="s">
        <v>146</v>
      </c>
      <c r="B9" s="182"/>
      <c r="C9" s="155">
        <v>1092977144</v>
      </c>
      <c r="D9" s="155"/>
      <c r="E9" s="59">
        <v>1156113751</v>
      </c>
      <c r="F9" s="60">
        <v>1260469306</v>
      </c>
      <c r="G9" s="60">
        <v>1226053288</v>
      </c>
      <c r="H9" s="60">
        <v>1010762990</v>
      </c>
      <c r="I9" s="60">
        <v>1096983135</v>
      </c>
      <c r="J9" s="60">
        <v>1096983135</v>
      </c>
      <c r="K9" s="60">
        <v>1197361101</v>
      </c>
      <c r="L9" s="60">
        <v>1213993699</v>
      </c>
      <c r="M9" s="60">
        <v>1346606946</v>
      </c>
      <c r="N9" s="60">
        <v>1346606946</v>
      </c>
      <c r="O9" s="60">
        <v>1085983068</v>
      </c>
      <c r="P9" s="60">
        <v>972468151</v>
      </c>
      <c r="Q9" s="60">
        <v>962391085</v>
      </c>
      <c r="R9" s="60">
        <v>962391085</v>
      </c>
      <c r="S9" s="60">
        <v>1081007348</v>
      </c>
      <c r="T9" s="60">
        <v>1090794281</v>
      </c>
      <c r="U9" s="60">
        <v>1238828547</v>
      </c>
      <c r="V9" s="60">
        <v>1238828547</v>
      </c>
      <c r="W9" s="60">
        <v>1238828547</v>
      </c>
      <c r="X9" s="60">
        <v>1260469306</v>
      </c>
      <c r="Y9" s="60">
        <v>-21640759</v>
      </c>
      <c r="Z9" s="140">
        <v>-1.72</v>
      </c>
      <c r="AA9" s="62">
        <v>1260469306</v>
      </c>
    </row>
    <row r="10" spans="1:27" ht="12.75">
      <c r="A10" s="249" t="s">
        <v>147</v>
      </c>
      <c r="B10" s="182"/>
      <c r="C10" s="155">
        <v>14201012</v>
      </c>
      <c r="D10" s="155"/>
      <c r="E10" s="59">
        <v>18845032</v>
      </c>
      <c r="F10" s="60">
        <v>14911050</v>
      </c>
      <c r="G10" s="159">
        <v>14201011</v>
      </c>
      <c r="H10" s="159">
        <v>14201011</v>
      </c>
      <c r="I10" s="159">
        <v>14201011</v>
      </c>
      <c r="J10" s="60">
        <v>14201011</v>
      </c>
      <c r="K10" s="159">
        <v>14201011</v>
      </c>
      <c r="L10" s="159">
        <v>14201011</v>
      </c>
      <c r="M10" s="60">
        <v>14201011</v>
      </c>
      <c r="N10" s="159">
        <v>14201011</v>
      </c>
      <c r="O10" s="159">
        <v>14201011</v>
      </c>
      <c r="P10" s="159">
        <v>14201011</v>
      </c>
      <c r="Q10" s="60">
        <v>14201011</v>
      </c>
      <c r="R10" s="159">
        <v>14201011</v>
      </c>
      <c r="S10" s="159">
        <v>14201011</v>
      </c>
      <c r="T10" s="60">
        <v>14201011</v>
      </c>
      <c r="U10" s="159">
        <v>14201011</v>
      </c>
      <c r="V10" s="159">
        <v>14201011</v>
      </c>
      <c r="W10" s="159">
        <v>14201011</v>
      </c>
      <c r="X10" s="60">
        <v>14911050</v>
      </c>
      <c r="Y10" s="159">
        <v>-710039</v>
      </c>
      <c r="Z10" s="141">
        <v>-4.76</v>
      </c>
      <c r="AA10" s="225">
        <v>14911050</v>
      </c>
    </row>
    <row r="11" spans="1:27" ht="12.75">
      <c r="A11" s="249" t="s">
        <v>148</v>
      </c>
      <c r="B11" s="182"/>
      <c r="C11" s="155">
        <v>325734135</v>
      </c>
      <c r="D11" s="155"/>
      <c r="E11" s="59">
        <v>313161892</v>
      </c>
      <c r="F11" s="60">
        <v>358434870</v>
      </c>
      <c r="G11" s="60">
        <v>341020214</v>
      </c>
      <c r="H11" s="60">
        <v>351521187</v>
      </c>
      <c r="I11" s="60">
        <v>345234274</v>
      </c>
      <c r="J11" s="60">
        <v>345234274</v>
      </c>
      <c r="K11" s="60">
        <v>409141267</v>
      </c>
      <c r="L11" s="60">
        <v>364047273</v>
      </c>
      <c r="M11" s="60">
        <v>397710531</v>
      </c>
      <c r="N11" s="60">
        <v>397710531</v>
      </c>
      <c r="O11" s="60">
        <v>383383897</v>
      </c>
      <c r="P11" s="60">
        <v>399542937</v>
      </c>
      <c r="Q11" s="60">
        <v>443733368</v>
      </c>
      <c r="R11" s="60">
        <v>443733368</v>
      </c>
      <c r="S11" s="60">
        <v>439303432</v>
      </c>
      <c r="T11" s="60">
        <v>417208754</v>
      </c>
      <c r="U11" s="60">
        <v>424714865</v>
      </c>
      <c r="V11" s="60">
        <v>424714865</v>
      </c>
      <c r="W11" s="60">
        <v>424714865</v>
      </c>
      <c r="X11" s="60">
        <v>358434870</v>
      </c>
      <c r="Y11" s="60">
        <v>66279995</v>
      </c>
      <c r="Z11" s="140">
        <v>18.49</v>
      </c>
      <c r="AA11" s="62">
        <v>358434870</v>
      </c>
    </row>
    <row r="12" spans="1:27" ht="12.75">
      <c r="A12" s="250" t="s">
        <v>56</v>
      </c>
      <c r="B12" s="251"/>
      <c r="C12" s="168">
        <f aca="true" t="shared" si="0" ref="C12:Y12">SUM(C6:C11)</f>
        <v>12587638172</v>
      </c>
      <c r="D12" s="168">
        <f>SUM(D6:D11)</f>
        <v>0</v>
      </c>
      <c r="E12" s="72">
        <f t="shared" si="0"/>
        <v>14052823453</v>
      </c>
      <c r="F12" s="73">
        <f t="shared" si="0"/>
        <v>14765104377</v>
      </c>
      <c r="G12" s="73">
        <f t="shared" si="0"/>
        <v>10816318416</v>
      </c>
      <c r="H12" s="73">
        <f t="shared" si="0"/>
        <v>10603259941</v>
      </c>
      <c r="I12" s="73">
        <f t="shared" si="0"/>
        <v>10600902823</v>
      </c>
      <c r="J12" s="73">
        <f t="shared" si="0"/>
        <v>10600902823</v>
      </c>
      <c r="K12" s="73">
        <f t="shared" si="0"/>
        <v>10848001927</v>
      </c>
      <c r="L12" s="73">
        <f t="shared" si="0"/>
        <v>10897117429</v>
      </c>
      <c r="M12" s="73">
        <f t="shared" si="0"/>
        <v>11037381845</v>
      </c>
      <c r="N12" s="73">
        <f t="shared" si="0"/>
        <v>11037381845</v>
      </c>
      <c r="O12" s="73">
        <f t="shared" si="0"/>
        <v>10970007861</v>
      </c>
      <c r="P12" s="73">
        <f t="shared" si="0"/>
        <v>11116916421</v>
      </c>
      <c r="Q12" s="73">
        <f t="shared" si="0"/>
        <v>11352730620</v>
      </c>
      <c r="R12" s="73">
        <f t="shared" si="0"/>
        <v>11352730620</v>
      </c>
      <c r="S12" s="73">
        <f t="shared" si="0"/>
        <v>12034257126</v>
      </c>
      <c r="T12" s="73">
        <f t="shared" si="0"/>
        <v>12110223229</v>
      </c>
      <c r="U12" s="73">
        <f t="shared" si="0"/>
        <v>12174304295</v>
      </c>
      <c r="V12" s="73">
        <f t="shared" si="0"/>
        <v>12174304295</v>
      </c>
      <c r="W12" s="73">
        <f t="shared" si="0"/>
        <v>12174304295</v>
      </c>
      <c r="X12" s="73">
        <f t="shared" si="0"/>
        <v>14765104377</v>
      </c>
      <c r="Y12" s="73">
        <f t="shared" si="0"/>
        <v>-2590800082</v>
      </c>
      <c r="Z12" s="170">
        <f>+IF(X12&lt;&gt;0,+(Y12/X12)*100,0)</f>
        <v>-17.546777969519532</v>
      </c>
      <c r="AA12" s="74">
        <f>SUM(AA6:AA11)</f>
        <v>14765104377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40973201</v>
      </c>
      <c r="D15" s="155"/>
      <c r="E15" s="59">
        <v>46654738</v>
      </c>
      <c r="F15" s="60">
        <v>38924350</v>
      </c>
      <c r="G15" s="60">
        <v>39506293</v>
      </c>
      <c r="H15" s="60">
        <v>37773854</v>
      </c>
      <c r="I15" s="60">
        <v>36433567</v>
      </c>
      <c r="J15" s="60">
        <v>36433567</v>
      </c>
      <c r="K15" s="60">
        <v>34900920</v>
      </c>
      <c r="L15" s="60">
        <v>33523299</v>
      </c>
      <c r="M15" s="60">
        <v>32191273</v>
      </c>
      <c r="N15" s="60">
        <v>32191273</v>
      </c>
      <c r="O15" s="60">
        <v>31088517</v>
      </c>
      <c r="P15" s="60">
        <v>29970356</v>
      </c>
      <c r="Q15" s="60">
        <v>28956484</v>
      </c>
      <c r="R15" s="60">
        <v>28956484</v>
      </c>
      <c r="S15" s="60">
        <v>27774668</v>
      </c>
      <c r="T15" s="60">
        <v>26354699</v>
      </c>
      <c r="U15" s="60">
        <v>24887652</v>
      </c>
      <c r="V15" s="60">
        <v>24887652</v>
      </c>
      <c r="W15" s="60">
        <v>24887652</v>
      </c>
      <c r="X15" s="60">
        <v>38924350</v>
      </c>
      <c r="Y15" s="60">
        <v>-14036698</v>
      </c>
      <c r="Z15" s="140">
        <v>-36.06</v>
      </c>
      <c r="AA15" s="62">
        <v>38924350</v>
      </c>
    </row>
    <row r="16" spans="1:27" ht="12.75">
      <c r="A16" s="249" t="s">
        <v>151</v>
      </c>
      <c r="B16" s="182"/>
      <c r="C16" s="155">
        <v>4288961214</v>
      </c>
      <c r="D16" s="155"/>
      <c r="E16" s="59">
        <v>3169874253</v>
      </c>
      <c r="F16" s="60">
        <v>3325188874</v>
      </c>
      <c r="G16" s="159">
        <v>4968933222</v>
      </c>
      <c r="H16" s="159">
        <v>7258230078</v>
      </c>
      <c r="I16" s="159">
        <v>6262442016</v>
      </c>
      <c r="J16" s="60">
        <v>6262442016</v>
      </c>
      <c r="K16" s="159">
        <v>6163514958</v>
      </c>
      <c r="L16" s="159">
        <v>5758581048</v>
      </c>
      <c r="M16" s="60">
        <v>5801486806</v>
      </c>
      <c r="N16" s="159">
        <v>5801486806</v>
      </c>
      <c r="O16" s="159">
        <v>6422048194</v>
      </c>
      <c r="P16" s="159">
        <v>6398499064</v>
      </c>
      <c r="Q16" s="60">
        <v>8302561051</v>
      </c>
      <c r="R16" s="159">
        <v>8302561051</v>
      </c>
      <c r="S16" s="159">
        <v>8036667938</v>
      </c>
      <c r="T16" s="60">
        <v>7840824475</v>
      </c>
      <c r="U16" s="159">
        <v>7059060096</v>
      </c>
      <c r="V16" s="159">
        <v>7059060096</v>
      </c>
      <c r="W16" s="159">
        <v>7059060096</v>
      </c>
      <c r="X16" s="60">
        <v>3325188874</v>
      </c>
      <c r="Y16" s="159">
        <v>3733871222</v>
      </c>
      <c r="Z16" s="141">
        <v>112.29</v>
      </c>
      <c r="AA16" s="225">
        <v>3325188874</v>
      </c>
    </row>
    <row r="17" spans="1:27" ht="12.75">
      <c r="A17" s="249" t="s">
        <v>152</v>
      </c>
      <c r="B17" s="182"/>
      <c r="C17" s="155">
        <v>586427094</v>
      </c>
      <c r="D17" s="155"/>
      <c r="E17" s="59">
        <v>586473233</v>
      </c>
      <c r="F17" s="60">
        <v>584713000</v>
      </c>
      <c r="G17" s="60">
        <v>588191000</v>
      </c>
      <c r="H17" s="60">
        <v>586427094</v>
      </c>
      <c r="I17" s="60">
        <v>586427094</v>
      </c>
      <c r="J17" s="60">
        <v>586427094</v>
      </c>
      <c r="K17" s="60">
        <v>586427094</v>
      </c>
      <c r="L17" s="60">
        <v>586427094</v>
      </c>
      <c r="M17" s="60">
        <v>586427094</v>
      </c>
      <c r="N17" s="60">
        <v>586427094</v>
      </c>
      <c r="O17" s="60">
        <v>586427094</v>
      </c>
      <c r="P17" s="60">
        <v>586427094</v>
      </c>
      <c r="Q17" s="60">
        <v>586427094</v>
      </c>
      <c r="R17" s="60">
        <v>586427094</v>
      </c>
      <c r="S17" s="60">
        <v>586427094</v>
      </c>
      <c r="T17" s="60">
        <v>586427094</v>
      </c>
      <c r="U17" s="60">
        <v>586427094</v>
      </c>
      <c r="V17" s="60">
        <v>586427094</v>
      </c>
      <c r="W17" s="60">
        <v>586427094</v>
      </c>
      <c r="X17" s="60">
        <v>584713000</v>
      </c>
      <c r="Y17" s="60">
        <v>1714094</v>
      </c>
      <c r="Z17" s="140">
        <v>0.29</v>
      </c>
      <c r="AA17" s="62">
        <v>584713000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41348728952</v>
      </c>
      <c r="D19" s="155"/>
      <c r="E19" s="59">
        <v>44994340358</v>
      </c>
      <c r="F19" s="60">
        <v>45736948809</v>
      </c>
      <c r="G19" s="60">
        <v>41267857506</v>
      </c>
      <c r="H19" s="60">
        <v>41317106247</v>
      </c>
      <c r="I19" s="60">
        <v>41468519049</v>
      </c>
      <c r="J19" s="60">
        <v>41468519049</v>
      </c>
      <c r="K19" s="60">
        <v>41696086716</v>
      </c>
      <c r="L19" s="60">
        <v>41974113512</v>
      </c>
      <c r="M19" s="60">
        <v>42301733978</v>
      </c>
      <c r="N19" s="60">
        <v>42301733978</v>
      </c>
      <c r="O19" s="60">
        <v>42268782444</v>
      </c>
      <c r="P19" s="60">
        <v>42390477522</v>
      </c>
      <c r="Q19" s="60">
        <v>42617200671</v>
      </c>
      <c r="R19" s="60">
        <v>42617200671</v>
      </c>
      <c r="S19" s="60">
        <v>42863521562</v>
      </c>
      <c r="T19" s="60">
        <v>43225074530</v>
      </c>
      <c r="U19" s="60">
        <v>44071614899</v>
      </c>
      <c r="V19" s="60">
        <v>44071614899</v>
      </c>
      <c r="W19" s="60">
        <v>44071614899</v>
      </c>
      <c r="X19" s="60">
        <v>45736948809</v>
      </c>
      <c r="Y19" s="60">
        <v>-1665333910</v>
      </c>
      <c r="Z19" s="140">
        <v>-3.64</v>
      </c>
      <c r="AA19" s="62">
        <v>45736948809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678870620</v>
      </c>
      <c r="D22" s="155"/>
      <c r="E22" s="59">
        <v>522271582</v>
      </c>
      <c r="F22" s="60">
        <v>529946000</v>
      </c>
      <c r="G22" s="60">
        <v>629162000</v>
      </c>
      <c r="H22" s="60">
        <v>678870620</v>
      </c>
      <c r="I22" s="60">
        <v>678870620</v>
      </c>
      <c r="J22" s="60">
        <v>678870620</v>
      </c>
      <c r="K22" s="60">
        <v>678870620</v>
      </c>
      <c r="L22" s="60">
        <v>678870620</v>
      </c>
      <c r="M22" s="60">
        <v>678870620</v>
      </c>
      <c r="N22" s="60">
        <v>678870620</v>
      </c>
      <c r="O22" s="60">
        <v>678870620</v>
      </c>
      <c r="P22" s="60">
        <v>678870620</v>
      </c>
      <c r="Q22" s="60">
        <v>678870620</v>
      </c>
      <c r="R22" s="60">
        <v>678870620</v>
      </c>
      <c r="S22" s="60">
        <v>678870620</v>
      </c>
      <c r="T22" s="60">
        <v>678870620</v>
      </c>
      <c r="U22" s="60">
        <v>678870620</v>
      </c>
      <c r="V22" s="60">
        <v>678870620</v>
      </c>
      <c r="W22" s="60">
        <v>678870620</v>
      </c>
      <c r="X22" s="60">
        <v>529946000</v>
      </c>
      <c r="Y22" s="60">
        <v>148924620</v>
      </c>
      <c r="Z22" s="140">
        <v>28.1</v>
      </c>
      <c r="AA22" s="62">
        <v>529946000</v>
      </c>
    </row>
    <row r="23" spans="1:27" ht="12.75">
      <c r="A23" s="249" t="s">
        <v>158</v>
      </c>
      <c r="B23" s="182"/>
      <c r="C23" s="155">
        <v>12481145</v>
      </c>
      <c r="D23" s="155"/>
      <c r="E23" s="59">
        <v>9049000</v>
      </c>
      <c r="F23" s="60">
        <v>8904000</v>
      </c>
      <c r="G23" s="159">
        <v>9049000</v>
      </c>
      <c r="H23" s="159">
        <v>8904476</v>
      </c>
      <c r="I23" s="159">
        <v>8904476</v>
      </c>
      <c r="J23" s="60">
        <v>8904476</v>
      </c>
      <c r="K23" s="159">
        <v>8904476</v>
      </c>
      <c r="L23" s="159">
        <v>8904476</v>
      </c>
      <c r="M23" s="60">
        <v>8904476</v>
      </c>
      <c r="N23" s="159">
        <v>8904476</v>
      </c>
      <c r="O23" s="159">
        <v>8904476</v>
      </c>
      <c r="P23" s="159">
        <v>8904476</v>
      </c>
      <c r="Q23" s="60">
        <v>8904476</v>
      </c>
      <c r="R23" s="159">
        <v>8904476</v>
      </c>
      <c r="S23" s="159">
        <v>8904476</v>
      </c>
      <c r="T23" s="60">
        <v>8904476</v>
      </c>
      <c r="U23" s="159">
        <v>8904476</v>
      </c>
      <c r="V23" s="159">
        <v>8904476</v>
      </c>
      <c r="W23" s="159">
        <v>8904476</v>
      </c>
      <c r="X23" s="60">
        <v>8904000</v>
      </c>
      <c r="Y23" s="159">
        <v>476</v>
      </c>
      <c r="Z23" s="141">
        <v>0.01</v>
      </c>
      <c r="AA23" s="225">
        <v>8904000</v>
      </c>
    </row>
    <row r="24" spans="1:27" ht="12.75">
      <c r="A24" s="250" t="s">
        <v>57</v>
      </c>
      <c r="B24" s="253"/>
      <c r="C24" s="168">
        <f aca="true" t="shared" si="1" ref="C24:Y24">SUM(C15:C23)</f>
        <v>46956442226</v>
      </c>
      <c r="D24" s="168">
        <f>SUM(D15:D23)</f>
        <v>0</v>
      </c>
      <c r="E24" s="76">
        <f t="shared" si="1"/>
        <v>49328663164</v>
      </c>
      <c r="F24" s="77">
        <f t="shared" si="1"/>
        <v>50224625033</v>
      </c>
      <c r="G24" s="77">
        <f t="shared" si="1"/>
        <v>47502699021</v>
      </c>
      <c r="H24" s="77">
        <f t="shared" si="1"/>
        <v>49887312369</v>
      </c>
      <c r="I24" s="77">
        <f t="shared" si="1"/>
        <v>49041596822</v>
      </c>
      <c r="J24" s="77">
        <f t="shared" si="1"/>
        <v>49041596822</v>
      </c>
      <c r="K24" s="77">
        <f t="shared" si="1"/>
        <v>49168704784</v>
      </c>
      <c r="L24" s="77">
        <f t="shared" si="1"/>
        <v>49040420049</v>
      </c>
      <c r="M24" s="77">
        <f t="shared" si="1"/>
        <v>49409614247</v>
      </c>
      <c r="N24" s="77">
        <f t="shared" si="1"/>
        <v>49409614247</v>
      </c>
      <c r="O24" s="77">
        <f t="shared" si="1"/>
        <v>49996121345</v>
      </c>
      <c r="P24" s="77">
        <f t="shared" si="1"/>
        <v>50093149132</v>
      </c>
      <c r="Q24" s="77">
        <f t="shared" si="1"/>
        <v>52222920396</v>
      </c>
      <c r="R24" s="77">
        <f t="shared" si="1"/>
        <v>52222920396</v>
      </c>
      <c r="S24" s="77">
        <f t="shared" si="1"/>
        <v>52202166358</v>
      </c>
      <c r="T24" s="77">
        <f t="shared" si="1"/>
        <v>52366455894</v>
      </c>
      <c r="U24" s="77">
        <f t="shared" si="1"/>
        <v>52429764837</v>
      </c>
      <c r="V24" s="77">
        <f t="shared" si="1"/>
        <v>52429764837</v>
      </c>
      <c r="W24" s="77">
        <f t="shared" si="1"/>
        <v>52429764837</v>
      </c>
      <c r="X24" s="77">
        <f t="shared" si="1"/>
        <v>50224625033</v>
      </c>
      <c r="Y24" s="77">
        <f t="shared" si="1"/>
        <v>2205139804</v>
      </c>
      <c r="Z24" s="212">
        <f>+IF(X24&lt;&gt;0,+(Y24/X24)*100,0)</f>
        <v>4.390555036600307</v>
      </c>
      <c r="AA24" s="79">
        <f>SUM(AA15:AA23)</f>
        <v>50224625033</v>
      </c>
    </row>
    <row r="25" spans="1:27" ht="12.75">
      <c r="A25" s="250" t="s">
        <v>159</v>
      </c>
      <c r="B25" s="251"/>
      <c r="C25" s="168">
        <f aca="true" t="shared" si="2" ref="C25:Y25">+C12+C24</f>
        <v>59544080398</v>
      </c>
      <c r="D25" s="168">
        <f>+D12+D24</f>
        <v>0</v>
      </c>
      <c r="E25" s="72">
        <f t="shared" si="2"/>
        <v>63381486617</v>
      </c>
      <c r="F25" s="73">
        <f t="shared" si="2"/>
        <v>64989729410</v>
      </c>
      <c r="G25" s="73">
        <f t="shared" si="2"/>
        <v>58319017437</v>
      </c>
      <c r="H25" s="73">
        <f t="shared" si="2"/>
        <v>60490572310</v>
      </c>
      <c r="I25" s="73">
        <f t="shared" si="2"/>
        <v>59642499645</v>
      </c>
      <c r="J25" s="73">
        <f t="shared" si="2"/>
        <v>59642499645</v>
      </c>
      <c r="K25" s="73">
        <f t="shared" si="2"/>
        <v>60016706711</v>
      </c>
      <c r="L25" s="73">
        <f t="shared" si="2"/>
        <v>59937537478</v>
      </c>
      <c r="M25" s="73">
        <f t="shared" si="2"/>
        <v>60446996092</v>
      </c>
      <c r="N25" s="73">
        <f t="shared" si="2"/>
        <v>60446996092</v>
      </c>
      <c r="O25" s="73">
        <f t="shared" si="2"/>
        <v>60966129206</v>
      </c>
      <c r="P25" s="73">
        <f t="shared" si="2"/>
        <v>61210065553</v>
      </c>
      <c r="Q25" s="73">
        <f t="shared" si="2"/>
        <v>63575651016</v>
      </c>
      <c r="R25" s="73">
        <f t="shared" si="2"/>
        <v>63575651016</v>
      </c>
      <c r="S25" s="73">
        <f t="shared" si="2"/>
        <v>64236423484</v>
      </c>
      <c r="T25" s="73">
        <f t="shared" si="2"/>
        <v>64476679123</v>
      </c>
      <c r="U25" s="73">
        <f t="shared" si="2"/>
        <v>64604069132</v>
      </c>
      <c r="V25" s="73">
        <f t="shared" si="2"/>
        <v>64604069132</v>
      </c>
      <c r="W25" s="73">
        <f t="shared" si="2"/>
        <v>64604069132</v>
      </c>
      <c r="X25" s="73">
        <f t="shared" si="2"/>
        <v>64989729410</v>
      </c>
      <c r="Y25" s="73">
        <f t="shared" si="2"/>
        <v>-385660278</v>
      </c>
      <c r="Z25" s="170">
        <f>+IF(X25&lt;&gt;0,+(Y25/X25)*100,0)</f>
        <v>-0.5934172699304365</v>
      </c>
      <c r="AA25" s="74">
        <f>+AA12+AA24</f>
        <v>64989729410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5298321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335701109</v>
      </c>
      <c r="D30" s="155"/>
      <c r="E30" s="59">
        <v>428372000</v>
      </c>
      <c r="F30" s="60">
        <v>366249000</v>
      </c>
      <c r="G30" s="60">
        <v>334184501</v>
      </c>
      <c r="H30" s="60">
        <v>334184501</v>
      </c>
      <c r="I30" s="60">
        <v>334184501</v>
      </c>
      <c r="J30" s="60">
        <v>334184501</v>
      </c>
      <c r="K30" s="60">
        <v>334184502</v>
      </c>
      <c r="L30" s="60">
        <v>334184502</v>
      </c>
      <c r="M30" s="60">
        <v>334184502</v>
      </c>
      <c r="N30" s="60">
        <v>334184502</v>
      </c>
      <c r="O30" s="60">
        <v>334184501</v>
      </c>
      <c r="P30" s="60">
        <v>334184501</v>
      </c>
      <c r="Q30" s="60">
        <v>334184501</v>
      </c>
      <c r="R30" s="60">
        <v>334184501</v>
      </c>
      <c r="S30" s="60">
        <v>347571299</v>
      </c>
      <c r="T30" s="60">
        <v>334184501</v>
      </c>
      <c r="U30" s="60">
        <v>334184502</v>
      </c>
      <c r="V30" s="60">
        <v>334184502</v>
      </c>
      <c r="W30" s="60">
        <v>334184502</v>
      </c>
      <c r="X30" s="60">
        <v>366249000</v>
      </c>
      <c r="Y30" s="60">
        <v>-32064498</v>
      </c>
      <c r="Z30" s="140">
        <v>-8.75</v>
      </c>
      <c r="AA30" s="62">
        <v>366249000</v>
      </c>
    </row>
    <row r="31" spans="1:27" ht="12.75">
      <c r="A31" s="249" t="s">
        <v>163</v>
      </c>
      <c r="B31" s="182"/>
      <c r="C31" s="155">
        <v>371397376</v>
      </c>
      <c r="D31" s="155"/>
      <c r="E31" s="59">
        <v>441906345</v>
      </c>
      <c r="F31" s="60">
        <v>409680497</v>
      </c>
      <c r="G31" s="60">
        <v>381672558</v>
      </c>
      <c r="H31" s="60">
        <v>388982815</v>
      </c>
      <c r="I31" s="60">
        <v>386950051</v>
      </c>
      <c r="J31" s="60">
        <v>386950051</v>
      </c>
      <c r="K31" s="60">
        <v>395278114</v>
      </c>
      <c r="L31" s="60">
        <v>401901086</v>
      </c>
      <c r="M31" s="60">
        <v>394683650</v>
      </c>
      <c r="N31" s="60">
        <v>394683650</v>
      </c>
      <c r="O31" s="60">
        <v>401703515</v>
      </c>
      <c r="P31" s="60">
        <v>420623123</v>
      </c>
      <c r="Q31" s="60">
        <v>376430794</v>
      </c>
      <c r="R31" s="60">
        <v>376430794</v>
      </c>
      <c r="S31" s="60">
        <v>362075106</v>
      </c>
      <c r="T31" s="60">
        <v>384296352</v>
      </c>
      <c r="U31" s="60">
        <v>409823184</v>
      </c>
      <c r="V31" s="60">
        <v>409823184</v>
      </c>
      <c r="W31" s="60">
        <v>409823184</v>
      </c>
      <c r="X31" s="60">
        <v>409680497</v>
      </c>
      <c r="Y31" s="60">
        <v>142687</v>
      </c>
      <c r="Z31" s="140">
        <v>0.03</v>
      </c>
      <c r="AA31" s="62">
        <v>409680497</v>
      </c>
    </row>
    <row r="32" spans="1:27" ht="12.75">
      <c r="A32" s="249" t="s">
        <v>164</v>
      </c>
      <c r="B32" s="182"/>
      <c r="C32" s="155">
        <v>7166929157</v>
      </c>
      <c r="D32" s="155"/>
      <c r="E32" s="59">
        <v>8822754743</v>
      </c>
      <c r="F32" s="60">
        <v>10508325990</v>
      </c>
      <c r="G32" s="60">
        <v>3071167229</v>
      </c>
      <c r="H32" s="60">
        <v>4549581835</v>
      </c>
      <c r="I32" s="60">
        <v>4009613876</v>
      </c>
      <c r="J32" s="60">
        <v>4009613876</v>
      </c>
      <c r="K32" s="60">
        <v>4401982807</v>
      </c>
      <c r="L32" s="60">
        <v>4376006775</v>
      </c>
      <c r="M32" s="60">
        <v>3513743579</v>
      </c>
      <c r="N32" s="60">
        <v>3513743579</v>
      </c>
      <c r="O32" s="60">
        <v>3882339585</v>
      </c>
      <c r="P32" s="60">
        <v>3949708494</v>
      </c>
      <c r="Q32" s="60">
        <v>4818618756</v>
      </c>
      <c r="R32" s="60">
        <v>4818618756</v>
      </c>
      <c r="S32" s="60">
        <v>4925088296</v>
      </c>
      <c r="T32" s="60">
        <v>4651447825</v>
      </c>
      <c r="U32" s="60">
        <v>5472818466</v>
      </c>
      <c r="V32" s="60">
        <v>5472818466</v>
      </c>
      <c r="W32" s="60">
        <v>5472818466</v>
      </c>
      <c r="X32" s="60">
        <v>10508325990</v>
      </c>
      <c r="Y32" s="60">
        <v>-5035507524</v>
      </c>
      <c r="Z32" s="140">
        <v>-47.92</v>
      </c>
      <c r="AA32" s="62">
        <v>10508325990</v>
      </c>
    </row>
    <row r="33" spans="1:27" ht="12.75">
      <c r="A33" s="249" t="s">
        <v>165</v>
      </c>
      <c r="B33" s="182"/>
      <c r="C33" s="155">
        <v>969252321</v>
      </c>
      <c r="D33" s="155"/>
      <c r="E33" s="59">
        <v>1227887959</v>
      </c>
      <c r="F33" s="60">
        <v>1037168873</v>
      </c>
      <c r="G33" s="60">
        <v>968567024</v>
      </c>
      <c r="H33" s="60">
        <v>959650873</v>
      </c>
      <c r="I33" s="60">
        <v>963728459</v>
      </c>
      <c r="J33" s="60">
        <v>963728459</v>
      </c>
      <c r="K33" s="60">
        <v>961314268</v>
      </c>
      <c r="L33" s="60">
        <v>961727585</v>
      </c>
      <c r="M33" s="60">
        <v>959770417</v>
      </c>
      <c r="N33" s="60">
        <v>959770417</v>
      </c>
      <c r="O33" s="60">
        <v>960174657</v>
      </c>
      <c r="P33" s="60">
        <v>960279597</v>
      </c>
      <c r="Q33" s="60">
        <v>960692914</v>
      </c>
      <c r="R33" s="60">
        <v>960692914</v>
      </c>
      <c r="S33" s="60">
        <v>959276307</v>
      </c>
      <c r="T33" s="60">
        <v>959294875</v>
      </c>
      <c r="U33" s="60">
        <v>946052535</v>
      </c>
      <c r="V33" s="60">
        <v>946052535</v>
      </c>
      <c r="W33" s="60">
        <v>946052535</v>
      </c>
      <c r="X33" s="60">
        <v>1037168873</v>
      </c>
      <c r="Y33" s="60">
        <v>-91116338</v>
      </c>
      <c r="Z33" s="140">
        <v>-8.79</v>
      </c>
      <c r="AA33" s="62">
        <v>1037168873</v>
      </c>
    </row>
    <row r="34" spans="1:27" ht="12.75">
      <c r="A34" s="250" t="s">
        <v>58</v>
      </c>
      <c r="B34" s="251"/>
      <c r="C34" s="168">
        <f aca="true" t="shared" si="3" ref="C34:Y34">SUM(C29:C33)</f>
        <v>8848578284</v>
      </c>
      <c r="D34" s="168">
        <f>SUM(D29:D33)</f>
        <v>0</v>
      </c>
      <c r="E34" s="72">
        <f t="shared" si="3"/>
        <v>10920921047</v>
      </c>
      <c r="F34" s="73">
        <f t="shared" si="3"/>
        <v>12321424360</v>
      </c>
      <c r="G34" s="73">
        <f t="shared" si="3"/>
        <v>4755591312</v>
      </c>
      <c r="H34" s="73">
        <f t="shared" si="3"/>
        <v>6232400024</v>
      </c>
      <c r="I34" s="73">
        <f t="shared" si="3"/>
        <v>5694476887</v>
      </c>
      <c r="J34" s="73">
        <f t="shared" si="3"/>
        <v>5694476887</v>
      </c>
      <c r="K34" s="73">
        <f t="shared" si="3"/>
        <v>6092759691</v>
      </c>
      <c r="L34" s="73">
        <f t="shared" si="3"/>
        <v>6073819948</v>
      </c>
      <c r="M34" s="73">
        <f t="shared" si="3"/>
        <v>5202382148</v>
      </c>
      <c r="N34" s="73">
        <f t="shared" si="3"/>
        <v>5202382148</v>
      </c>
      <c r="O34" s="73">
        <f t="shared" si="3"/>
        <v>5578402258</v>
      </c>
      <c r="P34" s="73">
        <f t="shared" si="3"/>
        <v>5664795715</v>
      </c>
      <c r="Q34" s="73">
        <f t="shared" si="3"/>
        <v>6489926965</v>
      </c>
      <c r="R34" s="73">
        <f t="shared" si="3"/>
        <v>6489926965</v>
      </c>
      <c r="S34" s="73">
        <f t="shared" si="3"/>
        <v>6594011008</v>
      </c>
      <c r="T34" s="73">
        <f t="shared" si="3"/>
        <v>6329223553</v>
      </c>
      <c r="U34" s="73">
        <f t="shared" si="3"/>
        <v>7162878687</v>
      </c>
      <c r="V34" s="73">
        <f t="shared" si="3"/>
        <v>7162878687</v>
      </c>
      <c r="W34" s="73">
        <f t="shared" si="3"/>
        <v>7162878687</v>
      </c>
      <c r="X34" s="73">
        <f t="shared" si="3"/>
        <v>12321424360</v>
      </c>
      <c r="Y34" s="73">
        <f t="shared" si="3"/>
        <v>-5158545673</v>
      </c>
      <c r="Z34" s="170">
        <f>+IF(X34&lt;&gt;0,+(Y34/X34)*100,0)</f>
        <v>-41.86647194578079</v>
      </c>
      <c r="AA34" s="74">
        <f>SUM(AA29:AA33)</f>
        <v>12321424360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5799820391</v>
      </c>
      <c r="D37" s="155"/>
      <c r="E37" s="59">
        <v>7807170378</v>
      </c>
      <c r="F37" s="60">
        <v>6442550000</v>
      </c>
      <c r="G37" s="60">
        <v>6851298110</v>
      </c>
      <c r="H37" s="60">
        <v>6912980503</v>
      </c>
      <c r="I37" s="60">
        <v>6712408824</v>
      </c>
      <c r="J37" s="60">
        <v>6712408824</v>
      </c>
      <c r="K37" s="60">
        <v>6774091216</v>
      </c>
      <c r="L37" s="60">
        <v>6835773990</v>
      </c>
      <c r="M37" s="60">
        <v>6706034975</v>
      </c>
      <c r="N37" s="60">
        <v>6706034975</v>
      </c>
      <c r="O37" s="60">
        <v>6666867749</v>
      </c>
      <c r="P37" s="60">
        <v>6728550522</v>
      </c>
      <c r="Q37" s="60">
        <v>6531078645</v>
      </c>
      <c r="R37" s="60">
        <v>6531078645</v>
      </c>
      <c r="S37" s="60">
        <v>6592761419</v>
      </c>
      <c r="T37" s="60">
        <v>6654444192</v>
      </c>
      <c r="U37" s="60">
        <v>6535139733</v>
      </c>
      <c r="V37" s="60">
        <v>6535139733</v>
      </c>
      <c r="W37" s="60">
        <v>6535139733</v>
      </c>
      <c r="X37" s="60">
        <v>6442550000</v>
      </c>
      <c r="Y37" s="60">
        <v>92589733</v>
      </c>
      <c r="Z37" s="140">
        <v>1.44</v>
      </c>
      <c r="AA37" s="62">
        <v>6442550000</v>
      </c>
    </row>
    <row r="38" spans="1:27" ht="12.75">
      <c r="A38" s="249" t="s">
        <v>165</v>
      </c>
      <c r="B38" s="182"/>
      <c r="C38" s="155">
        <v>6109329513</v>
      </c>
      <c r="D38" s="155"/>
      <c r="E38" s="59">
        <v>6744511295</v>
      </c>
      <c r="F38" s="60">
        <v>6480027116</v>
      </c>
      <c r="G38" s="60">
        <v>6229258378</v>
      </c>
      <c r="H38" s="60">
        <v>6328835047</v>
      </c>
      <c r="I38" s="60">
        <v>6453258378</v>
      </c>
      <c r="J38" s="60">
        <v>6453258378</v>
      </c>
      <c r="K38" s="60">
        <v>6562258379</v>
      </c>
      <c r="L38" s="60">
        <v>6680258379</v>
      </c>
      <c r="M38" s="60">
        <v>6790258379</v>
      </c>
      <c r="N38" s="60">
        <v>6790258379</v>
      </c>
      <c r="O38" s="60">
        <v>6495924223</v>
      </c>
      <c r="P38" s="60">
        <v>6570068446</v>
      </c>
      <c r="Q38" s="60">
        <v>6678472658</v>
      </c>
      <c r="R38" s="60">
        <v>6678472658</v>
      </c>
      <c r="S38" s="60">
        <v>6729172657</v>
      </c>
      <c r="T38" s="60">
        <v>6746142879</v>
      </c>
      <c r="U38" s="60">
        <v>6758204760</v>
      </c>
      <c r="V38" s="60">
        <v>6758204760</v>
      </c>
      <c r="W38" s="60">
        <v>6758204760</v>
      </c>
      <c r="X38" s="60">
        <v>6480027116</v>
      </c>
      <c r="Y38" s="60">
        <v>278177644</v>
      </c>
      <c r="Z38" s="140">
        <v>4.29</v>
      </c>
      <c r="AA38" s="62">
        <v>6480027116</v>
      </c>
    </row>
    <row r="39" spans="1:27" ht="12.75">
      <c r="A39" s="250" t="s">
        <v>59</v>
      </c>
      <c r="B39" s="253"/>
      <c r="C39" s="168">
        <f aca="true" t="shared" si="4" ref="C39:Y39">SUM(C37:C38)</f>
        <v>11909149904</v>
      </c>
      <c r="D39" s="168">
        <f>SUM(D37:D38)</f>
        <v>0</v>
      </c>
      <c r="E39" s="76">
        <f t="shared" si="4"/>
        <v>14551681673</v>
      </c>
      <c r="F39" s="77">
        <f t="shared" si="4"/>
        <v>12922577116</v>
      </c>
      <c r="G39" s="77">
        <f t="shared" si="4"/>
        <v>13080556488</v>
      </c>
      <c r="H39" s="77">
        <f t="shared" si="4"/>
        <v>13241815550</v>
      </c>
      <c r="I39" s="77">
        <f t="shared" si="4"/>
        <v>13165667202</v>
      </c>
      <c r="J39" s="77">
        <f t="shared" si="4"/>
        <v>13165667202</v>
      </c>
      <c r="K39" s="77">
        <f t="shared" si="4"/>
        <v>13336349595</v>
      </c>
      <c r="L39" s="77">
        <f t="shared" si="4"/>
        <v>13516032369</v>
      </c>
      <c r="M39" s="77">
        <f t="shared" si="4"/>
        <v>13496293354</v>
      </c>
      <c r="N39" s="77">
        <f t="shared" si="4"/>
        <v>13496293354</v>
      </c>
      <c r="O39" s="77">
        <f t="shared" si="4"/>
        <v>13162791972</v>
      </c>
      <c r="P39" s="77">
        <f t="shared" si="4"/>
        <v>13298618968</v>
      </c>
      <c r="Q39" s="77">
        <f t="shared" si="4"/>
        <v>13209551303</v>
      </c>
      <c r="R39" s="77">
        <f t="shared" si="4"/>
        <v>13209551303</v>
      </c>
      <c r="S39" s="77">
        <f t="shared" si="4"/>
        <v>13321934076</v>
      </c>
      <c r="T39" s="77">
        <f t="shared" si="4"/>
        <v>13400587071</v>
      </c>
      <c r="U39" s="77">
        <f t="shared" si="4"/>
        <v>13293344493</v>
      </c>
      <c r="V39" s="77">
        <f t="shared" si="4"/>
        <v>13293344493</v>
      </c>
      <c r="W39" s="77">
        <f t="shared" si="4"/>
        <v>13293344493</v>
      </c>
      <c r="X39" s="77">
        <f t="shared" si="4"/>
        <v>12922577116</v>
      </c>
      <c r="Y39" s="77">
        <f t="shared" si="4"/>
        <v>370767377</v>
      </c>
      <c r="Z39" s="212">
        <f>+IF(X39&lt;&gt;0,+(Y39/X39)*100,0)</f>
        <v>2.869144240129447</v>
      </c>
      <c r="AA39" s="79">
        <f>SUM(AA37:AA38)</f>
        <v>12922577116</v>
      </c>
    </row>
    <row r="40" spans="1:27" ht="12.75">
      <c r="A40" s="250" t="s">
        <v>167</v>
      </c>
      <c r="B40" s="251"/>
      <c r="C40" s="168">
        <f aca="true" t="shared" si="5" ref="C40:Y40">+C34+C39</f>
        <v>20757728188</v>
      </c>
      <c r="D40" s="168">
        <f>+D34+D39</f>
        <v>0</v>
      </c>
      <c r="E40" s="72">
        <f t="shared" si="5"/>
        <v>25472602720</v>
      </c>
      <c r="F40" s="73">
        <f t="shared" si="5"/>
        <v>25244001476</v>
      </c>
      <c r="G40" s="73">
        <f t="shared" si="5"/>
        <v>17836147800</v>
      </c>
      <c r="H40" s="73">
        <f t="shared" si="5"/>
        <v>19474215574</v>
      </c>
      <c r="I40" s="73">
        <f t="shared" si="5"/>
        <v>18860144089</v>
      </c>
      <c r="J40" s="73">
        <f t="shared" si="5"/>
        <v>18860144089</v>
      </c>
      <c r="K40" s="73">
        <f t="shared" si="5"/>
        <v>19429109286</v>
      </c>
      <c r="L40" s="73">
        <f t="shared" si="5"/>
        <v>19589852317</v>
      </c>
      <c r="M40" s="73">
        <f t="shared" si="5"/>
        <v>18698675502</v>
      </c>
      <c r="N40" s="73">
        <f t="shared" si="5"/>
        <v>18698675502</v>
      </c>
      <c r="O40" s="73">
        <f t="shared" si="5"/>
        <v>18741194230</v>
      </c>
      <c r="P40" s="73">
        <f t="shared" si="5"/>
        <v>18963414683</v>
      </c>
      <c r="Q40" s="73">
        <f t="shared" si="5"/>
        <v>19699478268</v>
      </c>
      <c r="R40" s="73">
        <f t="shared" si="5"/>
        <v>19699478268</v>
      </c>
      <c r="S40" s="73">
        <f t="shared" si="5"/>
        <v>19915945084</v>
      </c>
      <c r="T40" s="73">
        <f t="shared" si="5"/>
        <v>19729810624</v>
      </c>
      <c r="U40" s="73">
        <f t="shared" si="5"/>
        <v>20456223180</v>
      </c>
      <c r="V40" s="73">
        <f t="shared" si="5"/>
        <v>20456223180</v>
      </c>
      <c r="W40" s="73">
        <f t="shared" si="5"/>
        <v>20456223180</v>
      </c>
      <c r="X40" s="73">
        <f t="shared" si="5"/>
        <v>25244001476</v>
      </c>
      <c r="Y40" s="73">
        <f t="shared" si="5"/>
        <v>-4787778296</v>
      </c>
      <c r="Z40" s="170">
        <f>+IF(X40&lt;&gt;0,+(Y40/X40)*100,0)</f>
        <v>-18.966003866509993</v>
      </c>
      <c r="AA40" s="74">
        <f>+AA34+AA39</f>
        <v>25244001476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38786352210</v>
      </c>
      <c r="D42" s="257">
        <f>+D25-D40</f>
        <v>0</v>
      </c>
      <c r="E42" s="258">
        <f t="shared" si="6"/>
        <v>37908883897</v>
      </c>
      <c r="F42" s="259">
        <f t="shared" si="6"/>
        <v>39745727934</v>
      </c>
      <c r="G42" s="259">
        <f t="shared" si="6"/>
        <v>40482869637</v>
      </c>
      <c r="H42" s="259">
        <f t="shared" si="6"/>
        <v>41016356736</v>
      </c>
      <c r="I42" s="259">
        <f t="shared" si="6"/>
        <v>40782355556</v>
      </c>
      <c r="J42" s="259">
        <f t="shared" si="6"/>
        <v>40782355556</v>
      </c>
      <c r="K42" s="259">
        <f t="shared" si="6"/>
        <v>40587597425</v>
      </c>
      <c r="L42" s="259">
        <f t="shared" si="6"/>
        <v>40347685161</v>
      </c>
      <c r="M42" s="259">
        <f t="shared" si="6"/>
        <v>41748320590</v>
      </c>
      <c r="N42" s="259">
        <f t="shared" si="6"/>
        <v>41748320590</v>
      </c>
      <c r="O42" s="259">
        <f t="shared" si="6"/>
        <v>42224934976</v>
      </c>
      <c r="P42" s="259">
        <f t="shared" si="6"/>
        <v>42246650870</v>
      </c>
      <c r="Q42" s="259">
        <f t="shared" si="6"/>
        <v>43876172748</v>
      </c>
      <c r="R42" s="259">
        <f t="shared" si="6"/>
        <v>43876172748</v>
      </c>
      <c r="S42" s="259">
        <f t="shared" si="6"/>
        <v>44320478400</v>
      </c>
      <c r="T42" s="259">
        <f t="shared" si="6"/>
        <v>44746868499</v>
      </c>
      <c r="U42" s="259">
        <f t="shared" si="6"/>
        <v>44147845952</v>
      </c>
      <c r="V42" s="259">
        <f t="shared" si="6"/>
        <v>44147845952</v>
      </c>
      <c r="W42" s="259">
        <f t="shared" si="6"/>
        <v>44147845952</v>
      </c>
      <c r="X42" s="259">
        <f t="shared" si="6"/>
        <v>39745727934</v>
      </c>
      <c r="Y42" s="259">
        <f t="shared" si="6"/>
        <v>4402118018</v>
      </c>
      <c r="Z42" s="260">
        <f>+IF(X42&lt;&gt;0,+(Y42/X42)*100,0)</f>
        <v>11.075701079899613</v>
      </c>
      <c r="AA42" s="261">
        <f>+AA25-AA40</f>
        <v>39745727934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34605388008</v>
      </c>
      <c r="D45" s="155"/>
      <c r="E45" s="59">
        <v>35115644797</v>
      </c>
      <c r="F45" s="60">
        <v>36422007108</v>
      </c>
      <c r="G45" s="60">
        <v>36384604915</v>
      </c>
      <c r="H45" s="60">
        <v>36948938226</v>
      </c>
      <c r="I45" s="60">
        <v>36783632863</v>
      </c>
      <c r="J45" s="60">
        <v>36783632863</v>
      </c>
      <c r="K45" s="60">
        <v>36663803736</v>
      </c>
      <c r="L45" s="60">
        <v>36504220331</v>
      </c>
      <c r="M45" s="60">
        <v>38323148848</v>
      </c>
      <c r="N45" s="60">
        <v>38323148848</v>
      </c>
      <c r="O45" s="60">
        <v>38473996214</v>
      </c>
      <c r="P45" s="60">
        <v>38885530638</v>
      </c>
      <c r="Q45" s="60">
        <v>40547780352</v>
      </c>
      <c r="R45" s="60">
        <v>40547780352</v>
      </c>
      <c r="S45" s="60">
        <v>41066596913</v>
      </c>
      <c r="T45" s="60">
        <v>41621082609</v>
      </c>
      <c r="U45" s="60">
        <v>41022971049</v>
      </c>
      <c r="V45" s="60">
        <v>41022971049</v>
      </c>
      <c r="W45" s="60">
        <v>41022971049</v>
      </c>
      <c r="X45" s="60">
        <v>36422007108</v>
      </c>
      <c r="Y45" s="60">
        <v>4600963941</v>
      </c>
      <c r="Z45" s="139">
        <v>12.63</v>
      </c>
      <c r="AA45" s="62">
        <v>36422007108</v>
      </c>
    </row>
    <row r="46" spans="1:27" ht="12.75">
      <c r="A46" s="249" t="s">
        <v>171</v>
      </c>
      <c r="B46" s="182"/>
      <c r="C46" s="155">
        <v>3773185763</v>
      </c>
      <c r="D46" s="155"/>
      <c r="E46" s="59">
        <v>2793239100</v>
      </c>
      <c r="F46" s="60">
        <v>3323720826</v>
      </c>
      <c r="G46" s="60">
        <v>3767881568</v>
      </c>
      <c r="H46" s="60">
        <v>3736586566</v>
      </c>
      <c r="I46" s="60">
        <v>3665073345</v>
      </c>
      <c r="J46" s="60">
        <v>3665073345</v>
      </c>
      <c r="K46" s="60">
        <v>3589202704</v>
      </c>
      <c r="L46" s="60">
        <v>3506912840</v>
      </c>
      <c r="M46" s="60">
        <v>3425171742</v>
      </c>
      <c r="N46" s="60">
        <v>3425171742</v>
      </c>
      <c r="O46" s="60">
        <v>3417337120</v>
      </c>
      <c r="P46" s="60">
        <v>3361120232</v>
      </c>
      <c r="Q46" s="60">
        <v>3328392396</v>
      </c>
      <c r="R46" s="60">
        <v>3328392396</v>
      </c>
      <c r="S46" s="60">
        <v>3253881487</v>
      </c>
      <c r="T46" s="60">
        <v>3125785890</v>
      </c>
      <c r="U46" s="60">
        <v>3124874903</v>
      </c>
      <c r="V46" s="60">
        <v>3124874903</v>
      </c>
      <c r="W46" s="60">
        <v>3124874903</v>
      </c>
      <c r="X46" s="60">
        <v>3323720826</v>
      </c>
      <c r="Y46" s="60">
        <v>-198845923</v>
      </c>
      <c r="Z46" s="139">
        <v>-5.98</v>
      </c>
      <c r="AA46" s="62">
        <v>3323720826</v>
      </c>
    </row>
    <row r="47" spans="1:27" ht="12.75">
      <c r="A47" s="249" t="s">
        <v>172</v>
      </c>
      <c r="B47" s="182"/>
      <c r="C47" s="155">
        <v>407778439</v>
      </c>
      <c r="D47" s="155"/>
      <c r="E47" s="59"/>
      <c r="F47" s="60"/>
      <c r="G47" s="60">
        <v>330383154</v>
      </c>
      <c r="H47" s="60">
        <v>330831944</v>
      </c>
      <c r="I47" s="60">
        <v>333649348</v>
      </c>
      <c r="J47" s="60">
        <v>333649348</v>
      </c>
      <c r="K47" s="60">
        <v>334590985</v>
      </c>
      <c r="L47" s="60">
        <v>336551990</v>
      </c>
      <c r="M47" s="60"/>
      <c r="N47" s="60"/>
      <c r="O47" s="60">
        <v>333601642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38786352210</v>
      </c>
      <c r="D48" s="217">
        <f>SUM(D45:D47)</f>
        <v>0</v>
      </c>
      <c r="E48" s="264">
        <f t="shared" si="7"/>
        <v>37908883897</v>
      </c>
      <c r="F48" s="219">
        <f t="shared" si="7"/>
        <v>39745727934</v>
      </c>
      <c r="G48" s="219">
        <f t="shared" si="7"/>
        <v>40482869637</v>
      </c>
      <c r="H48" s="219">
        <f t="shared" si="7"/>
        <v>41016356736</v>
      </c>
      <c r="I48" s="219">
        <f t="shared" si="7"/>
        <v>40782355556</v>
      </c>
      <c r="J48" s="219">
        <f t="shared" si="7"/>
        <v>40782355556</v>
      </c>
      <c r="K48" s="219">
        <f t="shared" si="7"/>
        <v>40587597425</v>
      </c>
      <c r="L48" s="219">
        <f t="shared" si="7"/>
        <v>40347685161</v>
      </c>
      <c r="M48" s="219">
        <f t="shared" si="7"/>
        <v>41748320590</v>
      </c>
      <c r="N48" s="219">
        <f t="shared" si="7"/>
        <v>41748320590</v>
      </c>
      <c r="O48" s="219">
        <f t="shared" si="7"/>
        <v>42224934976</v>
      </c>
      <c r="P48" s="219">
        <f t="shared" si="7"/>
        <v>42246650870</v>
      </c>
      <c r="Q48" s="219">
        <f t="shared" si="7"/>
        <v>43876172748</v>
      </c>
      <c r="R48" s="219">
        <f t="shared" si="7"/>
        <v>43876172748</v>
      </c>
      <c r="S48" s="219">
        <f t="shared" si="7"/>
        <v>44320478400</v>
      </c>
      <c r="T48" s="219">
        <f t="shared" si="7"/>
        <v>44746868499</v>
      </c>
      <c r="U48" s="219">
        <f t="shared" si="7"/>
        <v>44147845952</v>
      </c>
      <c r="V48" s="219">
        <f t="shared" si="7"/>
        <v>44147845952</v>
      </c>
      <c r="W48" s="219">
        <f t="shared" si="7"/>
        <v>44147845952</v>
      </c>
      <c r="X48" s="219">
        <f t="shared" si="7"/>
        <v>39745727934</v>
      </c>
      <c r="Y48" s="219">
        <f t="shared" si="7"/>
        <v>4402118018</v>
      </c>
      <c r="Z48" s="265">
        <f>+IF(X48&lt;&gt;0,+(Y48/X48)*100,0)</f>
        <v>11.075701079899613</v>
      </c>
      <c r="AA48" s="232">
        <f>SUM(AA45:AA47)</f>
        <v>39745727934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8100322000</v>
      </c>
      <c r="D6" s="155"/>
      <c r="E6" s="59">
        <v>8344028328</v>
      </c>
      <c r="F6" s="60">
        <v>8127674043</v>
      </c>
      <c r="G6" s="60">
        <v>667268148</v>
      </c>
      <c r="H6" s="60">
        <v>697753275</v>
      </c>
      <c r="I6" s="60">
        <v>711057595</v>
      </c>
      <c r="J6" s="60">
        <v>2076079018</v>
      </c>
      <c r="K6" s="60">
        <v>725223661</v>
      </c>
      <c r="L6" s="60">
        <v>736701792</v>
      </c>
      <c r="M6" s="60">
        <v>681900633</v>
      </c>
      <c r="N6" s="60">
        <v>2143826086</v>
      </c>
      <c r="O6" s="60">
        <v>683158510</v>
      </c>
      <c r="P6" s="60">
        <v>694585047</v>
      </c>
      <c r="Q6" s="60">
        <v>742622083</v>
      </c>
      <c r="R6" s="60">
        <v>2120365640</v>
      </c>
      <c r="S6" s="60">
        <v>609513646</v>
      </c>
      <c r="T6" s="60">
        <v>740247300</v>
      </c>
      <c r="U6" s="60">
        <v>693888753</v>
      </c>
      <c r="V6" s="60">
        <v>2043649699</v>
      </c>
      <c r="W6" s="60">
        <v>8383920443</v>
      </c>
      <c r="X6" s="60">
        <v>8127674043</v>
      </c>
      <c r="Y6" s="60">
        <v>256246400</v>
      </c>
      <c r="Z6" s="140">
        <v>3.15</v>
      </c>
      <c r="AA6" s="62">
        <v>8127674043</v>
      </c>
    </row>
    <row r="7" spans="1:27" ht="12.75">
      <c r="A7" s="249" t="s">
        <v>32</v>
      </c>
      <c r="B7" s="182"/>
      <c r="C7" s="155">
        <v>18132826000</v>
      </c>
      <c r="D7" s="155"/>
      <c r="E7" s="59">
        <v>17459005227</v>
      </c>
      <c r="F7" s="60">
        <v>16131886949</v>
      </c>
      <c r="G7" s="60">
        <v>1367112444</v>
      </c>
      <c r="H7" s="60">
        <v>1494195139</v>
      </c>
      <c r="I7" s="60">
        <v>1373877034</v>
      </c>
      <c r="J7" s="60">
        <v>4235184617</v>
      </c>
      <c r="K7" s="60">
        <v>1436653478</v>
      </c>
      <c r="L7" s="60">
        <v>1354831508</v>
      </c>
      <c r="M7" s="60">
        <v>1246318322</v>
      </c>
      <c r="N7" s="60">
        <v>4037803308</v>
      </c>
      <c r="O7" s="60">
        <v>1256506447</v>
      </c>
      <c r="P7" s="60">
        <v>1339171928</v>
      </c>
      <c r="Q7" s="60">
        <v>1431328397</v>
      </c>
      <c r="R7" s="60">
        <v>4027006772</v>
      </c>
      <c r="S7" s="60">
        <v>1184951969</v>
      </c>
      <c r="T7" s="60">
        <v>1568567441</v>
      </c>
      <c r="U7" s="60">
        <v>1494001262</v>
      </c>
      <c r="V7" s="60">
        <v>4247520672</v>
      </c>
      <c r="W7" s="60">
        <v>16547515369</v>
      </c>
      <c r="X7" s="60">
        <v>16131886949</v>
      </c>
      <c r="Y7" s="60">
        <v>415628420</v>
      </c>
      <c r="Z7" s="140">
        <v>2.58</v>
      </c>
      <c r="AA7" s="62">
        <v>16131886949</v>
      </c>
    </row>
    <row r="8" spans="1:27" ht="12.75">
      <c r="A8" s="249" t="s">
        <v>178</v>
      </c>
      <c r="B8" s="182"/>
      <c r="C8" s="155">
        <v>1326027000</v>
      </c>
      <c r="D8" s="155"/>
      <c r="E8" s="59">
        <v>1625993914</v>
      </c>
      <c r="F8" s="60">
        <v>1922033276</v>
      </c>
      <c r="G8" s="60">
        <v>75653318</v>
      </c>
      <c r="H8" s="60">
        <v>451058672</v>
      </c>
      <c r="I8" s="60">
        <v>194169029</v>
      </c>
      <c r="J8" s="60">
        <v>720881019</v>
      </c>
      <c r="K8" s="60">
        <v>211424866</v>
      </c>
      <c r="L8" s="60">
        <v>211494650</v>
      </c>
      <c r="M8" s="60">
        <v>125220922</v>
      </c>
      <c r="N8" s="60">
        <v>548140438</v>
      </c>
      <c r="O8" s="60">
        <v>434157289</v>
      </c>
      <c r="P8" s="60">
        <v>280345006</v>
      </c>
      <c r="Q8" s="60">
        <v>180420710</v>
      </c>
      <c r="R8" s="60">
        <v>894923005</v>
      </c>
      <c r="S8" s="60">
        <v>128340532</v>
      </c>
      <c r="T8" s="60">
        <v>119301838</v>
      </c>
      <c r="U8" s="60">
        <v>212617908</v>
      </c>
      <c r="V8" s="60">
        <v>460260278</v>
      </c>
      <c r="W8" s="60">
        <v>2624204740</v>
      </c>
      <c r="X8" s="60">
        <v>1922033276</v>
      </c>
      <c r="Y8" s="60">
        <v>702171464</v>
      </c>
      <c r="Z8" s="140">
        <v>36.53</v>
      </c>
      <c r="AA8" s="62">
        <v>1922033276</v>
      </c>
    </row>
    <row r="9" spans="1:27" ht="12.75">
      <c r="A9" s="249" t="s">
        <v>179</v>
      </c>
      <c r="B9" s="182"/>
      <c r="C9" s="155">
        <v>3633883000</v>
      </c>
      <c r="D9" s="155"/>
      <c r="E9" s="59">
        <v>6455942427</v>
      </c>
      <c r="F9" s="60">
        <v>7027387449</v>
      </c>
      <c r="G9" s="60">
        <v>855297421</v>
      </c>
      <c r="H9" s="60">
        <v>1334454647</v>
      </c>
      <c r="I9" s="60">
        <v>34956109</v>
      </c>
      <c r="J9" s="60">
        <v>2224708177</v>
      </c>
      <c r="K9" s="60">
        <v>89504537</v>
      </c>
      <c r="L9" s="60">
        <v>314942693</v>
      </c>
      <c r="M9" s="60">
        <v>1806166046</v>
      </c>
      <c r="N9" s="60">
        <v>2210613276</v>
      </c>
      <c r="O9" s="60">
        <v>460301231</v>
      </c>
      <c r="P9" s="60"/>
      <c r="Q9" s="60">
        <v>1801106000</v>
      </c>
      <c r="R9" s="60">
        <v>2261407231</v>
      </c>
      <c r="S9" s="60">
        <v>339413344</v>
      </c>
      <c r="T9" s="60">
        <v>1925916</v>
      </c>
      <c r="U9" s="60"/>
      <c r="V9" s="60">
        <v>341339260</v>
      </c>
      <c r="W9" s="60">
        <v>7038067944</v>
      </c>
      <c r="X9" s="60">
        <v>7027387449</v>
      </c>
      <c r="Y9" s="60">
        <v>10680495</v>
      </c>
      <c r="Z9" s="140">
        <v>0.15</v>
      </c>
      <c r="AA9" s="62">
        <v>7027387449</v>
      </c>
    </row>
    <row r="10" spans="1:27" ht="12.75">
      <c r="A10" s="249" t="s">
        <v>180</v>
      </c>
      <c r="B10" s="182"/>
      <c r="C10" s="155">
        <v>2014869000</v>
      </c>
      <c r="D10" s="155"/>
      <c r="E10" s="59">
        <v>2353734819</v>
      </c>
      <c r="F10" s="60">
        <v>2188715096</v>
      </c>
      <c r="G10" s="60">
        <v>562954912</v>
      </c>
      <c r="H10" s="60">
        <v>51198779</v>
      </c>
      <c r="I10" s="60">
        <v>186927615</v>
      </c>
      <c r="J10" s="60">
        <v>801081306</v>
      </c>
      <c r="K10" s="60">
        <v>387718493</v>
      </c>
      <c r="L10" s="60">
        <v>38314385</v>
      </c>
      <c r="M10" s="60"/>
      <c r="N10" s="60">
        <v>426032878</v>
      </c>
      <c r="O10" s="60">
        <v>82000000</v>
      </c>
      <c r="P10" s="60">
        <v>56738496</v>
      </c>
      <c r="Q10" s="60">
        <v>810024132</v>
      </c>
      <c r="R10" s="60">
        <v>948762628</v>
      </c>
      <c r="S10" s="60">
        <v>12838283</v>
      </c>
      <c r="T10" s="60"/>
      <c r="U10" s="60">
        <v>45896494</v>
      </c>
      <c r="V10" s="60">
        <v>58734777</v>
      </c>
      <c r="W10" s="60">
        <v>2234611589</v>
      </c>
      <c r="X10" s="60">
        <v>2188715096</v>
      </c>
      <c r="Y10" s="60">
        <v>45896493</v>
      </c>
      <c r="Z10" s="140">
        <v>2.1</v>
      </c>
      <c r="AA10" s="62">
        <v>2188715096</v>
      </c>
    </row>
    <row r="11" spans="1:27" ht="12.75">
      <c r="A11" s="249" t="s">
        <v>181</v>
      </c>
      <c r="B11" s="182"/>
      <c r="C11" s="155">
        <v>1031929000</v>
      </c>
      <c r="D11" s="155"/>
      <c r="E11" s="59">
        <v>785328163</v>
      </c>
      <c r="F11" s="60">
        <v>905328162</v>
      </c>
      <c r="G11" s="60">
        <v>53652207</v>
      </c>
      <c r="H11" s="60">
        <v>56487502</v>
      </c>
      <c r="I11" s="60">
        <v>51577873</v>
      </c>
      <c r="J11" s="60">
        <v>161717582</v>
      </c>
      <c r="K11" s="60">
        <v>58990499</v>
      </c>
      <c r="L11" s="60">
        <v>55111793</v>
      </c>
      <c r="M11" s="60">
        <v>52834230</v>
      </c>
      <c r="N11" s="60">
        <v>166936522</v>
      </c>
      <c r="O11" s="60">
        <v>60053582</v>
      </c>
      <c r="P11" s="60">
        <v>53296540</v>
      </c>
      <c r="Q11" s="60">
        <v>58725486</v>
      </c>
      <c r="R11" s="60">
        <v>172075608</v>
      </c>
      <c r="S11" s="60">
        <v>59438609</v>
      </c>
      <c r="T11" s="60">
        <v>62446006</v>
      </c>
      <c r="U11" s="60">
        <v>76161801</v>
      </c>
      <c r="V11" s="60">
        <v>198046416</v>
      </c>
      <c r="W11" s="60">
        <v>698776128</v>
      </c>
      <c r="X11" s="60">
        <v>905328162</v>
      </c>
      <c r="Y11" s="60">
        <v>-206552034</v>
      </c>
      <c r="Z11" s="140">
        <v>-22.82</v>
      </c>
      <c r="AA11" s="62">
        <v>905328162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-26802756000</v>
      </c>
      <c r="D14" s="155"/>
      <c r="E14" s="59">
        <v>-30357016337</v>
      </c>
      <c r="F14" s="60">
        <v>-30546352882</v>
      </c>
      <c r="G14" s="60">
        <v>-3392957208</v>
      </c>
      <c r="H14" s="60">
        <v>-1606105312</v>
      </c>
      <c r="I14" s="60">
        <v>-2950007382</v>
      </c>
      <c r="J14" s="60">
        <v>-7949069902</v>
      </c>
      <c r="K14" s="60">
        <v>-2980836949</v>
      </c>
      <c r="L14" s="60">
        <v>-2855619073</v>
      </c>
      <c r="M14" s="60">
        <v>-3429430755</v>
      </c>
      <c r="N14" s="60">
        <v>-9265886777</v>
      </c>
      <c r="O14" s="60">
        <v>-2185971412</v>
      </c>
      <c r="P14" s="60">
        <v>-2288969750</v>
      </c>
      <c r="Q14" s="60">
        <v>-2495266363</v>
      </c>
      <c r="R14" s="60">
        <v>-6970207525</v>
      </c>
      <c r="S14" s="60">
        <v>-2401570844</v>
      </c>
      <c r="T14" s="60">
        <v>-2120534690</v>
      </c>
      <c r="U14" s="60">
        <v>-2836111285</v>
      </c>
      <c r="V14" s="60">
        <v>-7358216819</v>
      </c>
      <c r="W14" s="60">
        <v>-31543381023</v>
      </c>
      <c r="X14" s="60">
        <v>-30546352882</v>
      </c>
      <c r="Y14" s="60">
        <v>-997028141</v>
      </c>
      <c r="Z14" s="140">
        <v>3.26</v>
      </c>
      <c r="AA14" s="62">
        <v>-30546352882</v>
      </c>
    </row>
    <row r="15" spans="1:27" ht="12.75">
      <c r="A15" s="249" t="s">
        <v>40</v>
      </c>
      <c r="B15" s="182"/>
      <c r="C15" s="155">
        <v>-667252000</v>
      </c>
      <c r="D15" s="155"/>
      <c r="E15" s="59">
        <v>-985478384</v>
      </c>
      <c r="F15" s="60">
        <v>-933426920</v>
      </c>
      <c r="G15" s="60"/>
      <c r="H15" s="60"/>
      <c r="I15" s="60">
        <v>-174224534</v>
      </c>
      <c r="J15" s="60">
        <v>-174224534</v>
      </c>
      <c r="K15" s="60">
        <v>-737235</v>
      </c>
      <c r="L15" s="60"/>
      <c r="M15" s="60">
        <v>-144463725</v>
      </c>
      <c r="N15" s="60">
        <v>-145200960</v>
      </c>
      <c r="O15" s="60">
        <v>-50853754</v>
      </c>
      <c r="P15" s="60"/>
      <c r="Q15" s="60">
        <v>-171102787</v>
      </c>
      <c r="R15" s="60">
        <v>-221956541</v>
      </c>
      <c r="S15" s="60">
        <v>-1638</v>
      </c>
      <c r="T15" s="60"/>
      <c r="U15" s="60">
        <v>-152515623</v>
      </c>
      <c r="V15" s="60">
        <v>-152517261</v>
      </c>
      <c r="W15" s="60">
        <v>-693899296</v>
      </c>
      <c r="X15" s="60">
        <v>-933426920</v>
      </c>
      <c r="Y15" s="60">
        <v>239527624</v>
      </c>
      <c r="Z15" s="140">
        <v>-25.66</v>
      </c>
      <c r="AA15" s="62">
        <v>-933426920</v>
      </c>
    </row>
    <row r="16" spans="1:27" ht="12.75">
      <c r="A16" s="249" t="s">
        <v>42</v>
      </c>
      <c r="B16" s="182"/>
      <c r="C16" s="155">
        <v>-111829000</v>
      </c>
      <c r="D16" s="155"/>
      <c r="E16" s="59">
        <v>-140985227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6658019000</v>
      </c>
      <c r="D17" s="168">
        <f t="shared" si="0"/>
        <v>0</v>
      </c>
      <c r="E17" s="72">
        <f t="shared" si="0"/>
        <v>5540552930</v>
      </c>
      <c r="F17" s="73">
        <f t="shared" si="0"/>
        <v>4823245173</v>
      </c>
      <c r="G17" s="73">
        <f t="shared" si="0"/>
        <v>188981242</v>
      </c>
      <c r="H17" s="73">
        <f t="shared" si="0"/>
        <v>2479042702</v>
      </c>
      <c r="I17" s="73">
        <f t="shared" si="0"/>
        <v>-571666661</v>
      </c>
      <c r="J17" s="73">
        <f t="shared" si="0"/>
        <v>2096357283</v>
      </c>
      <c r="K17" s="73">
        <f t="shared" si="0"/>
        <v>-72058650</v>
      </c>
      <c r="L17" s="73">
        <f t="shared" si="0"/>
        <v>-144222252</v>
      </c>
      <c r="M17" s="73">
        <f t="shared" si="0"/>
        <v>338545673</v>
      </c>
      <c r="N17" s="73">
        <f t="shared" si="0"/>
        <v>122264771</v>
      </c>
      <c r="O17" s="73">
        <f t="shared" si="0"/>
        <v>739351893</v>
      </c>
      <c r="P17" s="73">
        <f t="shared" si="0"/>
        <v>135167267</v>
      </c>
      <c r="Q17" s="73">
        <f t="shared" si="0"/>
        <v>2357857658</v>
      </c>
      <c r="R17" s="73">
        <f t="shared" si="0"/>
        <v>3232376818</v>
      </c>
      <c r="S17" s="73">
        <f t="shared" si="0"/>
        <v>-67076099</v>
      </c>
      <c r="T17" s="73">
        <f t="shared" si="0"/>
        <v>371953811</v>
      </c>
      <c r="U17" s="73">
        <f t="shared" si="0"/>
        <v>-466060690</v>
      </c>
      <c r="V17" s="73">
        <f t="shared" si="0"/>
        <v>-161182978</v>
      </c>
      <c r="W17" s="73">
        <f t="shared" si="0"/>
        <v>5289815894</v>
      </c>
      <c r="X17" s="73">
        <f t="shared" si="0"/>
        <v>4823245173</v>
      </c>
      <c r="Y17" s="73">
        <f t="shared" si="0"/>
        <v>466570721</v>
      </c>
      <c r="Z17" s="170">
        <f>+IF(X17&lt;&gt;0,+(Y17/X17)*100,0)</f>
        <v>9.673377658921673</v>
      </c>
      <c r="AA17" s="74">
        <f>SUM(AA6:AA16)</f>
        <v>4823245173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198967000</v>
      </c>
      <c r="D21" s="155"/>
      <c r="E21" s="59">
        <v>41500000</v>
      </c>
      <c r="F21" s="60">
        <v>39500000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39500000</v>
      </c>
      <c r="Y21" s="159">
        <v>-39500000</v>
      </c>
      <c r="Z21" s="141">
        <v>-100</v>
      </c>
      <c r="AA21" s="225">
        <v>39500000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13614000</v>
      </c>
      <c r="D23" s="157"/>
      <c r="E23" s="59">
        <v>2455513</v>
      </c>
      <c r="F23" s="60">
        <v>10185900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10185900</v>
      </c>
      <c r="Y23" s="159">
        <v>-10185900</v>
      </c>
      <c r="Z23" s="141">
        <v>-100</v>
      </c>
      <c r="AA23" s="225">
        <v>10185900</v>
      </c>
    </row>
    <row r="24" spans="1:27" ht="12.75">
      <c r="A24" s="249" t="s">
        <v>190</v>
      </c>
      <c r="B24" s="182"/>
      <c r="C24" s="155">
        <v>-247412000</v>
      </c>
      <c r="D24" s="155"/>
      <c r="E24" s="59">
        <v>-212908116</v>
      </c>
      <c r="F24" s="60">
        <v>-212908116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-212908116</v>
      </c>
      <c r="Y24" s="60">
        <v>212908116</v>
      </c>
      <c r="Z24" s="140">
        <v>-100</v>
      </c>
      <c r="AA24" s="62">
        <v>-212908116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-6274301000</v>
      </c>
      <c r="D26" s="155"/>
      <c r="E26" s="59">
        <v>-6938044751</v>
      </c>
      <c r="F26" s="60">
        <v>-6704328616</v>
      </c>
      <c r="G26" s="60">
        <v>-755445648</v>
      </c>
      <c r="H26" s="60">
        <v>-239816227</v>
      </c>
      <c r="I26" s="60">
        <v>-261091267</v>
      </c>
      <c r="J26" s="60">
        <v>-1256353142</v>
      </c>
      <c r="K26" s="60">
        <v>-114716371</v>
      </c>
      <c r="L26" s="60">
        <v>-277061665</v>
      </c>
      <c r="M26" s="60">
        <v>-217109111</v>
      </c>
      <c r="N26" s="60">
        <v>-608887147</v>
      </c>
      <c r="O26" s="60">
        <v>-46440706</v>
      </c>
      <c r="P26" s="60">
        <v>-174283538</v>
      </c>
      <c r="Q26" s="60">
        <v>-277791741</v>
      </c>
      <c r="R26" s="60">
        <v>-498515985</v>
      </c>
      <c r="S26" s="60">
        <v>-327192422</v>
      </c>
      <c r="T26" s="60">
        <v>-537945944</v>
      </c>
      <c r="U26" s="60">
        <v>-220003869</v>
      </c>
      <c r="V26" s="60">
        <v>-1085142235</v>
      </c>
      <c r="W26" s="60">
        <v>-3448898509</v>
      </c>
      <c r="X26" s="60">
        <v>-6704328616</v>
      </c>
      <c r="Y26" s="60">
        <v>3255430107</v>
      </c>
      <c r="Z26" s="140">
        <v>-48.56</v>
      </c>
      <c r="AA26" s="62">
        <v>-6704328616</v>
      </c>
    </row>
    <row r="27" spans="1:27" ht="12.75">
      <c r="A27" s="250" t="s">
        <v>192</v>
      </c>
      <c r="B27" s="251"/>
      <c r="C27" s="168">
        <f aca="true" t="shared" si="1" ref="C27:Y27">SUM(C21:C26)</f>
        <v>-6309132000</v>
      </c>
      <c r="D27" s="168">
        <f>SUM(D21:D26)</f>
        <v>0</v>
      </c>
      <c r="E27" s="72">
        <f t="shared" si="1"/>
        <v>-7106997354</v>
      </c>
      <c r="F27" s="73">
        <f t="shared" si="1"/>
        <v>-6867550832</v>
      </c>
      <c r="G27" s="73">
        <f t="shared" si="1"/>
        <v>-755445648</v>
      </c>
      <c r="H27" s="73">
        <f t="shared" si="1"/>
        <v>-239816227</v>
      </c>
      <c r="I27" s="73">
        <f t="shared" si="1"/>
        <v>-261091267</v>
      </c>
      <c r="J27" s="73">
        <f t="shared" si="1"/>
        <v>-1256353142</v>
      </c>
      <c r="K27" s="73">
        <f t="shared" si="1"/>
        <v>-114716371</v>
      </c>
      <c r="L27" s="73">
        <f t="shared" si="1"/>
        <v>-277061665</v>
      </c>
      <c r="M27" s="73">
        <f t="shared" si="1"/>
        <v>-217109111</v>
      </c>
      <c r="N27" s="73">
        <f t="shared" si="1"/>
        <v>-608887147</v>
      </c>
      <c r="O27" s="73">
        <f t="shared" si="1"/>
        <v>-46440706</v>
      </c>
      <c r="P27" s="73">
        <f t="shared" si="1"/>
        <v>-174283538</v>
      </c>
      <c r="Q27" s="73">
        <f t="shared" si="1"/>
        <v>-277791741</v>
      </c>
      <c r="R27" s="73">
        <f t="shared" si="1"/>
        <v>-498515985</v>
      </c>
      <c r="S27" s="73">
        <f t="shared" si="1"/>
        <v>-327192422</v>
      </c>
      <c r="T27" s="73">
        <f t="shared" si="1"/>
        <v>-537945944</v>
      </c>
      <c r="U27" s="73">
        <f t="shared" si="1"/>
        <v>-220003869</v>
      </c>
      <c r="V27" s="73">
        <f t="shared" si="1"/>
        <v>-1085142235</v>
      </c>
      <c r="W27" s="73">
        <f t="shared" si="1"/>
        <v>-3448898509</v>
      </c>
      <c r="X27" s="73">
        <f t="shared" si="1"/>
        <v>-6867550832</v>
      </c>
      <c r="Y27" s="73">
        <f t="shared" si="1"/>
        <v>3418652323</v>
      </c>
      <c r="Z27" s="170">
        <f>+IF(X27&lt;&gt;0,+(Y27/X27)*100,0)</f>
        <v>-49.7797891363318</v>
      </c>
      <c r="AA27" s="74">
        <f>SUM(AA21:AA26)</f>
        <v>-6867550832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30000000</v>
      </c>
      <c r="D32" s="155"/>
      <c r="E32" s="59">
        <v>2500000000</v>
      </c>
      <c r="F32" s="60">
        <v>4000000000</v>
      </c>
      <c r="G32" s="60">
        <v>1000000000</v>
      </c>
      <c r="H32" s="60"/>
      <c r="I32" s="60"/>
      <c r="J32" s="60">
        <v>1000000000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1000000000</v>
      </c>
      <c r="X32" s="60">
        <v>4000000000</v>
      </c>
      <c r="Y32" s="60">
        <v>-3000000000</v>
      </c>
      <c r="Z32" s="140">
        <v>-75</v>
      </c>
      <c r="AA32" s="62">
        <v>4000000000</v>
      </c>
    </row>
    <row r="33" spans="1:27" ht="12.75">
      <c r="A33" s="249" t="s">
        <v>196</v>
      </c>
      <c r="B33" s="182"/>
      <c r="C33" s="155">
        <v>144000</v>
      </c>
      <c r="D33" s="155"/>
      <c r="E33" s="59">
        <v>35709630</v>
      </c>
      <c r="F33" s="60">
        <v>29784700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29784700</v>
      </c>
      <c r="Y33" s="60">
        <v>-29784700</v>
      </c>
      <c r="Z33" s="140">
        <v>-100</v>
      </c>
      <c r="AA33" s="62">
        <v>29784700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-409379000</v>
      </c>
      <c r="D35" s="155"/>
      <c r="E35" s="59">
        <v>-435158832</v>
      </c>
      <c r="F35" s="60">
        <v>-432586064</v>
      </c>
      <c r="G35" s="60"/>
      <c r="H35" s="60"/>
      <c r="I35" s="60">
        <v>-88055140</v>
      </c>
      <c r="J35" s="60">
        <v>-88055140</v>
      </c>
      <c r="K35" s="60"/>
      <c r="L35" s="60"/>
      <c r="M35" s="60">
        <v>-46958063</v>
      </c>
      <c r="N35" s="60">
        <v>-46958063</v>
      </c>
      <c r="O35" s="60">
        <v>-50000000</v>
      </c>
      <c r="P35" s="60"/>
      <c r="Q35" s="60">
        <v>-88055140</v>
      </c>
      <c r="R35" s="60">
        <v>-138055140</v>
      </c>
      <c r="S35" s="60"/>
      <c r="T35" s="60"/>
      <c r="U35" s="60">
        <v>-28574473</v>
      </c>
      <c r="V35" s="60">
        <v>-28574473</v>
      </c>
      <c r="W35" s="60">
        <v>-301642816</v>
      </c>
      <c r="X35" s="60">
        <v>-432586064</v>
      </c>
      <c r="Y35" s="60">
        <v>130943248</v>
      </c>
      <c r="Z35" s="140">
        <v>-30.27</v>
      </c>
      <c r="AA35" s="62">
        <v>-432586064</v>
      </c>
    </row>
    <row r="36" spans="1:27" ht="12.75">
      <c r="A36" s="250" t="s">
        <v>198</v>
      </c>
      <c r="B36" s="251"/>
      <c r="C36" s="168">
        <f aca="true" t="shared" si="2" ref="C36:Y36">SUM(C31:C35)</f>
        <v>-379235000</v>
      </c>
      <c r="D36" s="168">
        <f>SUM(D31:D35)</f>
        <v>0</v>
      </c>
      <c r="E36" s="72">
        <f t="shared" si="2"/>
        <v>2100550798</v>
      </c>
      <c r="F36" s="73">
        <f t="shared" si="2"/>
        <v>3597198636</v>
      </c>
      <c r="G36" s="73">
        <f t="shared" si="2"/>
        <v>1000000000</v>
      </c>
      <c r="H36" s="73">
        <f t="shared" si="2"/>
        <v>0</v>
      </c>
      <c r="I36" s="73">
        <f t="shared" si="2"/>
        <v>-88055140</v>
      </c>
      <c r="J36" s="73">
        <f t="shared" si="2"/>
        <v>911944860</v>
      </c>
      <c r="K36" s="73">
        <f t="shared" si="2"/>
        <v>0</v>
      </c>
      <c r="L36" s="73">
        <f t="shared" si="2"/>
        <v>0</v>
      </c>
      <c r="M36" s="73">
        <f t="shared" si="2"/>
        <v>-46958063</v>
      </c>
      <c r="N36" s="73">
        <f t="shared" si="2"/>
        <v>-46958063</v>
      </c>
      <c r="O36" s="73">
        <f t="shared" si="2"/>
        <v>-50000000</v>
      </c>
      <c r="P36" s="73">
        <f t="shared" si="2"/>
        <v>0</v>
      </c>
      <c r="Q36" s="73">
        <f t="shared" si="2"/>
        <v>-88055140</v>
      </c>
      <c r="R36" s="73">
        <f t="shared" si="2"/>
        <v>-138055140</v>
      </c>
      <c r="S36" s="73">
        <f t="shared" si="2"/>
        <v>0</v>
      </c>
      <c r="T36" s="73">
        <f t="shared" si="2"/>
        <v>0</v>
      </c>
      <c r="U36" s="73">
        <f t="shared" si="2"/>
        <v>-28574473</v>
      </c>
      <c r="V36" s="73">
        <f t="shared" si="2"/>
        <v>-28574473</v>
      </c>
      <c r="W36" s="73">
        <f t="shared" si="2"/>
        <v>698357184</v>
      </c>
      <c r="X36" s="73">
        <f t="shared" si="2"/>
        <v>3597198636</v>
      </c>
      <c r="Y36" s="73">
        <f t="shared" si="2"/>
        <v>-2898841452</v>
      </c>
      <c r="Z36" s="170">
        <f>+IF(X36&lt;&gt;0,+(Y36/X36)*100,0)</f>
        <v>-80.5860822638208</v>
      </c>
      <c r="AA36" s="74">
        <f>SUM(AA31:AA35)</f>
        <v>3597198636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-30348000</v>
      </c>
      <c r="D38" s="153">
        <f>+D17+D27+D36</f>
        <v>0</v>
      </c>
      <c r="E38" s="99">
        <f t="shared" si="3"/>
        <v>534106374</v>
      </c>
      <c r="F38" s="100">
        <f t="shared" si="3"/>
        <v>1552892977</v>
      </c>
      <c r="G38" s="100">
        <f t="shared" si="3"/>
        <v>433535594</v>
      </c>
      <c r="H38" s="100">
        <f t="shared" si="3"/>
        <v>2239226475</v>
      </c>
      <c r="I38" s="100">
        <f t="shared" si="3"/>
        <v>-920813068</v>
      </c>
      <c r="J38" s="100">
        <f t="shared" si="3"/>
        <v>1751949001</v>
      </c>
      <c r="K38" s="100">
        <f t="shared" si="3"/>
        <v>-186775021</v>
      </c>
      <c r="L38" s="100">
        <f t="shared" si="3"/>
        <v>-421283917</v>
      </c>
      <c r="M38" s="100">
        <f t="shared" si="3"/>
        <v>74478499</v>
      </c>
      <c r="N38" s="100">
        <f t="shared" si="3"/>
        <v>-533580439</v>
      </c>
      <c r="O38" s="100">
        <f t="shared" si="3"/>
        <v>642911187</v>
      </c>
      <c r="P38" s="100">
        <f t="shared" si="3"/>
        <v>-39116271</v>
      </c>
      <c r="Q38" s="100">
        <f t="shared" si="3"/>
        <v>1992010777</v>
      </c>
      <c r="R38" s="100">
        <f t="shared" si="3"/>
        <v>2595805693</v>
      </c>
      <c r="S38" s="100">
        <f t="shared" si="3"/>
        <v>-394268521</v>
      </c>
      <c r="T38" s="100">
        <f t="shared" si="3"/>
        <v>-165992133</v>
      </c>
      <c r="U38" s="100">
        <f t="shared" si="3"/>
        <v>-714639032</v>
      </c>
      <c r="V38" s="100">
        <f t="shared" si="3"/>
        <v>-1274899686</v>
      </c>
      <c r="W38" s="100">
        <f t="shared" si="3"/>
        <v>2539274569</v>
      </c>
      <c r="X38" s="100">
        <f t="shared" si="3"/>
        <v>1552892977</v>
      </c>
      <c r="Y38" s="100">
        <f t="shared" si="3"/>
        <v>986381592</v>
      </c>
      <c r="Z38" s="137">
        <f>+IF(X38&lt;&gt;0,+(Y38/X38)*100,0)</f>
        <v>63.51896792691851</v>
      </c>
      <c r="AA38" s="102">
        <f>+AA17+AA27+AA36</f>
        <v>1552892977</v>
      </c>
    </row>
    <row r="39" spans="1:27" ht="12.75">
      <c r="A39" s="249" t="s">
        <v>200</v>
      </c>
      <c r="B39" s="182"/>
      <c r="C39" s="153">
        <v>3803924000</v>
      </c>
      <c r="D39" s="153"/>
      <c r="E39" s="99">
        <v>4116346233</v>
      </c>
      <c r="F39" s="100">
        <v>3773576197</v>
      </c>
      <c r="G39" s="100">
        <v>3773576197</v>
      </c>
      <c r="H39" s="100">
        <v>4207111791</v>
      </c>
      <c r="I39" s="100">
        <v>6446338266</v>
      </c>
      <c r="J39" s="100">
        <v>3773576197</v>
      </c>
      <c r="K39" s="100">
        <v>5525525198</v>
      </c>
      <c r="L39" s="100">
        <v>5338750177</v>
      </c>
      <c r="M39" s="100">
        <v>4917466260</v>
      </c>
      <c r="N39" s="100">
        <v>5525525198</v>
      </c>
      <c r="O39" s="100">
        <v>4991944759</v>
      </c>
      <c r="P39" s="100">
        <v>5634855946</v>
      </c>
      <c r="Q39" s="100">
        <v>5595739675</v>
      </c>
      <c r="R39" s="100">
        <v>4991944759</v>
      </c>
      <c r="S39" s="100">
        <v>7587750452</v>
      </c>
      <c r="T39" s="100">
        <v>7193481931</v>
      </c>
      <c r="U39" s="100">
        <v>7027489798</v>
      </c>
      <c r="V39" s="100">
        <v>7587750452</v>
      </c>
      <c r="W39" s="100">
        <v>3773576197</v>
      </c>
      <c r="X39" s="100">
        <v>3773576197</v>
      </c>
      <c r="Y39" s="100"/>
      <c r="Z39" s="137"/>
      <c r="AA39" s="102">
        <v>3773576197</v>
      </c>
    </row>
    <row r="40" spans="1:27" ht="12.75">
      <c r="A40" s="269" t="s">
        <v>201</v>
      </c>
      <c r="B40" s="256"/>
      <c r="C40" s="257">
        <v>3773576000</v>
      </c>
      <c r="D40" s="257"/>
      <c r="E40" s="258">
        <v>4650452606</v>
      </c>
      <c r="F40" s="259">
        <v>5326469173</v>
      </c>
      <c r="G40" s="259">
        <v>4207111791</v>
      </c>
      <c r="H40" s="259">
        <v>6446338266</v>
      </c>
      <c r="I40" s="259">
        <v>5525525198</v>
      </c>
      <c r="J40" s="259">
        <v>5525525198</v>
      </c>
      <c r="K40" s="259">
        <v>5338750177</v>
      </c>
      <c r="L40" s="259">
        <v>4917466260</v>
      </c>
      <c r="M40" s="259">
        <v>4991944759</v>
      </c>
      <c r="N40" s="259">
        <v>4991944759</v>
      </c>
      <c r="O40" s="259">
        <v>5634855946</v>
      </c>
      <c r="P40" s="259">
        <v>5595739675</v>
      </c>
      <c r="Q40" s="259">
        <v>7587750452</v>
      </c>
      <c r="R40" s="259">
        <v>5634855946</v>
      </c>
      <c r="S40" s="259">
        <v>7193481931</v>
      </c>
      <c r="T40" s="259">
        <v>7027489798</v>
      </c>
      <c r="U40" s="259">
        <v>6312850766</v>
      </c>
      <c r="V40" s="259">
        <v>6312850766</v>
      </c>
      <c r="W40" s="259">
        <v>6312850766</v>
      </c>
      <c r="X40" s="259">
        <v>5326469173</v>
      </c>
      <c r="Y40" s="259">
        <v>986381593</v>
      </c>
      <c r="Z40" s="260">
        <v>18.52</v>
      </c>
      <c r="AA40" s="261">
        <v>5326469173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3350138843</v>
      </c>
      <c r="D5" s="200">
        <f t="shared" si="0"/>
        <v>0</v>
      </c>
      <c r="E5" s="106">
        <f t="shared" si="0"/>
        <v>3788493021</v>
      </c>
      <c r="F5" s="106">
        <f t="shared" si="0"/>
        <v>4689988155</v>
      </c>
      <c r="G5" s="106">
        <f t="shared" si="0"/>
        <v>18871759</v>
      </c>
      <c r="H5" s="106">
        <f t="shared" si="0"/>
        <v>215382363</v>
      </c>
      <c r="I5" s="106">
        <f t="shared" si="0"/>
        <v>217596733</v>
      </c>
      <c r="J5" s="106">
        <f t="shared" si="0"/>
        <v>451850855</v>
      </c>
      <c r="K5" s="106">
        <f t="shared" si="0"/>
        <v>204212393</v>
      </c>
      <c r="L5" s="106">
        <f t="shared" si="0"/>
        <v>222775399</v>
      </c>
      <c r="M5" s="106">
        <f t="shared" si="0"/>
        <v>301593997</v>
      </c>
      <c r="N5" s="106">
        <f t="shared" si="0"/>
        <v>728581789</v>
      </c>
      <c r="O5" s="106">
        <f t="shared" si="0"/>
        <v>83825943</v>
      </c>
      <c r="P5" s="106">
        <f t="shared" si="0"/>
        <v>150729365</v>
      </c>
      <c r="Q5" s="106">
        <f t="shared" si="0"/>
        <v>209148749</v>
      </c>
      <c r="R5" s="106">
        <f t="shared" si="0"/>
        <v>443704057</v>
      </c>
      <c r="S5" s="106">
        <f t="shared" si="0"/>
        <v>236267960</v>
      </c>
      <c r="T5" s="106">
        <f t="shared" si="0"/>
        <v>273543133</v>
      </c>
      <c r="U5" s="106">
        <f t="shared" si="0"/>
        <v>548007846</v>
      </c>
      <c r="V5" s="106">
        <f t="shared" si="0"/>
        <v>1057818939</v>
      </c>
      <c r="W5" s="106">
        <f t="shared" si="0"/>
        <v>2681955640</v>
      </c>
      <c r="X5" s="106">
        <f t="shared" si="0"/>
        <v>4689988155</v>
      </c>
      <c r="Y5" s="106">
        <f t="shared" si="0"/>
        <v>-2008032515</v>
      </c>
      <c r="Z5" s="201">
        <f>+IF(X5&lt;&gt;0,+(Y5/X5)*100,0)</f>
        <v>-42.81530035122231</v>
      </c>
      <c r="AA5" s="199">
        <f>SUM(AA11:AA18)</f>
        <v>4689988155</v>
      </c>
    </row>
    <row r="6" spans="1:27" ht="12.75">
      <c r="A6" s="291" t="s">
        <v>205</v>
      </c>
      <c r="B6" s="142"/>
      <c r="C6" s="62">
        <v>843890643</v>
      </c>
      <c r="D6" s="156"/>
      <c r="E6" s="60">
        <v>1090466477</v>
      </c>
      <c r="F6" s="60">
        <v>757564241</v>
      </c>
      <c r="G6" s="60">
        <v>426979</v>
      </c>
      <c r="H6" s="60">
        <v>61933065</v>
      </c>
      <c r="I6" s="60">
        <v>67474101</v>
      </c>
      <c r="J6" s="60">
        <v>129834145</v>
      </c>
      <c r="K6" s="60">
        <v>54779848</v>
      </c>
      <c r="L6" s="60">
        <v>71880275</v>
      </c>
      <c r="M6" s="60">
        <v>68245075</v>
      </c>
      <c r="N6" s="60">
        <v>194905198</v>
      </c>
      <c r="O6" s="60">
        <v>15251430</v>
      </c>
      <c r="P6" s="60">
        <v>26917173</v>
      </c>
      <c r="Q6" s="60">
        <v>59407757</v>
      </c>
      <c r="R6" s="60">
        <v>101576360</v>
      </c>
      <c r="S6" s="60">
        <v>49744898</v>
      </c>
      <c r="T6" s="60">
        <v>80924602</v>
      </c>
      <c r="U6" s="60">
        <v>100714055</v>
      </c>
      <c r="V6" s="60">
        <v>231383555</v>
      </c>
      <c r="W6" s="60">
        <v>657699258</v>
      </c>
      <c r="X6" s="60">
        <v>757564241</v>
      </c>
      <c r="Y6" s="60">
        <v>-99864983</v>
      </c>
      <c r="Z6" s="140">
        <v>-13.18</v>
      </c>
      <c r="AA6" s="155">
        <v>757564241</v>
      </c>
    </row>
    <row r="7" spans="1:27" ht="12.75">
      <c r="A7" s="291" t="s">
        <v>206</v>
      </c>
      <c r="B7" s="142"/>
      <c r="C7" s="62">
        <v>536289968</v>
      </c>
      <c r="D7" s="156"/>
      <c r="E7" s="60">
        <v>558955510</v>
      </c>
      <c r="F7" s="60">
        <v>488776392</v>
      </c>
      <c r="G7" s="60">
        <v>11890870</v>
      </c>
      <c r="H7" s="60">
        <v>34481157</v>
      </c>
      <c r="I7" s="60">
        <v>38075797</v>
      </c>
      <c r="J7" s="60">
        <v>84447824</v>
      </c>
      <c r="K7" s="60">
        <v>35289449</v>
      </c>
      <c r="L7" s="60">
        <v>36897022</v>
      </c>
      <c r="M7" s="60">
        <v>33596325</v>
      </c>
      <c r="N7" s="60">
        <v>105782796</v>
      </c>
      <c r="O7" s="60">
        <v>18064366</v>
      </c>
      <c r="P7" s="60">
        <v>33790178</v>
      </c>
      <c r="Q7" s="60">
        <v>26715996</v>
      </c>
      <c r="R7" s="60">
        <v>78570540</v>
      </c>
      <c r="S7" s="60">
        <v>33727146</v>
      </c>
      <c r="T7" s="60">
        <v>40341368</v>
      </c>
      <c r="U7" s="60">
        <v>53372165</v>
      </c>
      <c r="V7" s="60">
        <v>127440679</v>
      </c>
      <c r="W7" s="60">
        <v>396241839</v>
      </c>
      <c r="X7" s="60">
        <v>488776392</v>
      </c>
      <c r="Y7" s="60">
        <v>-92534553</v>
      </c>
      <c r="Z7" s="140">
        <v>-18.93</v>
      </c>
      <c r="AA7" s="155">
        <v>488776392</v>
      </c>
    </row>
    <row r="8" spans="1:27" ht="12.75">
      <c r="A8" s="291" t="s">
        <v>207</v>
      </c>
      <c r="B8" s="142"/>
      <c r="C8" s="62">
        <v>237755025</v>
      </c>
      <c r="D8" s="156"/>
      <c r="E8" s="60">
        <v>518929965</v>
      </c>
      <c r="F8" s="60">
        <v>1659909779</v>
      </c>
      <c r="G8" s="60">
        <v>1572474</v>
      </c>
      <c r="H8" s="60">
        <v>14410941</v>
      </c>
      <c r="I8" s="60">
        <v>13320047</v>
      </c>
      <c r="J8" s="60">
        <v>29303462</v>
      </c>
      <c r="K8" s="60">
        <v>28078725</v>
      </c>
      <c r="L8" s="60">
        <v>26786273</v>
      </c>
      <c r="M8" s="60">
        <v>22227666</v>
      </c>
      <c r="N8" s="60">
        <v>77092664</v>
      </c>
      <c r="O8" s="60">
        <v>9252232</v>
      </c>
      <c r="P8" s="60">
        <v>18377938</v>
      </c>
      <c r="Q8" s="60">
        <v>36239899</v>
      </c>
      <c r="R8" s="60">
        <v>63870069</v>
      </c>
      <c r="S8" s="60">
        <v>73125482</v>
      </c>
      <c r="T8" s="60">
        <v>49407137</v>
      </c>
      <c r="U8" s="60">
        <v>64062476</v>
      </c>
      <c r="V8" s="60">
        <v>186595095</v>
      </c>
      <c r="W8" s="60">
        <v>356861290</v>
      </c>
      <c r="X8" s="60">
        <v>1659909779</v>
      </c>
      <c r="Y8" s="60">
        <v>-1303048489</v>
      </c>
      <c r="Z8" s="140">
        <v>-78.5</v>
      </c>
      <c r="AA8" s="155">
        <v>1659909779</v>
      </c>
    </row>
    <row r="9" spans="1:27" ht="12.75">
      <c r="A9" s="291" t="s">
        <v>208</v>
      </c>
      <c r="B9" s="142"/>
      <c r="C9" s="62">
        <v>181766969</v>
      </c>
      <c r="D9" s="156"/>
      <c r="E9" s="60">
        <v>124311241</v>
      </c>
      <c r="F9" s="60">
        <v>240793720</v>
      </c>
      <c r="G9" s="60">
        <v>81353</v>
      </c>
      <c r="H9" s="60">
        <v>3849202</v>
      </c>
      <c r="I9" s="60">
        <v>3757789</v>
      </c>
      <c r="J9" s="60">
        <v>7688344</v>
      </c>
      <c r="K9" s="60">
        <v>6425032</v>
      </c>
      <c r="L9" s="60">
        <v>12022343</v>
      </c>
      <c r="M9" s="60">
        <v>6436581</v>
      </c>
      <c r="N9" s="60">
        <v>24883956</v>
      </c>
      <c r="O9" s="60">
        <v>1151505</v>
      </c>
      <c r="P9" s="60">
        <v>4833161</v>
      </c>
      <c r="Q9" s="60">
        <v>8781192</v>
      </c>
      <c r="R9" s="60">
        <v>14765858</v>
      </c>
      <c r="S9" s="60">
        <v>17294294</v>
      </c>
      <c r="T9" s="60">
        <v>7825340</v>
      </c>
      <c r="U9" s="60">
        <v>25687749</v>
      </c>
      <c r="V9" s="60">
        <v>50807383</v>
      </c>
      <c r="W9" s="60">
        <v>98145541</v>
      </c>
      <c r="X9" s="60">
        <v>240793720</v>
      </c>
      <c r="Y9" s="60">
        <v>-142648179</v>
      </c>
      <c r="Z9" s="140">
        <v>-59.24</v>
      </c>
      <c r="AA9" s="155">
        <v>240793720</v>
      </c>
    </row>
    <row r="10" spans="1:27" ht="12.75">
      <c r="A10" s="291" t="s">
        <v>209</v>
      </c>
      <c r="B10" s="142"/>
      <c r="C10" s="62">
        <v>243622565</v>
      </c>
      <c r="D10" s="156"/>
      <c r="E10" s="60">
        <v>566685444</v>
      </c>
      <c r="F10" s="60">
        <v>369911500</v>
      </c>
      <c r="G10" s="60">
        <v>75495</v>
      </c>
      <c r="H10" s="60">
        <v>9185100</v>
      </c>
      <c r="I10" s="60">
        <v>21726948</v>
      </c>
      <c r="J10" s="60">
        <v>30987543</v>
      </c>
      <c r="K10" s="60">
        <v>14965559</v>
      </c>
      <c r="L10" s="60">
        <v>16532873</v>
      </c>
      <c r="M10" s="60">
        <v>35118490</v>
      </c>
      <c r="N10" s="60">
        <v>66616922</v>
      </c>
      <c r="O10" s="60">
        <v>12905781</v>
      </c>
      <c r="P10" s="60">
        <v>18265070</v>
      </c>
      <c r="Q10" s="60">
        <v>19479733</v>
      </c>
      <c r="R10" s="60">
        <v>50650584</v>
      </c>
      <c r="S10" s="60">
        <v>16321926</v>
      </c>
      <c r="T10" s="60">
        <v>27842163</v>
      </c>
      <c r="U10" s="60">
        <v>122158014</v>
      </c>
      <c r="V10" s="60">
        <v>166322103</v>
      </c>
      <c r="W10" s="60">
        <v>314577152</v>
      </c>
      <c r="X10" s="60">
        <v>369911500</v>
      </c>
      <c r="Y10" s="60">
        <v>-55334348</v>
      </c>
      <c r="Z10" s="140">
        <v>-14.96</v>
      </c>
      <c r="AA10" s="155">
        <v>369911500</v>
      </c>
    </row>
    <row r="11" spans="1:27" ht="12.75">
      <c r="A11" s="292" t="s">
        <v>210</v>
      </c>
      <c r="B11" s="142"/>
      <c r="C11" s="293">
        <f aca="true" t="shared" si="1" ref="C11:Y11">SUM(C6:C10)</f>
        <v>2043325170</v>
      </c>
      <c r="D11" s="294">
        <f t="shared" si="1"/>
        <v>0</v>
      </c>
      <c r="E11" s="295">
        <f t="shared" si="1"/>
        <v>2859348637</v>
      </c>
      <c r="F11" s="295">
        <f t="shared" si="1"/>
        <v>3516955632</v>
      </c>
      <c r="G11" s="295">
        <f t="shared" si="1"/>
        <v>14047171</v>
      </c>
      <c r="H11" s="295">
        <f t="shared" si="1"/>
        <v>123859465</v>
      </c>
      <c r="I11" s="295">
        <f t="shared" si="1"/>
        <v>144354682</v>
      </c>
      <c r="J11" s="295">
        <f t="shared" si="1"/>
        <v>282261318</v>
      </c>
      <c r="K11" s="295">
        <f t="shared" si="1"/>
        <v>139538613</v>
      </c>
      <c r="L11" s="295">
        <f t="shared" si="1"/>
        <v>164118786</v>
      </c>
      <c r="M11" s="295">
        <f t="shared" si="1"/>
        <v>165624137</v>
      </c>
      <c r="N11" s="295">
        <f t="shared" si="1"/>
        <v>469281536</v>
      </c>
      <c r="O11" s="295">
        <f t="shared" si="1"/>
        <v>56625314</v>
      </c>
      <c r="P11" s="295">
        <f t="shared" si="1"/>
        <v>102183520</v>
      </c>
      <c r="Q11" s="295">
        <f t="shared" si="1"/>
        <v>150624577</v>
      </c>
      <c r="R11" s="295">
        <f t="shared" si="1"/>
        <v>309433411</v>
      </c>
      <c r="S11" s="295">
        <f t="shared" si="1"/>
        <v>190213746</v>
      </c>
      <c r="T11" s="295">
        <f t="shared" si="1"/>
        <v>206340610</v>
      </c>
      <c r="U11" s="295">
        <f t="shared" si="1"/>
        <v>365994459</v>
      </c>
      <c r="V11" s="295">
        <f t="shared" si="1"/>
        <v>762548815</v>
      </c>
      <c r="W11" s="295">
        <f t="shared" si="1"/>
        <v>1823525080</v>
      </c>
      <c r="X11" s="295">
        <f t="shared" si="1"/>
        <v>3516955632</v>
      </c>
      <c r="Y11" s="295">
        <f t="shared" si="1"/>
        <v>-1693430552</v>
      </c>
      <c r="Z11" s="296">
        <f>+IF(X11&lt;&gt;0,+(Y11/X11)*100,0)</f>
        <v>-48.150466744358404</v>
      </c>
      <c r="AA11" s="297">
        <f>SUM(AA6:AA10)</f>
        <v>3516955632</v>
      </c>
    </row>
    <row r="12" spans="1:27" ht="12.75">
      <c r="A12" s="298" t="s">
        <v>211</v>
      </c>
      <c r="B12" s="136"/>
      <c r="C12" s="62">
        <v>72973089</v>
      </c>
      <c r="D12" s="156"/>
      <c r="E12" s="60">
        <v>168498514</v>
      </c>
      <c r="F12" s="60">
        <v>269070530</v>
      </c>
      <c r="G12" s="60">
        <v>816189</v>
      </c>
      <c r="H12" s="60">
        <v>5401833</v>
      </c>
      <c r="I12" s="60">
        <v>11847432</v>
      </c>
      <c r="J12" s="60">
        <v>18065454</v>
      </c>
      <c r="K12" s="60">
        <v>8451743</v>
      </c>
      <c r="L12" s="60">
        <v>7409450</v>
      </c>
      <c r="M12" s="60">
        <v>7273297</v>
      </c>
      <c r="N12" s="60">
        <v>23134490</v>
      </c>
      <c r="O12" s="60">
        <v>1850391</v>
      </c>
      <c r="P12" s="60">
        <v>7859978</v>
      </c>
      <c r="Q12" s="60">
        <v>10271742</v>
      </c>
      <c r="R12" s="60">
        <v>19982111</v>
      </c>
      <c r="S12" s="60">
        <v>10428377</v>
      </c>
      <c r="T12" s="60">
        <v>12282902</v>
      </c>
      <c r="U12" s="60">
        <v>26179811</v>
      </c>
      <c r="V12" s="60">
        <v>48891090</v>
      </c>
      <c r="W12" s="60">
        <v>110073145</v>
      </c>
      <c r="X12" s="60">
        <v>269070530</v>
      </c>
      <c r="Y12" s="60">
        <v>-158997385</v>
      </c>
      <c r="Z12" s="140">
        <v>-59.09</v>
      </c>
      <c r="AA12" s="155">
        <v>269070530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81056</v>
      </c>
      <c r="D14" s="156"/>
      <c r="E14" s="60"/>
      <c r="F14" s="60">
        <v>141343429</v>
      </c>
      <c r="G14" s="60"/>
      <c r="H14" s="60">
        <v>8136774</v>
      </c>
      <c r="I14" s="60">
        <v>13934436</v>
      </c>
      <c r="J14" s="60">
        <v>22071210</v>
      </c>
      <c r="K14" s="60">
        <v>7119054</v>
      </c>
      <c r="L14" s="60"/>
      <c r="M14" s="60"/>
      <c r="N14" s="60">
        <v>7119054</v>
      </c>
      <c r="O14" s="60"/>
      <c r="P14" s="60"/>
      <c r="Q14" s="60"/>
      <c r="R14" s="60"/>
      <c r="S14" s="60"/>
      <c r="T14" s="60"/>
      <c r="U14" s="60"/>
      <c r="V14" s="60"/>
      <c r="W14" s="60">
        <v>29190264</v>
      </c>
      <c r="X14" s="60">
        <v>141343429</v>
      </c>
      <c r="Y14" s="60">
        <v>-112153165</v>
      </c>
      <c r="Z14" s="140">
        <v>-79.35</v>
      </c>
      <c r="AA14" s="155">
        <v>141343429</v>
      </c>
    </row>
    <row r="15" spans="1:27" ht="12.75">
      <c r="A15" s="298" t="s">
        <v>214</v>
      </c>
      <c r="B15" s="136" t="s">
        <v>138</v>
      </c>
      <c r="C15" s="62">
        <v>1233259528</v>
      </c>
      <c r="D15" s="156"/>
      <c r="E15" s="60">
        <v>758645870</v>
      </c>
      <c r="F15" s="60">
        <v>752826804</v>
      </c>
      <c r="G15" s="60">
        <v>3948275</v>
      </c>
      <c r="H15" s="60">
        <v>77790067</v>
      </c>
      <c r="I15" s="60">
        <v>47195645</v>
      </c>
      <c r="J15" s="60">
        <v>128933987</v>
      </c>
      <c r="K15" s="60">
        <v>48639959</v>
      </c>
      <c r="L15" s="60">
        <v>51137625</v>
      </c>
      <c r="M15" s="60">
        <v>128535907</v>
      </c>
      <c r="N15" s="60">
        <v>228313491</v>
      </c>
      <c r="O15" s="60">
        <v>25347498</v>
      </c>
      <c r="P15" s="60">
        <v>40617872</v>
      </c>
      <c r="Q15" s="60">
        <v>47908589</v>
      </c>
      <c r="R15" s="60">
        <v>113873959</v>
      </c>
      <c r="S15" s="60">
        <v>35338255</v>
      </c>
      <c r="T15" s="60">
        <v>54415793</v>
      </c>
      <c r="U15" s="60">
        <v>155075009</v>
      </c>
      <c r="V15" s="60">
        <v>244829057</v>
      </c>
      <c r="W15" s="60">
        <v>715950494</v>
      </c>
      <c r="X15" s="60">
        <v>752826804</v>
      </c>
      <c r="Y15" s="60">
        <v>-36876310</v>
      </c>
      <c r="Z15" s="140">
        <v>-4.9</v>
      </c>
      <c r="AA15" s="155">
        <v>752826804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500000</v>
      </c>
      <c r="D18" s="276"/>
      <c r="E18" s="82">
        <v>2000000</v>
      </c>
      <c r="F18" s="82">
        <v>9791760</v>
      </c>
      <c r="G18" s="82">
        <v>60124</v>
      </c>
      <c r="H18" s="82">
        <v>194224</v>
      </c>
      <c r="I18" s="82">
        <v>264538</v>
      </c>
      <c r="J18" s="82">
        <v>518886</v>
      </c>
      <c r="K18" s="82">
        <v>463024</v>
      </c>
      <c r="L18" s="82">
        <v>109538</v>
      </c>
      <c r="M18" s="82">
        <v>160656</v>
      </c>
      <c r="N18" s="82">
        <v>733218</v>
      </c>
      <c r="O18" s="82">
        <v>2740</v>
      </c>
      <c r="P18" s="82">
        <v>67995</v>
      </c>
      <c r="Q18" s="82">
        <v>343841</v>
      </c>
      <c r="R18" s="82">
        <v>414576</v>
      </c>
      <c r="S18" s="82">
        <v>287582</v>
      </c>
      <c r="T18" s="82">
        <v>503828</v>
      </c>
      <c r="U18" s="82">
        <v>758567</v>
      </c>
      <c r="V18" s="82">
        <v>1549977</v>
      </c>
      <c r="W18" s="82">
        <v>3216657</v>
      </c>
      <c r="X18" s="82">
        <v>9791760</v>
      </c>
      <c r="Y18" s="82">
        <v>-6575103</v>
      </c>
      <c r="Z18" s="270">
        <v>-67.15</v>
      </c>
      <c r="AA18" s="278">
        <v>9791760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2922418534</v>
      </c>
      <c r="D20" s="154">
        <f t="shared" si="2"/>
        <v>0</v>
      </c>
      <c r="E20" s="100">
        <f t="shared" si="2"/>
        <v>3234709786</v>
      </c>
      <c r="F20" s="100">
        <f t="shared" si="2"/>
        <v>3166490948</v>
      </c>
      <c r="G20" s="100">
        <f t="shared" si="2"/>
        <v>73094417</v>
      </c>
      <c r="H20" s="100">
        <f t="shared" si="2"/>
        <v>100629807</v>
      </c>
      <c r="I20" s="100">
        <f t="shared" si="2"/>
        <v>165073587</v>
      </c>
      <c r="J20" s="100">
        <f t="shared" si="2"/>
        <v>338797811</v>
      </c>
      <c r="K20" s="100">
        <f t="shared" si="2"/>
        <v>210270713</v>
      </c>
      <c r="L20" s="100">
        <f t="shared" si="2"/>
        <v>243320606</v>
      </c>
      <c r="M20" s="100">
        <f t="shared" si="2"/>
        <v>231139470</v>
      </c>
      <c r="N20" s="100">
        <f t="shared" si="2"/>
        <v>684730789</v>
      </c>
      <c r="O20" s="100">
        <f t="shared" si="2"/>
        <v>98450514</v>
      </c>
      <c r="P20" s="100">
        <f t="shared" si="2"/>
        <v>182049964</v>
      </c>
      <c r="Q20" s="100">
        <f t="shared" si="2"/>
        <v>224324685</v>
      </c>
      <c r="R20" s="100">
        <f t="shared" si="2"/>
        <v>504825163</v>
      </c>
      <c r="S20" s="100">
        <f t="shared" si="2"/>
        <v>221489917</v>
      </c>
      <c r="T20" s="100">
        <f t="shared" si="2"/>
        <v>300391237</v>
      </c>
      <c r="U20" s="100">
        <f t="shared" si="2"/>
        <v>529819900</v>
      </c>
      <c r="V20" s="100">
        <f t="shared" si="2"/>
        <v>1051701054</v>
      </c>
      <c r="W20" s="100">
        <f t="shared" si="2"/>
        <v>2580054817</v>
      </c>
      <c r="X20" s="100">
        <f t="shared" si="2"/>
        <v>3166490948</v>
      </c>
      <c r="Y20" s="100">
        <f t="shared" si="2"/>
        <v>-586436131</v>
      </c>
      <c r="Z20" s="137">
        <f>+IF(X20&lt;&gt;0,+(Y20/X20)*100,0)</f>
        <v>-18.520063396056802</v>
      </c>
      <c r="AA20" s="153">
        <f>SUM(AA26:AA33)</f>
        <v>3166490948</v>
      </c>
    </row>
    <row r="21" spans="1:27" ht="12.75">
      <c r="A21" s="291" t="s">
        <v>205</v>
      </c>
      <c r="B21" s="142"/>
      <c r="C21" s="62">
        <v>567708585</v>
      </c>
      <c r="D21" s="156"/>
      <c r="E21" s="60">
        <v>528180382</v>
      </c>
      <c r="F21" s="60">
        <v>487466230</v>
      </c>
      <c r="G21" s="60">
        <v>3692425</v>
      </c>
      <c r="H21" s="60">
        <v>25466028</v>
      </c>
      <c r="I21" s="60">
        <v>31817157</v>
      </c>
      <c r="J21" s="60">
        <v>60975610</v>
      </c>
      <c r="K21" s="60">
        <v>27721996</v>
      </c>
      <c r="L21" s="60">
        <v>29844438</v>
      </c>
      <c r="M21" s="60">
        <v>39883500</v>
      </c>
      <c r="N21" s="60">
        <v>97449934</v>
      </c>
      <c r="O21" s="60">
        <v>-3790051</v>
      </c>
      <c r="P21" s="60">
        <v>15732658</v>
      </c>
      <c r="Q21" s="60">
        <v>24921499</v>
      </c>
      <c r="R21" s="60">
        <v>36864106</v>
      </c>
      <c r="S21" s="60">
        <v>41394479</v>
      </c>
      <c r="T21" s="60">
        <v>24378500</v>
      </c>
      <c r="U21" s="60">
        <v>35830184</v>
      </c>
      <c r="V21" s="60">
        <v>101603163</v>
      </c>
      <c r="W21" s="60">
        <v>296892813</v>
      </c>
      <c r="X21" s="60">
        <v>487466230</v>
      </c>
      <c r="Y21" s="60">
        <v>-190573417</v>
      </c>
      <c r="Z21" s="140">
        <v>-39.09</v>
      </c>
      <c r="AA21" s="155">
        <v>487466230</v>
      </c>
    </row>
    <row r="22" spans="1:27" ht="12.75">
      <c r="A22" s="291" t="s">
        <v>206</v>
      </c>
      <c r="B22" s="142"/>
      <c r="C22" s="62">
        <v>527650352</v>
      </c>
      <c r="D22" s="156"/>
      <c r="E22" s="60">
        <v>556919100</v>
      </c>
      <c r="F22" s="60">
        <v>481187833</v>
      </c>
      <c r="G22" s="60">
        <v>13912823</v>
      </c>
      <c r="H22" s="60">
        <v>19420717</v>
      </c>
      <c r="I22" s="60">
        <v>45326137</v>
      </c>
      <c r="J22" s="60">
        <v>78659677</v>
      </c>
      <c r="K22" s="60">
        <v>45263512</v>
      </c>
      <c r="L22" s="60">
        <v>37139302</v>
      </c>
      <c r="M22" s="60">
        <v>32936051</v>
      </c>
      <c r="N22" s="60">
        <v>115338865</v>
      </c>
      <c r="O22" s="60">
        <v>21518896</v>
      </c>
      <c r="P22" s="60">
        <v>44616754</v>
      </c>
      <c r="Q22" s="60">
        <v>42280653</v>
      </c>
      <c r="R22" s="60">
        <v>108416303</v>
      </c>
      <c r="S22" s="60">
        <v>34142689</v>
      </c>
      <c r="T22" s="60">
        <v>38795508</v>
      </c>
      <c r="U22" s="60">
        <v>44340487</v>
      </c>
      <c r="V22" s="60">
        <v>117278684</v>
      </c>
      <c r="W22" s="60">
        <v>419693529</v>
      </c>
      <c r="X22" s="60">
        <v>481187833</v>
      </c>
      <c r="Y22" s="60">
        <v>-61494304</v>
      </c>
      <c r="Z22" s="140">
        <v>-12.78</v>
      </c>
      <c r="AA22" s="155">
        <v>481187833</v>
      </c>
    </row>
    <row r="23" spans="1:27" ht="12.75">
      <c r="A23" s="291" t="s">
        <v>207</v>
      </c>
      <c r="B23" s="142"/>
      <c r="C23" s="62">
        <v>375476719</v>
      </c>
      <c r="D23" s="156"/>
      <c r="E23" s="60">
        <v>382537135</v>
      </c>
      <c r="F23" s="60">
        <v>546315154</v>
      </c>
      <c r="G23" s="60">
        <v>36724101</v>
      </c>
      <c r="H23" s="60">
        <v>24874952</v>
      </c>
      <c r="I23" s="60">
        <v>22964637</v>
      </c>
      <c r="J23" s="60">
        <v>84563690</v>
      </c>
      <c r="K23" s="60">
        <v>32538045</v>
      </c>
      <c r="L23" s="60">
        <v>53380646</v>
      </c>
      <c r="M23" s="60">
        <v>44642017</v>
      </c>
      <c r="N23" s="60">
        <v>130560708</v>
      </c>
      <c r="O23" s="60">
        <v>28591875</v>
      </c>
      <c r="P23" s="60">
        <v>22781558</v>
      </c>
      <c r="Q23" s="60">
        <v>30597383</v>
      </c>
      <c r="R23" s="60">
        <v>81970816</v>
      </c>
      <c r="S23" s="60">
        <v>31689705</v>
      </c>
      <c r="T23" s="60">
        <v>49280872</v>
      </c>
      <c r="U23" s="60">
        <v>93982430</v>
      </c>
      <c r="V23" s="60">
        <v>174953007</v>
      </c>
      <c r="W23" s="60">
        <v>472048221</v>
      </c>
      <c r="X23" s="60">
        <v>546315154</v>
      </c>
      <c r="Y23" s="60">
        <v>-74266933</v>
      </c>
      <c r="Z23" s="140">
        <v>-13.59</v>
      </c>
      <c r="AA23" s="155">
        <v>546315154</v>
      </c>
    </row>
    <row r="24" spans="1:27" ht="12.75">
      <c r="A24" s="291" t="s">
        <v>208</v>
      </c>
      <c r="B24" s="142"/>
      <c r="C24" s="62">
        <v>474488566</v>
      </c>
      <c r="D24" s="156"/>
      <c r="E24" s="60">
        <v>570635020</v>
      </c>
      <c r="F24" s="60">
        <v>475036034</v>
      </c>
      <c r="G24" s="60">
        <v>149665</v>
      </c>
      <c r="H24" s="60">
        <v>12555095</v>
      </c>
      <c r="I24" s="60">
        <v>17685437</v>
      </c>
      <c r="J24" s="60">
        <v>30390197</v>
      </c>
      <c r="K24" s="60">
        <v>41136557</v>
      </c>
      <c r="L24" s="60">
        <v>38989823</v>
      </c>
      <c r="M24" s="60">
        <v>41748664</v>
      </c>
      <c r="N24" s="60">
        <v>121875044</v>
      </c>
      <c r="O24" s="60">
        <v>12159143</v>
      </c>
      <c r="P24" s="60">
        <v>28524260</v>
      </c>
      <c r="Q24" s="60">
        <v>34125808</v>
      </c>
      <c r="R24" s="60">
        <v>74809211</v>
      </c>
      <c r="S24" s="60">
        <v>26383843</v>
      </c>
      <c r="T24" s="60">
        <v>53004526</v>
      </c>
      <c r="U24" s="60">
        <v>116683576</v>
      </c>
      <c r="V24" s="60">
        <v>196071945</v>
      </c>
      <c r="W24" s="60">
        <v>423146397</v>
      </c>
      <c r="X24" s="60">
        <v>475036034</v>
      </c>
      <c r="Y24" s="60">
        <v>-51889637</v>
      </c>
      <c r="Z24" s="140">
        <v>-10.92</v>
      </c>
      <c r="AA24" s="155">
        <v>475036034</v>
      </c>
    </row>
    <row r="25" spans="1:27" ht="12.75">
      <c r="A25" s="291" t="s">
        <v>209</v>
      </c>
      <c r="B25" s="142"/>
      <c r="C25" s="62">
        <v>20420679</v>
      </c>
      <c r="D25" s="156"/>
      <c r="E25" s="60">
        <v>166857346</v>
      </c>
      <c r="F25" s="60">
        <v>38298683</v>
      </c>
      <c r="G25" s="60">
        <v>359167</v>
      </c>
      <c r="H25" s="60">
        <v>12075</v>
      </c>
      <c r="I25" s="60">
        <v>803488</v>
      </c>
      <c r="J25" s="60">
        <v>1174730</v>
      </c>
      <c r="K25" s="60">
        <v>431926</v>
      </c>
      <c r="L25" s="60">
        <v>763692</v>
      </c>
      <c r="M25" s="60">
        <v>628389</v>
      </c>
      <c r="N25" s="60">
        <v>1824007</v>
      </c>
      <c r="O25" s="60">
        <v>44181</v>
      </c>
      <c r="P25" s="60">
        <v>4035946</v>
      </c>
      <c r="Q25" s="60">
        <v>1113059</v>
      </c>
      <c r="R25" s="60">
        <v>5193186</v>
      </c>
      <c r="S25" s="60">
        <v>898270</v>
      </c>
      <c r="T25" s="60">
        <v>1805273</v>
      </c>
      <c r="U25" s="60">
        <v>4143140</v>
      </c>
      <c r="V25" s="60">
        <v>6846683</v>
      </c>
      <c r="W25" s="60">
        <v>15038606</v>
      </c>
      <c r="X25" s="60">
        <v>38298683</v>
      </c>
      <c r="Y25" s="60">
        <v>-23260077</v>
      </c>
      <c r="Z25" s="140">
        <v>-60.73</v>
      </c>
      <c r="AA25" s="155">
        <v>38298683</v>
      </c>
    </row>
    <row r="26" spans="1:27" ht="12.75">
      <c r="A26" s="292" t="s">
        <v>210</v>
      </c>
      <c r="B26" s="302"/>
      <c r="C26" s="293">
        <f aca="true" t="shared" si="3" ref="C26:Y26">SUM(C21:C25)</f>
        <v>1965744901</v>
      </c>
      <c r="D26" s="294">
        <f t="shared" si="3"/>
        <v>0</v>
      </c>
      <c r="E26" s="295">
        <f t="shared" si="3"/>
        <v>2205128983</v>
      </c>
      <c r="F26" s="295">
        <f t="shared" si="3"/>
        <v>2028303934</v>
      </c>
      <c r="G26" s="295">
        <f t="shared" si="3"/>
        <v>54838181</v>
      </c>
      <c r="H26" s="295">
        <f t="shared" si="3"/>
        <v>82328867</v>
      </c>
      <c r="I26" s="295">
        <f t="shared" si="3"/>
        <v>118596856</v>
      </c>
      <c r="J26" s="295">
        <f t="shared" si="3"/>
        <v>255763904</v>
      </c>
      <c r="K26" s="295">
        <f t="shared" si="3"/>
        <v>147092036</v>
      </c>
      <c r="L26" s="295">
        <f t="shared" si="3"/>
        <v>160117901</v>
      </c>
      <c r="M26" s="295">
        <f t="shared" si="3"/>
        <v>159838621</v>
      </c>
      <c r="N26" s="295">
        <f t="shared" si="3"/>
        <v>467048558</v>
      </c>
      <c r="O26" s="295">
        <f t="shared" si="3"/>
        <v>58524044</v>
      </c>
      <c r="P26" s="295">
        <f t="shared" si="3"/>
        <v>115691176</v>
      </c>
      <c r="Q26" s="295">
        <f t="shared" si="3"/>
        <v>133038402</v>
      </c>
      <c r="R26" s="295">
        <f t="shared" si="3"/>
        <v>307253622</v>
      </c>
      <c r="S26" s="295">
        <f t="shared" si="3"/>
        <v>134508986</v>
      </c>
      <c r="T26" s="295">
        <f t="shared" si="3"/>
        <v>167264679</v>
      </c>
      <c r="U26" s="295">
        <f t="shared" si="3"/>
        <v>294979817</v>
      </c>
      <c r="V26" s="295">
        <f t="shared" si="3"/>
        <v>596753482</v>
      </c>
      <c r="W26" s="295">
        <f t="shared" si="3"/>
        <v>1626819566</v>
      </c>
      <c r="X26" s="295">
        <f t="shared" si="3"/>
        <v>2028303934</v>
      </c>
      <c r="Y26" s="295">
        <f t="shared" si="3"/>
        <v>-401484368</v>
      </c>
      <c r="Z26" s="296">
        <f>+IF(X26&lt;&gt;0,+(Y26/X26)*100,0)</f>
        <v>-19.794093048384333</v>
      </c>
      <c r="AA26" s="297">
        <f>SUM(AA21:AA25)</f>
        <v>2028303934</v>
      </c>
    </row>
    <row r="27" spans="1:27" ht="12.75">
      <c r="A27" s="298" t="s">
        <v>211</v>
      </c>
      <c r="B27" s="147"/>
      <c r="C27" s="62">
        <v>294164793</v>
      </c>
      <c r="D27" s="156"/>
      <c r="E27" s="60">
        <v>250696094</v>
      </c>
      <c r="F27" s="60">
        <v>341101077</v>
      </c>
      <c r="G27" s="60">
        <v>-2621</v>
      </c>
      <c r="H27" s="60">
        <v>4118274</v>
      </c>
      <c r="I27" s="60">
        <v>7129968</v>
      </c>
      <c r="J27" s="60">
        <v>11245621</v>
      </c>
      <c r="K27" s="60">
        <v>16134025</v>
      </c>
      <c r="L27" s="60">
        <v>24353900</v>
      </c>
      <c r="M27" s="60">
        <v>22389079</v>
      </c>
      <c r="N27" s="60">
        <v>62877004</v>
      </c>
      <c r="O27" s="60">
        <v>6538022</v>
      </c>
      <c r="P27" s="60">
        <v>19082712</v>
      </c>
      <c r="Q27" s="60">
        <v>18545861</v>
      </c>
      <c r="R27" s="60">
        <v>44166595</v>
      </c>
      <c r="S27" s="60">
        <v>19220597</v>
      </c>
      <c r="T27" s="60">
        <v>47198042</v>
      </c>
      <c r="U27" s="60">
        <v>56700649</v>
      </c>
      <c r="V27" s="60">
        <v>123119288</v>
      </c>
      <c r="W27" s="60">
        <v>241408508</v>
      </c>
      <c r="X27" s="60">
        <v>341101077</v>
      </c>
      <c r="Y27" s="60">
        <v>-99692569</v>
      </c>
      <c r="Z27" s="140">
        <v>-29.23</v>
      </c>
      <c r="AA27" s="155">
        <v>341101077</v>
      </c>
    </row>
    <row r="28" spans="1:27" ht="12.75">
      <c r="A28" s="298" t="s">
        <v>212</v>
      </c>
      <c r="B28" s="147"/>
      <c r="C28" s="273">
        <v>38955142</v>
      </c>
      <c r="D28" s="274"/>
      <c r="E28" s="275">
        <v>7450054</v>
      </c>
      <c r="F28" s="275">
        <v>8136764</v>
      </c>
      <c r="G28" s="275"/>
      <c r="H28" s="275">
        <v>4496914</v>
      </c>
      <c r="I28" s="275">
        <v>917156</v>
      </c>
      <c r="J28" s="275">
        <v>5414070</v>
      </c>
      <c r="K28" s="275">
        <v>731351</v>
      </c>
      <c r="L28" s="275">
        <v>45000</v>
      </c>
      <c r="M28" s="275">
        <v>45000</v>
      </c>
      <c r="N28" s="275">
        <v>821351</v>
      </c>
      <c r="O28" s="275"/>
      <c r="P28" s="275"/>
      <c r="Q28" s="275">
        <v>130550</v>
      </c>
      <c r="R28" s="275">
        <v>130550</v>
      </c>
      <c r="S28" s="275">
        <v>321359</v>
      </c>
      <c r="T28" s="275">
        <v>129400</v>
      </c>
      <c r="U28" s="275">
        <v>577881</v>
      </c>
      <c r="V28" s="275">
        <v>1028640</v>
      </c>
      <c r="W28" s="275">
        <v>7394611</v>
      </c>
      <c r="X28" s="275">
        <v>8136764</v>
      </c>
      <c r="Y28" s="275">
        <v>-742153</v>
      </c>
      <c r="Z28" s="140">
        <v>-9.12</v>
      </c>
      <c r="AA28" s="277">
        <v>8136764</v>
      </c>
    </row>
    <row r="29" spans="1:27" ht="12.75">
      <c r="A29" s="298" t="s">
        <v>213</v>
      </c>
      <c r="B29" s="147"/>
      <c r="C29" s="62"/>
      <c r="D29" s="156"/>
      <c r="E29" s="60"/>
      <c r="F29" s="60">
        <v>10450000</v>
      </c>
      <c r="G29" s="60"/>
      <c r="H29" s="60"/>
      <c r="I29" s="60"/>
      <c r="J29" s="60"/>
      <c r="K29" s="60">
        <v>42780</v>
      </c>
      <c r="L29" s="60"/>
      <c r="M29" s="60"/>
      <c r="N29" s="60">
        <v>42780</v>
      </c>
      <c r="O29" s="60"/>
      <c r="P29" s="60"/>
      <c r="Q29" s="60"/>
      <c r="R29" s="60"/>
      <c r="S29" s="60"/>
      <c r="T29" s="60"/>
      <c r="U29" s="60"/>
      <c r="V29" s="60"/>
      <c r="W29" s="60">
        <v>42780</v>
      </c>
      <c r="X29" s="60">
        <v>10450000</v>
      </c>
      <c r="Y29" s="60">
        <v>-10407220</v>
      </c>
      <c r="Z29" s="140">
        <v>-99.59</v>
      </c>
      <c r="AA29" s="155">
        <v>10450000</v>
      </c>
    </row>
    <row r="30" spans="1:27" ht="12.75">
      <c r="A30" s="298" t="s">
        <v>214</v>
      </c>
      <c r="B30" s="136" t="s">
        <v>138</v>
      </c>
      <c r="C30" s="62">
        <v>619623008</v>
      </c>
      <c r="D30" s="156"/>
      <c r="E30" s="60">
        <v>739178806</v>
      </c>
      <c r="F30" s="60">
        <v>747224014</v>
      </c>
      <c r="G30" s="60">
        <v>18258857</v>
      </c>
      <c r="H30" s="60">
        <v>9364074</v>
      </c>
      <c r="I30" s="60">
        <v>38046594</v>
      </c>
      <c r="J30" s="60">
        <v>65669525</v>
      </c>
      <c r="K30" s="60">
        <v>45963109</v>
      </c>
      <c r="L30" s="60">
        <v>58366383</v>
      </c>
      <c r="M30" s="60">
        <v>48386241</v>
      </c>
      <c r="N30" s="60">
        <v>152715733</v>
      </c>
      <c r="O30" s="60">
        <v>33003351</v>
      </c>
      <c r="P30" s="60">
        <v>46846643</v>
      </c>
      <c r="Q30" s="60">
        <v>72028680</v>
      </c>
      <c r="R30" s="60">
        <v>151878674</v>
      </c>
      <c r="S30" s="60">
        <v>66594293</v>
      </c>
      <c r="T30" s="60">
        <v>84694427</v>
      </c>
      <c r="U30" s="60">
        <v>173682707</v>
      </c>
      <c r="V30" s="60">
        <v>324971427</v>
      </c>
      <c r="W30" s="60">
        <v>695235359</v>
      </c>
      <c r="X30" s="60">
        <v>747224014</v>
      </c>
      <c r="Y30" s="60">
        <v>-51988655</v>
      </c>
      <c r="Z30" s="140">
        <v>-6.96</v>
      </c>
      <c r="AA30" s="155">
        <v>747224014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3930690</v>
      </c>
      <c r="D33" s="276"/>
      <c r="E33" s="82">
        <v>32255849</v>
      </c>
      <c r="F33" s="82">
        <v>31275159</v>
      </c>
      <c r="G33" s="82"/>
      <c r="H33" s="82">
        <v>321678</v>
      </c>
      <c r="I33" s="82">
        <v>383013</v>
      </c>
      <c r="J33" s="82">
        <v>704691</v>
      </c>
      <c r="K33" s="82">
        <v>307412</v>
      </c>
      <c r="L33" s="82">
        <v>437422</v>
      </c>
      <c r="M33" s="82">
        <v>480529</v>
      </c>
      <c r="N33" s="82">
        <v>1225363</v>
      </c>
      <c r="O33" s="82">
        <v>385097</v>
      </c>
      <c r="P33" s="82">
        <v>429433</v>
      </c>
      <c r="Q33" s="82">
        <v>581192</v>
      </c>
      <c r="R33" s="82">
        <v>1395722</v>
      </c>
      <c r="S33" s="82">
        <v>844682</v>
      </c>
      <c r="T33" s="82">
        <v>1104689</v>
      </c>
      <c r="U33" s="82">
        <v>3878846</v>
      </c>
      <c r="V33" s="82">
        <v>5828217</v>
      </c>
      <c r="W33" s="82">
        <v>9153993</v>
      </c>
      <c r="X33" s="82">
        <v>31275159</v>
      </c>
      <c r="Y33" s="82">
        <v>-22121166</v>
      </c>
      <c r="Z33" s="270">
        <v>-70.73</v>
      </c>
      <c r="AA33" s="278">
        <v>31275159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1411599228</v>
      </c>
      <c r="D36" s="156">
        <f t="shared" si="4"/>
        <v>0</v>
      </c>
      <c r="E36" s="60">
        <f t="shared" si="4"/>
        <v>1618646859</v>
      </c>
      <c r="F36" s="60">
        <f t="shared" si="4"/>
        <v>1245030471</v>
      </c>
      <c r="G36" s="60">
        <f t="shared" si="4"/>
        <v>4119404</v>
      </c>
      <c r="H36" s="60">
        <f t="shared" si="4"/>
        <v>87399093</v>
      </c>
      <c r="I36" s="60">
        <f t="shared" si="4"/>
        <v>99291258</v>
      </c>
      <c r="J36" s="60">
        <f t="shared" si="4"/>
        <v>190809755</v>
      </c>
      <c r="K36" s="60">
        <f t="shared" si="4"/>
        <v>82501844</v>
      </c>
      <c r="L36" s="60">
        <f t="shared" si="4"/>
        <v>101724713</v>
      </c>
      <c r="M36" s="60">
        <f t="shared" si="4"/>
        <v>108128575</v>
      </c>
      <c r="N36" s="60">
        <f t="shared" si="4"/>
        <v>292355132</v>
      </c>
      <c r="O36" s="60">
        <f t="shared" si="4"/>
        <v>11461379</v>
      </c>
      <c r="P36" s="60">
        <f t="shared" si="4"/>
        <v>42649831</v>
      </c>
      <c r="Q36" s="60">
        <f t="shared" si="4"/>
        <v>84329256</v>
      </c>
      <c r="R36" s="60">
        <f t="shared" si="4"/>
        <v>138440466</v>
      </c>
      <c r="S36" s="60">
        <f t="shared" si="4"/>
        <v>91139377</v>
      </c>
      <c r="T36" s="60">
        <f t="shared" si="4"/>
        <v>105303102</v>
      </c>
      <c r="U36" s="60">
        <f t="shared" si="4"/>
        <v>136544239</v>
      </c>
      <c r="V36" s="60">
        <f t="shared" si="4"/>
        <v>332986718</v>
      </c>
      <c r="W36" s="60">
        <f t="shared" si="4"/>
        <v>954592071</v>
      </c>
      <c r="X36" s="60">
        <f t="shared" si="4"/>
        <v>1245030471</v>
      </c>
      <c r="Y36" s="60">
        <f t="shared" si="4"/>
        <v>-290438400</v>
      </c>
      <c r="Z36" s="140">
        <f aca="true" t="shared" si="5" ref="Z36:Z49">+IF(X36&lt;&gt;0,+(Y36/X36)*100,0)</f>
        <v>-23.32781460093277</v>
      </c>
      <c r="AA36" s="155">
        <f>AA6+AA21</f>
        <v>1245030471</v>
      </c>
    </row>
    <row r="37" spans="1:27" ht="12.75">
      <c r="A37" s="291" t="s">
        <v>206</v>
      </c>
      <c r="B37" s="142"/>
      <c r="C37" s="62">
        <f t="shared" si="4"/>
        <v>1063940320</v>
      </c>
      <c r="D37" s="156">
        <f t="shared" si="4"/>
        <v>0</v>
      </c>
      <c r="E37" s="60">
        <f t="shared" si="4"/>
        <v>1115874610</v>
      </c>
      <c r="F37" s="60">
        <f t="shared" si="4"/>
        <v>969964225</v>
      </c>
      <c r="G37" s="60">
        <f t="shared" si="4"/>
        <v>25803693</v>
      </c>
      <c r="H37" s="60">
        <f t="shared" si="4"/>
        <v>53901874</v>
      </c>
      <c r="I37" s="60">
        <f t="shared" si="4"/>
        <v>83401934</v>
      </c>
      <c r="J37" s="60">
        <f t="shared" si="4"/>
        <v>163107501</v>
      </c>
      <c r="K37" s="60">
        <f t="shared" si="4"/>
        <v>80552961</v>
      </c>
      <c r="L37" s="60">
        <f t="shared" si="4"/>
        <v>74036324</v>
      </c>
      <c r="M37" s="60">
        <f t="shared" si="4"/>
        <v>66532376</v>
      </c>
      <c r="N37" s="60">
        <f t="shared" si="4"/>
        <v>221121661</v>
      </c>
      <c r="O37" s="60">
        <f t="shared" si="4"/>
        <v>39583262</v>
      </c>
      <c r="P37" s="60">
        <f t="shared" si="4"/>
        <v>78406932</v>
      </c>
      <c r="Q37" s="60">
        <f t="shared" si="4"/>
        <v>68996649</v>
      </c>
      <c r="R37" s="60">
        <f t="shared" si="4"/>
        <v>186986843</v>
      </c>
      <c r="S37" s="60">
        <f t="shared" si="4"/>
        <v>67869835</v>
      </c>
      <c r="T37" s="60">
        <f t="shared" si="4"/>
        <v>79136876</v>
      </c>
      <c r="U37" s="60">
        <f t="shared" si="4"/>
        <v>97712652</v>
      </c>
      <c r="V37" s="60">
        <f t="shared" si="4"/>
        <v>244719363</v>
      </c>
      <c r="W37" s="60">
        <f t="shared" si="4"/>
        <v>815935368</v>
      </c>
      <c r="X37" s="60">
        <f t="shared" si="4"/>
        <v>969964225</v>
      </c>
      <c r="Y37" s="60">
        <f t="shared" si="4"/>
        <v>-154028857</v>
      </c>
      <c r="Z37" s="140">
        <f t="shared" si="5"/>
        <v>-15.87984928000824</v>
      </c>
      <c r="AA37" s="155">
        <f>AA7+AA22</f>
        <v>969964225</v>
      </c>
    </row>
    <row r="38" spans="1:27" ht="12.75">
      <c r="A38" s="291" t="s">
        <v>207</v>
      </c>
      <c r="B38" s="142"/>
      <c r="C38" s="62">
        <f t="shared" si="4"/>
        <v>613231744</v>
      </c>
      <c r="D38" s="156">
        <f t="shared" si="4"/>
        <v>0</v>
      </c>
      <c r="E38" s="60">
        <f t="shared" si="4"/>
        <v>901467100</v>
      </c>
      <c r="F38" s="60">
        <f t="shared" si="4"/>
        <v>2206224933</v>
      </c>
      <c r="G38" s="60">
        <f t="shared" si="4"/>
        <v>38296575</v>
      </c>
      <c r="H38" s="60">
        <f t="shared" si="4"/>
        <v>39285893</v>
      </c>
      <c r="I38" s="60">
        <f t="shared" si="4"/>
        <v>36284684</v>
      </c>
      <c r="J38" s="60">
        <f t="shared" si="4"/>
        <v>113867152</v>
      </c>
      <c r="K38" s="60">
        <f t="shared" si="4"/>
        <v>60616770</v>
      </c>
      <c r="L38" s="60">
        <f t="shared" si="4"/>
        <v>80166919</v>
      </c>
      <c r="M38" s="60">
        <f t="shared" si="4"/>
        <v>66869683</v>
      </c>
      <c r="N38" s="60">
        <f t="shared" si="4"/>
        <v>207653372</v>
      </c>
      <c r="O38" s="60">
        <f t="shared" si="4"/>
        <v>37844107</v>
      </c>
      <c r="P38" s="60">
        <f t="shared" si="4"/>
        <v>41159496</v>
      </c>
      <c r="Q38" s="60">
        <f t="shared" si="4"/>
        <v>66837282</v>
      </c>
      <c r="R38" s="60">
        <f t="shared" si="4"/>
        <v>145840885</v>
      </c>
      <c r="S38" s="60">
        <f t="shared" si="4"/>
        <v>104815187</v>
      </c>
      <c r="T38" s="60">
        <f t="shared" si="4"/>
        <v>98688009</v>
      </c>
      <c r="U38" s="60">
        <f t="shared" si="4"/>
        <v>158044906</v>
      </c>
      <c r="V38" s="60">
        <f t="shared" si="4"/>
        <v>361548102</v>
      </c>
      <c r="W38" s="60">
        <f t="shared" si="4"/>
        <v>828909511</v>
      </c>
      <c r="X38" s="60">
        <f t="shared" si="4"/>
        <v>2206224933</v>
      </c>
      <c r="Y38" s="60">
        <f t="shared" si="4"/>
        <v>-1377315422</v>
      </c>
      <c r="Z38" s="140">
        <f t="shared" si="5"/>
        <v>-62.42860378371039</v>
      </c>
      <c r="AA38" s="155">
        <f>AA8+AA23</f>
        <v>2206224933</v>
      </c>
    </row>
    <row r="39" spans="1:27" ht="12.75">
      <c r="A39" s="291" t="s">
        <v>208</v>
      </c>
      <c r="B39" s="142"/>
      <c r="C39" s="62">
        <f t="shared" si="4"/>
        <v>656255535</v>
      </c>
      <c r="D39" s="156">
        <f t="shared" si="4"/>
        <v>0</v>
      </c>
      <c r="E39" s="60">
        <f t="shared" si="4"/>
        <v>694946261</v>
      </c>
      <c r="F39" s="60">
        <f t="shared" si="4"/>
        <v>715829754</v>
      </c>
      <c r="G39" s="60">
        <f t="shared" si="4"/>
        <v>231018</v>
      </c>
      <c r="H39" s="60">
        <f t="shared" si="4"/>
        <v>16404297</v>
      </c>
      <c r="I39" s="60">
        <f t="shared" si="4"/>
        <v>21443226</v>
      </c>
      <c r="J39" s="60">
        <f t="shared" si="4"/>
        <v>38078541</v>
      </c>
      <c r="K39" s="60">
        <f t="shared" si="4"/>
        <v>47561589</v>
      </c>
      <c r="L39" s="60">
        <f t="shared" si="4"/>
        <v>51012166</v>
      </c>
      <c r="M39" s="60">
        <f t="shared" si="4"/>
        <v>48185245</v>
      </c>
      <c r="N39" s="60">
        <f t="shared" si="4"/>
        <v>146759000</v>
      </c>
      <c r="O39" s="60">
        <f t="shared" si="4"/>
        <v>13310648</v>
      </c>
      <c r="P39" s="60">
        <f t="shared" si="4"/>
        <v>33357421</v>
      </c>
      <c r="Q39" s="60">
        <f t="shared" si="4"/>
        <v>42907000</v>
      </c>
      <c r="R39" s="60">
        <f t="shared" si="4"/>
        <v>89575069</v>
      </c>
      <c r="S39" s="60">
        <f t="shared" si="4"/>
        <v>43678137</v>
      </c>
      <c r="T39" s="60">
        <f t="shared" si="4"/>
        <v>60829866</v>
      </c>
      <c r="U39" s="60">
        <f t="shared" si="4"/>
        <v>142371325</v>
      </c>
      <c r="V39" s="60">
        <f t="shared" si="4"/>
        <v>246879328</v>
      </c>
      <c r="W39" s="60">
        <f t="shared" si="4"/>
        <v>521291938</v>
      </c>
      <c r="X39" s="60">
        <f t="shared" si="4"/>
        <v>715829754</v>
      </c>
      <c r="Y39" s="60">
        <f t="shared" si="4"/>
        <v>-194537816</v>
      </c>
      <c r="Z39" s="140">
        <f t="shared" si="5"/>
        <v>-27.17654790303673</v>
      </c>
      <c r="AA39" s="155">
        <f>AA9+AA24</f>
        <v>715829754</v>
      </c>
    </row>
    <row r="40" spans="1:27" ht="12.75">
      <c r="A40" s="291" t="s">
        <v>209</v>
      </c>
      <c r="B40" s="142"/>
      <c r="C40" s="62">
        <f t="shared" si="4"/>
        <v>264043244</v>
      </c>
      <c r="D40" s="156">
        <f t="shared" si="4"/>
        <v>0</v>
      </c>
      <c r="E40" s="60">
        <f t="shared" si="4"/>
        <v>733542790</v>
      </c>
      <c r="F40" s="60">
        <f t="shared" si="4"/>
        <v>408210183</v>
      </c>
      <c r="G40" s="60">
        <f t="shared" si="4"/>
        <v>434662</v>
      </c>
      <c r="H40" s="60">
        <f t="shared" si="4"/>
        <v>9197175</v>
      </c>
      <c r="I40" s="60">
        <f t="shared" si="4"/>
        <v>22530436</v>
      </c>
      <c r="J40" s="60">
        <f t="shared" si="4"/>
        <v>32162273</v>
      </c>
      <c r="K40" s="60">
        <f t="shared" si="4"/>
        <v>15397485</v>
      </c>
      <c r="L40" s="60">
        <f t="shared" si="4"/>
        <v>17296565</v>
      </c>
      <c r="M40" s="60">
        <f t="shared" si="4"/>
        <v>35746879</v>
      </c>
      <c r="N40" s="60">
        <f t="shared" si="4"/>
        <v>68440929</v>
      </c>
      <c r="O40" s="60">
        <f t="shared" si="4"/>
        <v>12949962</v>
      </c>
      <c r="P40" s="60">
        <f t="shared" si="4"/>
        <v>22301016</v>
      </c>
      <c r="Q40" s="60">
        <f t="shared" si="4"/>
        <v>20592792</v>
      </c>
      <c r="R40" s="60">
        <f t="shared" si="4"/>
        <v>55843770</v>
      </c>
      <c r="S40" s="60">
        <f t="shared" si="4"/>
        <v>17220196</v>
      </c>
      <c r="T40" s="60">
        <f t="shared" si="4"/>
        <v>29647436</v>
      </c>
      <c r="U40" s="60">
        <f t="shared" si="4"/>
        <v>126301154</v>
      </c>
      <c r="V40" s="60">
        <f t="shared" si="4"/>
        <v>173168786</v>
      </c>
      <c r="W40" s="60">
        <f t="shared" si="4"/>
        <v>329615758</v>
      </c>
      <c r="X40" s="60">
        <f t="shared" si="4"/>
        <v>408210183</v>
      </c>
      <c r="Y40" s="60">
        <f t="shared" si="4"/>
        <v>-78594425</v>
      </c>
      <c r="Z40" s="140">
        <f t="shared" si="5"/>
        <v>-19.25342097602695</v>
      </c>
      <c r="AA40" s="155">
        <f>AA10+AA25</f>
        <v>408210183</v>
      </c>
    </row>
    <row r="41" spans="1:27" ht="12.75">
      <c r="A41" s="292" t="s">
        <v>210</v>
      </c>
      <c r="B41" s="142"/>
      <c r="C41" s="293">
        <f aca="true" t="shared" si="6" ref="C41:Y41">SUM(C36:C40)</f>
        <v>4009070071</v>
      </c>
      <c r="D41" s="294">
        <f t="shared" si="6"/>
        <v>0</v>
      </c>
      <c r="E41" s="295">
        <f t="shared" si="6"/>
        <v>5064477620</v>
      </c>
      <c r="F41" s="295">
        <f t="shared" si="6"/>
        <v>5545259566</v>
      </c>
      <c r="G41" s="295">
        <f t="shared" si="6"/>
        <v>68885352</v>
      </c>
      <c r="H41" s="295">
        <f t="shared" si="6"/>
        <v>206188332</v>
      </c>
      <c r="I41" s="295">
        <f t="shared" si="6"/>
        <v>262951538</v>
      </c>
      <c r="J41" s="295">
        <f t="shared" si="6"/>
        <v>538025222</v>
      </c>
      <c r="K41" s="295">
        <f t="shared" si="6"/>
        <v>286630649</v>
      </c>
      <c r="L41" s="295">
        <f t="shared" si="6"/>
        <v>324236687</v>
      </c>
      <c r="M41" s="295">
        <f t="shared" si="6"/>
        <v>325462758</v>
      </c>
      <c r="N41" s="295">
        <f t="shared" si="6"/>
        <v>936330094</v>
      </c>
      <c r="O41" s="295">
        <f t="shared" si="6"/>
        <v>115149358</v>
      </c>
      <c r="P41" s="295">
        <f t="shared" si="6"/>
        <v>217874696</v>
      </c>
      <c r="Q41" s="295">
        <f t="shared" si="6"/>
        <v>283662979</v>
      </c>
      <c r="R41" s="295">
        <f t="shared" si="6"/>
        <v>616687033</v>
      </c>
      <c r="S41" s="295">
        <f t="shared" si="6"/>
        <v>324722732</v>
      </c>
      <c r="T41" s="295">
        <f t="shared" si="6"/>
        <v>373605289</v>
      </c>
      <c r="U41" s="295">
        <f t="shared" si="6"/>
        <v>660974276</v>
      </c>
      <c r="V41" s="295">
        <f t="shared" si="6"/>
        <v>1359302297</v>
      </c>
      <c r="W41" s="295">
        <f t="shared" si="6"/>
        <v>3450344646</v>
      </c>
      <c r="X41" s="295">
        <f t="shared" si="6"/>
        <v>5545259566</v>
      </c>
      <c r="Y41" s="295">
        <f t="shared" si="6"/>
        <v>-2094914920</v>
      </c>
      <c r="Z41" s="296">
        <f t="shared" si="5"/>
        <v>-37.77848259520049</v>
      </c>
      <c r="AA41" s="297">
        <f>SUM(AA36:AA40)</f>
        <v>5545259566</v>
      </c>
    </row>
    <row r="42" spans="1:27" ht="12.75">
      <c r="A42" s="298" t="s">
        <v>211</v>
      </c>
      <c r="B42" s="136"/>
      <c r="C42" s="95">
        <f aca="true" t="shared" si="7" ref="C42:Y48">C12+C27</f>
        <v>367137882</v>
      </c>
      <c r="D42" s="129">
        <f t="shared" si="7"/>
        <v>0</v>
      </c>
      <c r="E42" s="54">
        <f t="shared" si="7"/>
        <v>419194608</v>
      </c>
      <c r="F42" s="54">
        <f t="shared" si="7"/>
        <v>610171607</v>
      </c>
      <c r="G42" s="54">
        <f t="shared" si="7"/>
        <v>813568</v>
      </c>
      <c r="H42" s="54">
        <f t="shared" si="7"/>
        <v>9520107</v>
      </c>
      <c r="I42" s="54">
        <f t="shared" si="7"/>
        <v>18977400</v>
      </c>
      <c r="J42" s="54">
        <f t="shared" si="7"/>
        <v>29311075</v>
      </c>
      <c r="K42" s="54">
        <f t="shared" si="7"/>
        <v>24585768</v>
      </c>
      <c r="L42" s="54">
        <f t="shared" si="7"/>
        <v>31763350</v>
      </c>
      <c r="M42" s="54">
        <f t="shared" si="7"/>
        <v>29662376</v>
      </c>
      <c r="N42" s="54">
        <f t="shared" si="7"/>
        <v>86011494</v>
      </c>
      <c r="O42" s="54">
        <f t="shared" si="7"/>
        <v>8388413</v>
      </c>
      <c r="P42" s="54">
        <f t="shared" si="7"/>
        <v>26942690</v>
      </c>
      <c r="Q42" s="54">
        <f t="shared" si="7"/>
        <v>28817603</v>
      </c>
      <c r="R42" s="54">
        <f t="shared" si="7"/>
        <v>64148706</v>
      </c>
      <c r="S42" s="54">
        <f t="shared" si="7"/>
        <v>29648974</v>
      </c>
      <c r="T42" s="54">
        <f t="shared" si="7"/>
        <v>59480944</v>
      </c>
      <c r="U42" s="54">
        <f t="shared" si="7"/>
        <v>82880460</v>
      </c>
      <c r="V42" s="54">
        <f t="shared" si="7"/>
        <v>172010378</v>
      </c>
      <c r="W42" s="54">
        <f t="shared" si="7"/>
        <v>351481653</v>
      </c>
      <c r="X42" s="54">
        <f t="shared" si="7"/>
        <v>610171607</v>
      </c>
      <c r="Y42" s="54">
        <f t="shared" si="7"/>
        <v>-258689954</v>
      </c>
      <c r="Z42" s="184">
        <f t="shared" si="5"/>
        <v>-42.39626213875927</v>
      </c>
      <c r="AA42" s="130">
        <f aca="true" t="shared" si="8" ref="AA42:AA48">AA12+AA27</f>
        <v>610171607</v>
      </c>
    </row>
    <row r="43" spans="1:27" ht="12.75">
      <c r="A43" s="298" t="s">
        <v>212</v>
      </c>
      <c r="B43" s="136"/>
      <c r="C43" s="303">
        <f t="shared" si="7"/>
        <v>38955142</v>
      </c>
      <c r="D43" s="304">
        <f t="shared" si="7"/>
        <v>0</v>
      </c>
      <c r="E43" s="305">
        <f t="shared" si="7"/>
        <v>7450054</v>
      </c>
      <c r="F43" s="305">
        <f t="shared" si="7"/>
        <v>8136764</v>
      </c>
      <c r="G43" s="305">
        <f t="shared" si="7"/>
        <v>0</v>
      </c>
      <c r="H43" s="305">
        <f t="shared" si="7"/>
        <v>4496914</v>
      </c>
      <c r="I43" s="305">
        <f t="shared" si="7"/>
        <v>917156</v>
      </c>
      <c r="J43" s="305">
        <f t="shared" si="7"/>
        <v>5414070</v>
      </c>
      <c r="K43" s="305">
        <f t="shared" si="7"/>
        <v>731351</v>
      </c>
      <c r="L43" s="305">
        <f t="shared" si="7"/>
        <v>45000</v>
      </c>
      <c r="M43" s="305">
        <f t="shared" si="7"/>
        <v>45000</v>
      </c>
      <c r="N43" s="305">
        <f t="shared" si="7"/>
        <v>821351</v>
      </c>
      <c r="O43" s="305">
        <f t="shared" si="7"/>
        <v>0</v>
      </c>
      <c r="P43" s="305">
        <f t="shared" si="7"/>
        <v>0</v>
      </c>
      <c r="Q43" s="305">
        <f t="shared" si="7"/>
        <v>130550</v>
      </c>
      <c r="R43" s="305">
        <f t="shared" si="7"/>
        <v>130550</v>
      </c>
      <c r="S43" s="305">
        <f t="shared" si="7"/>
        <v>321359</v>
      </c>
      <c r="T43" s="305">
        <f t="shared" si="7"/>
        <v>129400</v>
      </c>
      <c r="U43" s="305">
        <f t="shared" si="7"/>
        <v>577881</v>
      </c>
      <c r="V43" s="305">
        <f t="shared" si="7"/>
        <v>1028640</v>
      </c>
      <c r="W43" s="305">
        <f t="shared" si="7"/>
        <v>7394611</v>
      </c>
      <c r="X43" s="305">
        <f t="shared" si="7"/>
        <v>8136764</v>
      </c>
      <c r="Y43" s="305">
        <f t="shared" si="7"/>
        <v>-742153</v>
      </c>
      <c r="Z43" s="306">
        <f t="shared" si="5"/>
        <v>-9.120984705959273</v>
      </c>
      <c r="AA43" s="307">
        <f t="shared" si="8"/>
        <v>8136764</v>
      </c>
    </row>
    <row r="44" spans="1:27" ht="12.75">
      <c r="A44" s="298" t="s">
        <v>213</v>
      </c>
      <c r="B44" s="136"/>
      <c r="C44" s="95">
        <f t="shared" si="7"/>
        <v>81056</v>
      </c>
      <c r="D44" s="129">
        <f t="shared" si="7"/>
        <v>0</v>
      </c>
      <c r="E44" s="54">
        <f t="shared" si="7"/>
        <v>0</v>
      </c>
      <c r="F44" s="54">
        <f t="shared" si="7"/>
        <v>151793429</v>
      </c>
      <c r="G44" s="54">
        <f t="shared" si="7"/>
        <v>0</v>
      </c>
      <c r="H44" s="54">
        <f t="shared" si="7"/>
        <v>8136774</v>
      </c>
      <c r="I44" s="54">
        <f t="shared" si="7"/>
        <v>13934436</v>
      </c>
      <c r="J44" s="54">
        <f t="shared" si="7"/>
        <v>22071210</v>
      </c>
      <c r="K44" s="54">
        <f t="shared" si="7"/>
        <v>7161834</v>
      </c>
      <c r="L44" s="54">
        <f t="shared" si="7"/>
        <v>0</v>
      </c>
      <c r="M44" s="54">
        <f t="shared" si="7"/>
        <v>0</v>
      </c>
      <c r="N44" s="54">
        <f t="shared" si="7"/>
        <v>7161834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29233044</v>
      </c>
      <c r="X44" s="54">
        <f t="shared" si="7"/>
        <v>151793429</v>
      </c>
      <c r="Y44" s="54">
        <f t="shared" si="7"/>
        <v>-122560385</v>
      </c>
      <c r="Z44" s="184">
        <f t="shared" si="5"/>
        <v>-80.74156161265716</v>
      </c>
      <c r="AA44" s="130">
        <f t="shared" si="8"/>
        <v>151793429</v>
      </c>
    </row>
    <row r="45" spans="1:27" ht="12.75">
      <c r="A45" s="298" t="s">
        <v>214</v>
      </c>
      <c r="B45" s="136" t="s">
        <v>138</v>
      </c>
      <c r="C45" s="95">
        <f t="shared" si="7"/>
        <v>1852882536</v>
      </c>
      <c r="D45" s="129">
        <f t="shared" si="7"/>
        <v>0</v>
      </c>
      <c r="E45" s="54">
        <f t="shared" si="7"/>
        <v>1497824676</v>
      </c>
      <c r="F45" s="54">
        <f t="shared" si="7"/>
        <v>1500050818</v>
      </c>
      <c r="G45" s="54">
        <f t="shared" si="7"/>
        <v>22207132</v>
      </c>
      <c r="H45" s="54">
        <f t="shared" si="7"/>
        <v>87154141</v>
      </c>
      <c r="I45" s="54">
        <f t="shared" si="7"/>
        <v>85242239</v>
      </c>
      <c r="J45" s="54">
        <f t="shared" si="7"/>
        <v>194603512</v>
      </c>
      <c r="K45" s="54">
        <f t="shared" si="7"/>
        <v>94603068</v>
      </c>
      <c r="L45" s="54">
        <f t="shared" si="7"/>
        <v>109504008</v>
      </c>
      <c r="M45" s="54">
        <f t="shared" si="7"/>
        <v>176922148</v>
      </c>
      <c r="N45" s="54">
        <f t="shared" si="7"/>
        <v>381029224</v>
      </c>
      <c r="O45" s="54">
        <f t="shared" si="7"/>
        <v>58350849</v>
      </c>
      <c r="P45" s="54">
        <f t="shared" si="7"/>
        <v>87464515</v>
      </c>
      <c r="Q45" s="54">
        <f t="shared" si="7"/>
        <v>119937269</v>
      </c>
      <c r="R45" s="54">
        <f t="shared" si="7"/>
        <v>265752633</v>
      </c>
      <c r="S45" s="54">
        <f t="shared" si="7"/>
        <v>101932548</v>
      </c>
      <c r="T45" s="54">
        <f t="shared" si="7"/>
        <v>139110220</v>
      </c>
      <c r="U45" s="54">
        <f t="shared" si="7"/>
        <v>328757716</v>
      </c>
      <c r="V45" s="54">
        <f t="shared" si="7"/>
        <v>569800484</v>
      </c>
      <c r="W45" s="54">
        <f t="shared" si="7"/>
        <v>1411185853</v>
      </c>
      <c r="X45" s="54">
        <f t="shared" si="7"/>
        <v>1500050818</v>
      </c>
      <c r="Y45" s="54">
        <f t="shared" si="7"/>
        <v>-88864965</v>
      </c>
      <c r="Z45" s="184">
        <f t="shared" si="5"/>
        <v>-5.924130298364331</v>
      </c>
      <c r="AA45" s="130">
        <f t="shared" si="8"/>
        <v>1500050818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4430690</v>
      </c>
      <c r="D48" s="129">
        <f t="shared" si="7"/>
        <v>0</v>
      </c>
      <c r="E48" s="54">
        <f t="shared" si="7"/>
        <v>34255849</v>
      </c>
      <c r="F48" s="54">
        <f t="shared" si="7"/>
        <v>41066919</v>
      </c>
      <c r="G48" s="54">
        <f t="shared" si="7"/>
        <v>60124</v>
      </c>
      <c r="H48" s="54">
        <f t="shared" si="7"/>
        <v>515902</v>
      </c>
      <c r="I48" s="54">
        <f t="shared" si="7"/>
        <v>647551</v>
      </c>
      <c r="J48" s="54">
        <f t="shared" si="7"/>
        <v>1223577</v>
      </c>
      <c r="K48" s="54">
        <f t="shared" si="7"/>
        <v>770436</v>
      </c>
      <c r="L48" s="54">
        <f t="shared" si="7"/>
        <v>546960</v>
      </c>
      <c r="M48" s="54">
        <f t="shared" si="7"/>
        <v>641185</v>
      </c>
      <c r="N48" s="54">
        <f t="shared" si="7"/>
        <v>1958581</v>
      </c>
      <c r="O48" s="54">
        <f t="shared" si="7"/>
        <v>387837</v>
      </c>
      <c r="P48" s="54">
        <f t="shared" si="7"/>
        <v>497428</v>
      </c>
      <c r="Q48" s="54">
        <f t="shared" si="7"/>
        <v>925033</v>
      </c>
      <c r="R48" s="54">
        <f t="shared" si="7"/>
        <v>1810298</v>
      </c>
      <c r="S48" s="54">
        <f t="shared" si="7"/>
        <v>1132264</v>
      </c>
      <c r="T48" s="54">
        <f t="shared" si="7"/>
        <v>1608517</v>
      </c>
      <c r="U48" s="54">
        <f t="shared" si="7"/>
        <v>4637413</v>
      </c>
      <c r="V48" s="54">
        <f t="shared" si="7"/>
        <v>7378194</v>
      </c>
      <c r="W48" s="54">
        <f t="shared" si="7"/>
        <v>12370650</v>
      </c>
      <c r="X48" s="54">
        <f t="shared" si="7"/>
        <v>41066919</v>
      </c>
      <c r="Y48" s="54">
        <f t="shared" si="7"/>
        <v>-28696269</v>
      </c>
      <c r="Z48" s="184">
        <f t="shared" si="5"/>
        <v>-69.87684905215315</v>
      </c>
      <c r="AA48" s="130">
        <f t="shared" si="8"/>
        <v>41066919</v>
      </c>
    </row>
    <row r="49" spans="1:27" ht="12.75">
      <c r="A49" s="308" t="s">
        <v>220</v>
      </c>
      <c r="B49" s="149"/>
      <c r="C49" s="239">
        <f aca="true" t="shared" si="9" ref="C49:Y49">SUM(C41:C48)</f>
        <v>6272557377</v>
      </c>
      <c r="D49" s="218">
        <f t="shared" si="9"/>
        <v>0</v>
      </c>
      <c r="E49" s="220">
        <f t="shared" si="9"/>
        <v>7023202807</v>
      </c>
      <c r="F49" s="220">
        <f t="shared" si="9"/>
        <v>7856479103</v>
      </c>
      <c r="G49" s="220">
        <f t="shared" si="9"/>
        <v>91966176</v>
      </c>
      <c r="H49" s="220">
        <f t="shared" si="9"/>
        <v>316012170</v>
      </c>
      <c r="I49" s="220">
        <f t="shared" si="9"/>
        <v>382670320</v>
      </c>
      <c r="J49" s="220">
        <f t="shared" si="9"/>
        <v>790648666</v>
      </c>
      <c r="K49" s="220">
        <f t="shared" si="9"/>
        <v>414483106</v>
      </c>
      <c r="L49" s="220">
        <f t="shared" si="9"/>
        <v>466096005</v>
      </c>
      <c r="M49" s="220">
        <f t="shared" si="9"/>
        <v>532733467</v>
      </c>
      <c r="N49" s="220">
        <f t="shared" si="9"/>
        <v>1413312578</v>
      </c>
      <c r="O49" s="220">
        <f t="shared" si="9"/>
        <v>182276457</v>
      </c>
      <c r="P49" s="220">
        <f t="shared" si="9"/>
        <v>332779329</v>
      </c>
      <c r="Q49" s="220">
        <f t="shared" si="9"/>
        <v>433473434</v>
      </c>
      <c r="R49" s="220">
        <f t="shared" si="9"/>
        <v>948529220</v>
      </c>
      <c r="S49" s="220">
        <f t="shared" si="9"/>
        <v>457757877</v>
      </c>
      <c r="T49" s="220">
        <f t="shared" si="9"/>
        <v>573934370</v>
      </c>
      <c r="U49" s="220">
        <f t="shared" si="9"/>
        <v>1077827746</v>
      </c>
      <c r="V49" s="220">
        <f t="shared" si="9"/>
        <v>2109519993</v>
      </c>
      <c r="W49" s="220">
        <f t="shared" si="9"/>
        <v>5262010457</v>
      </c>
      <c r="X49" s="220">
        <f t="shared" si="9"/>
        <v>7856479103</v>
      </c>
      <c r="Y49" s="220">
        <f t="shared" si="9"/>
        <v>-2594468646</v>
      </c>
      <c r="Z49" s="221">
        <f t="shared" si="5"/>
        <v>-33.023299775713795</v>
      </c>
      <c r="AA49" s="222">
        <f>SUM(AA41:AA48)</f>
        <v>7856479103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3761915151</v>
      </c>
      <c r="D51" s="129">
        <f t="shared" si="10"/>
        <v>0</v>
      </c>
      <c r="E51" s="54">
        <f t="shared" si="10"/>
        <v>4048265414</v>
      </c>
      <c r="F51" s="54">
        <f t="shared" si="10"/>
        <v>3734016829</v>
      </c>
      <c r="G51" s="54">
        <f t="shared" si="10"/>
        <v>539938002</v>
      </c>
      <c r="H51" s="54">
        <f t="shared" si="10"/>
        <v>253767194</v>
      </c>
      <c r="I51" s="54">
        <f t="shared" si="10"/>
        <v>273938088</v>
      </c>
      <c r="J51" s="54">
        <f t="shared" si="10"/>
        <v>1067643284</v>
      </c>
      <c r="K51" s="54">
        <f t="shared" si="10"/>
        <v>317195041</v>
      </c>
      <c r="L51" s="54">
        <f t="shared" si="10"/>
        <v>321658164</v>
      </c>
      <c r="M51" s="54">
        <f t="shared" si="10"/>
        <v>296986193</v>
      </c>
      <c r="N51" s="54">
        <f t="shared" si="10"/>
        <v>935839398</v>
      </c>
      <c r="O51" s="54">
        <f t="shared" si="10"/>
        <v>219126481</v>
      </c>
      <c r="P51" s="54">
        <f t="shared" si="10"/>
        <v>299528411</v>
      </c>
      <c r="Q51" s="54">
        <f t="shared" si="10"/>
        <v>333157353</v>
      </c>
      <c r="R51" s="54">
        <f t="shared" si="10"/>
        <v>851812245</v>
      </c>
      <c r="S51" s="54">
        <f t="shared" si="10"/>
        <v>307971952</v>
      </c>
      <c r="T51" s="54">
        <f t="shared" si="10"/>
        <v>371173334</v>
      </c>
      <c r="U51" s="54">
        <f t="shared" si="10"/>
        <v>546295186</v>
      </c>
      <c r="V51" s="54">
        <f t="shared" si="10"/>
        <v>1225440472</v>
      </c>
      <c r="W51" s="54">
        <f t="shared" si="10"/>
        <v>4080735399</v>
      </c>
      <c r="X51" s="54">
        <f t="shared" si="10"/>
        <v>3734016829</v>
      </c>
      <c r="Y51" s="54">
        <f t="shared" si="10"/>
        <v>346718570</v>
      </c>
      <c r="Z51" s="184">
        <f>+IF(X51&lt;&gt;0,+(Y51/X51)*100,0)</f>
        <v>9.28540458916073</v>
      </c>
      <c r="AA51" s="130">
        <f>SUM(AA57:AA61)</f>
        <v>3734016829</v>
      </c>
    </row>
    <row r="52" spans="1:27" ht="12.75">
      <c r="A52" s="310" t="s">
        <v>205</v>
      </c>
      <c r="B52" s="142"/>
      <c r="C52" s="62">
        <v>860071382</v>
      </c>
      <c r="D52" s="156"/>
      <c r="E52" s="60">
        <v>719968853</v>
      </c>
      <c r="F52" s="60">
        <v>708714725</v>
      </c>
      <c r="G52" s="60">
        <v>109632923</v>
      </c>
      <c r="H52" s="60">
        <v>48534350</v>
      </c>
      <c r="I52" s="60">
        <v>62809859</v>
      </c>
      <c r="J52" s="60">
        <v>220977132</v>
      </c>
      <c r="K52" s="60">
        <v>73999365</v>
      </c>
      <c r="L52" s="60">
        <v>66331460</v>
      </c>
      <c r="M52" s="60">
        <v>57903109</v>
      </c>
      <c r="N52" s="60">
        <v>198233934</v>
      </c>
      <c r="O52" s="60">
        <v>28174612</v>
      </c>
      <c r="P52" s="60">
        <v>54564289</v>
      </c>
      <c r="Q52" s="60">
        <v>75820006</v>
      </c>
      <c r="R52" s="60">
        <v>158558907</v>
      </c>
      <c r="S52" s="60">
        <v>73503891</v>
      </c>
      <c r="T52" s="60">
        <v>78408187</v>
      </c>
      <c r="U52" s="60">
        <v>108374752</v>
      </c>
      <c r="V52" s="60">
        <v>260286830</v>
      </c>
      <c r="W52" s="60">
        <v>838056803</v>
      </c>
      <c r="X52" s="60">
        <v>708714725</v>
      </c>
      <c r="Y52" s="60">
        <v>129342078</v>
      </c>
      <c r="Z52" s="140">
        <v>18.25</v>
      </c>
      <c r="AA52" s="155">
        <v>708714725</v>
      </c>
    </row>
    <row r="53" spans="1:27" ht="12.75">
      <c r="A53" s="310" t="s">
        <v>206</v>
      </c>
      <c r="B53" s="142"/>
      <c r="C53" s="62">
        <v>514168619</v>
      </c>
      <c r="D53" s="156"/>
      <c r="E53" s="60">
        <v>523506624</v>
      </c>
      <c r="F53" s="60">
        <v>503479864</v>
      </c>
      <c r="G53" s="60">
        <v>64740943</v>
      </c>
      <c r="H53" s="60">
        <v>35585767</v>
      </c>
      <c r="I53" s="60">
        <v>41294738</v>
      </c>
      <c r="J53" s="60">
        <v>141621448</v>
      </c>
      <c r="K53" s="60">
        <v>45180840</v>
      </c>
      <c r="L53" s="60">
        <v>44789508</v>
      </c>
      <c r="M53" s="60">
        <v>35776280</v>
      </c>
      <c r="N53" s="60">
        <v>125746628</v>
      </c>
      <c r="O53" s="60">
        <v>35970361</v>
      </c>
      <c r="P53" s="60">
        <v>36621416</v>
      </c>
      <c r="Q53" s="60">
        <v>41602612</v>
      </c>
      <c r="R53" s="60">
        <v>114194389</v>
      </c>
      <c r="S53" s="60">
        <v>38842893</v>
      </c>
      <c r="T53" s="60">
        <v>46425454</v>
      </c>
      <c r="U53" s="60">
        <v>59345797</v>
      </c>
      <c r="V53" s="60">
        <v>144614144</v>
      </c>
      <c r="W53" s="60">
        <v>526176609</v>
      </c>
      <c r="X53" s="60">
        <v>503479864</v>
      </c>
      <c r="Y53" s="60">
        <v>22696745</v>
      </c>
      <c r="Z53" s="140">
        <v>4.51</v>
      </c>
      <c r="AA53" s="155">
        <v>503479864</v>
      </c>
    </row>
    <row r="54" spans="1:27" ht="12.75">
      <c r="A54" s="310" t="s">
        <v>207</v>
      </c>
      <c r="B54" s="142"/>
      <c r="C54" s="62">
        <v>74195872</v>
      </c>
      <c r="D54" s="156"/>
      <c r="E54" s="60">
        <v>233175320</v>
      </c>
      <c r="F54" s="60">
        <v>207142782</v>
      </c>
      <c r="G54" s="60">
        <v>11505425</v>
      </c>
      <c r="H54" s="60">
        <v>6598173</v>
      </c>
      <c r="I54" s="60">
        <v>5258407</v>
      </c>
      <c r="J54" s="60">
        <v>23362005</v>
      </c>
      <c r="K54" s="60">
        <v>9057537</v>
      </c>
      <c r="L54" s="60">
        <v>7651261</v>
      </c>
      <c r="M54" s="60">
        <v>8660816</v>
      </c>
      <c r="N54" s="60">
        <v>25369614</v>
      </c>
      <c r="O54" s="60">
        <v>4892926</v>
      </c>
      <c r="P54" s="60">
        <v>10395417</v>
      </c>
      <c r="Q54" s="60">
        <v>7081988</v>
      </c>
      <c r="R54" s="60">
        <v>22370331</v>
      </c>
      <c r="S54" s="60">
        <v>7823817</v>
      </c>
      <c r="T54" s="60">
        <v>8179023</v>
      </c>
      <c r="U54" s="60">
        <v>16598469</v>
      </c>
      <c r="V54" s="60">
        <v>32601309</v>
      </c>
      <c r="W54" s="60">
        <v>103703259</v>
      </c>
      <c r="X54" s="60">
        <v>207142782</v>
      </c>
      <c r="Y54" s="60">
        <v>-103439523</v>
      </c>
      <c r="Z54" s="140">
        <v>-49.94</v>
      </c>
      <c r="AA54" s="155">
        <v>207142782</v>
      </c>
    </row>
    <row r="55" spans="1:27" ht="12.75">
      <c r="A55" s="310" t="s">
        <v>208</v>
      </c>
      <c r="B55" s="142"/>
      <c r="C55" s="62">
        <v>525489266</v>
      </c>
      <c r="D55" s="156"/>
      <c r="E55" s="60">
        <v>318258206</v>
      </c>
      <c r="F55" s="60">
        <v>271156482</v>
      </c>
      <c r="G55" s="60">
        <v>72909298</v>
      </c>
      <c r="H55" s="60">
        <v>41723817</v>
      </c>
      <c r="I55" s="60">
        <v>39001098</v>
      </c>
      <c r="J55" s="60">
        <v>153634213</v>
      </c>
      <c r="K55" s="60">
        <v>43688044</v>
      </c>
      <c r="L55" s="60">
        <v>44765483</v>
      </c>
      <c r="M55" s="60">
        <v>33558352</v>
      </c>
      <c r="N55" s="60">
        <v>122011879</v>
      </c>
      <c r="O55" s="60">
        <v>34029476</v>
      </c>
      <c r="P55" s="60">
        <v>39524525</v>
      </c>
      <c r="Q55" s="60">
        <v>41362889</v>
      </c>
      <c r="R55" s="60">
        <v>114916890</v>
      </c>
      <c r="S55" s="60">
        <v>37457262</v>
      </c>
      <c r="T55" s="60">
        <v>44141327</v>
      </c>
      <c r="U55" s="60">
        <v>63259387</v>
      </c>
      <c r="V55" s="60">
        <v>144857976</v>
      </c>
      <c r="W55" s="60">
        <v>535420958</v>
      </c>
      <c r="X55" s="60">
        <v>271156482</v>
      </c>
      <c r="Y55" s="60">
        <v>264264476</v>
      </c>
      <c r="Z55" s="140">
        <v>97.46</v>
      </c>
      <c r="AA55" s="155">
        <v>271156482</v>
      </c>
    </row>
    <row r="56" spans="1:27" ht="12.75">
      <c r="A56" s="310" t="s">
        <v>209</v>
      </c>
      <c r="B56" s="142"/>
      <c r="C56" s="62">
        <v>480347244</v>
      </c>
      <c r="D56" s="156"/>
      <c r="E56" s="60">
        <v>79475638</v>
      </c>
      <c r="F56" s="60">
        <v>52594031</v>
      </c>
      <c r="G56" s="60">
        <v>55391234</v>
      </c>
      <c r="H56" s="60">
        <v>29912783</v>
      </c>
      <c r="I56" s="60">
        <v>30592309</v>
      </c>
      <c r="J56" s="60">
        <v>115896326</v>
      </c>
      <c r="K56" s="60">
        <v>38340765</v>
      </c>
      <c r="L56" s="60">
        <v>41921618</v>
      </c>
      <c r="M56" s="60">
        <v>33470684</v>
      </c>
      <c r="N56" s="60">
        <v>113733067</v>
      </c>
      <c r="O56" s="60">
        <v>36886882</v>
      </c>
      <c r="P56" s="60">
        <v>43847855</v>
      </c>
      <c r="Q56" s="60">
        <v>50117468</v>
      </c>
      <c r="R56" s="60">
        <v>130852205</v>
      </c>
      <c r="S56" s="60">
        <v>57452582</v>
      </c>
      <c r="T56" s="60">
        <v>50071025</v>
      </c>
      <c r="U56" s="60">
        <v>52102151</v>
      </c>
      <c r="V56" s="60">
        <v>159625758</v>
      </c>
      <c r="W56" s="60">
        <v>520107356</v>
      </c>
      <c r="X56" s="60">
        <v>52594031</v>
      </c>
      <c r="Y56" s="60">
        <v>467513325</v>
      </c>
      <c r="Z56" s="140">
        <v>888.91</v>
      </c>
      <c r="AA56" s="155">
        <v>52594031</v>
      </c>
    </row>
    <row r="57" spans="1:27" ht="12.75">
      <c r="A57" s="138" t="s">
        <v>210</v>
      </c>
      <c r="B57" s="142"/>
      <c r="C57" s="293">
        <f aca="true" t="shared" si="11" ref="C57:Y57">SUM(C52:C56)</f>
        <v>2454272383</v>
      </c>
      <c r="D57" s="294">
        <f t="shared" si="11"/>
        <v>0</v>
      </c>
      <c r="E57" s="295">
        <f t="shared" si="11"/>
        <v>1874384641</v>
      </c>
      <c r="F57" s="295">
        <f t="shared" si="11"/>
        <v>1743087884</v>
      </c>
      <c r="G57" s="295">
        <f t="shared" si="11"/>
        <v>314179823</v>
      </c>
      <c r="H57" s="295">
        <f t="shared" si="11"/>
        <v>162354890</v>
      </c>
      <c r="I57" s="295">
        <f t="shared" si="11"/>
        <v>178956411</v>
      </c>
      <c r="J57" s="295">
        <f t="shared" si="11"/>
        <v>655491124</v>
      </c>
      <c r="K57" s="295">
        <f t="shared" si="11"/>
        <v>210266551</v>
      </c>
      <c r="L57" s="295">
        <f t="shared" si="11"/>
        <v>205459330</v>
      </c>
      <c r="M57" s="295">
        <f t="shared" si="11"/>
        <v>169369241</v>
      </c>
      <c r="N57" s="295">
        <f t="shared" si="11"/>
        <v>585095122</v>
      </c>
      <c r="O57" s="295">
        <f t="shared" si="11"/>
        <v>139954257</v>
      </c>
      <c r="P57" s="295">
        <f t="shared" si="11"/>
        <v>184953502</v>
      </c>
      <c r="Q57" s="295">
        <f t="shared" si="11"/>
        <v>215984963</v>
      </c>
      <c r="R57" s="295">
        <f t="shared" si="11"/>
        <v>540892722</v>
      </c>
      <c r="S57" s="295">
        <f t="shared" si="11"/>
        <v>215080445</v>
      </c>
      <c r="T57" s="295">
        <f t="shared" si="11"/>
        <v>227225016</v>
      </c>
      <c r="U57" s="295">
        <f t="shared" si="11"/>
        <v>299680556</v>
      </c>
      <c r="V57" s="295">
        <f t="shared" si="11"/>
        <v>741986017</v>
      </c>
      <c r="W57" s="295">
        <f t="shared" si="11"/>
        <v>2523464985</v>
      </c>
      <c r="X57" s="295">
        <f t="shared" si="11"/>
        <v>1743087884</v>
      </c>
      <c r="Y57" s="295">
        <f t="shared" si="11"/>
        <v>780377101</v>
      </c>
      <c r="Z57" s="296">
        <f>+IF(X57&lt;&gt;0,+(Y57/X57)*100,0)</f>
        <v>44.76980811829222</v>
      </c>
      <c r="AA57" s="297">
        <f>SUM(AA52:AA56)</f>
        <v>1743087884</v>
      </c>
    </row>
    <row r="58" spans="1:27" ht="12.75">
      <c r="A58" s="311" t="s">
        <v>211</v>
      </c>
      <c r="B58" s="136"/>
      <c r="C58" s="62">
        <v>533476961</v>
      </c>
      <c r="D58" s="156"/>
      <c r="E58" s="60">
        <v>462630964</v>
      </c>
      <c r="F58" s="60">
        <v>396970801</v>
      </c>
      <c r="G58" s="60">
        <v>98221741</v>
      </c>
      <c r="H58" s="60">
        <v>25695474</v>
      </c>
      <c r="I58" s="60">
        <v>25610975</v>
      </c>
      <c r="J58" s="60">
        <v>149528190</v>
      </c>
      <c r="K58" s="60">
        <v>29322860</v>
      </c>
      <c r="L58" s="60">
        <v>43479279</v>
      </c>
      <c r="M58" s="60">
        <v>46425380</v>
      </c>
      <c r="N58" s="60">
        <v>119227519</v>
      </c>
      <c r="O58" s="60">
        <v>27758236</v>
      </c>
      <c r="P58" s="60">
        <v>38304825</v>
      </c>
      <c r="Q58" s="60">
        <v>36188431</v>
      </c>
      <c r="R58" s="60">
        <v>102251492</v>
      </c>
      <c r="S58" s="60">
        <v>40110558</v>
      </c>
      <c r="T58" s="60">
        <v>58259104</v>
      </c>
      <c r="U58" s="60">
        <v>93538941</v>
      </c>
      <c r="V58" s="60">
        <v>191908603</v>
      </c>
      <c r="W58" s="60">
        <v>562915804</v>
      </c>
      <c r="X58" s="60">
        <v>396970801</v>
      </c>
      <c r="Y58" s="60">
        <v>165945003</v>
      </c>
      <c r="Z58" s="140">
        <v>41.8</v>
      </c>
      <c r="AA58" s="155">
        <v>396970801</v>
      </c>
    </row>
    <row r="59" spans="1:27" ht="12.75">
      <c r="A59" s="311" t="s">
        <v>212</v>
      </c>
      <c r="B59" s="136"/>
      <c r="C59" s="273">
        <v>1527639</v>
      </c>
      <c r="D59" s="274"/>
      <c r="E59" s="275">
        <v>11357364</v>
      </c>
      <c r="F59" s="275">
        <v>7838339</v>
      </c>
      <c r="G59" s="275">
        <v>1008231</v>
      </c>
      <c r="H59" s="275">
        <v>4874</v>
      </c>
      <c r="I59" s="275">
        <v>42484</v>
      </c>
      <c r="J59" s="275">
        <v>1055589</v>
      </c>
      <c r="K59" s="275">
        <v>34943</v>
      </c>
      <c r="L59" s="275">
        <v>124852</v>
      </c>
      <c r="M59" s="275">
        <v>34627</v>
      </c>
      <c r="N59" s="275">
        <v>194422</v>
      </c>
      <c r="O59" s="275">
        <v>70151</v>
      </c>
      <c r="P59" s="275">
        <v>73928</v>
      </c>
      <c r="Q59" s="275">
        <v>48800</v>
      </c>
      <c r="R59" s="275">
        <v>192879</v>
      </c>
      <c r="S59" s="275">
        <v>63978</v>
      </c>
      <c r="T59" s="275">
        <v>12889</v>
      </c>
      <c r="U59" s="275">
        <v>90827</v>
      </c>
      <c r="V59" s="275">
        <v>167694</v>
      </c>
      <c r="W59" s="275">
        <v>1610584</v>
      </c>
      <c r="X59" s="275">
        <v>7838339</v>
      </c>
      <c r="Y59" s="275">
        <v>-6227755</v>
      </c>
      <c r="Z59" s="140">
        <v>-79.45</v>
      </c>
      <c r="AA59" s="277">
        <v>7838339</v>
      </c>
    </row>
    <row r="60" spans="1:27" ht="12.75">
      <c r="A60" s="311" t="s">
        <v>213</v>
      </c>
      <c r="B60" s="136"/>
      <c r="C60" s="62"/>
      <c r="D60" s="156"/>
      <c r="E60" s="60">
        <v>21266403</v>
      </c>
      <c r="F60" s="60">
        <v>17652258</v>
      </c>
      <c r="G60" s="60"/>
      <c r="H60" s="60"/>
      <c r="I60" s="60"/>
      <c r="J60" s="60"/>
      <c r="K60" s="60"/>
      <c r="L60" s="60"/>
      <c r="M60" s="60">
        <v>1237374</v>
      </c>
      <c r="N60" s="60">
        <v>1237374</v>
      </c>
      <c r="O60" s="60"/>
      <c r="P60" s="60"/>
      <c r="Q60" s="60"/>
      <c r="R60" s="60"/>
      <c r="S60" s="60"/>
      <c r="T60" s="60">
        <v>924794</v>
      </c>
      <c r="U60" s="60"/>
      <c r="V60" s="60">
        <v>924794</v>
      </c>
      <c r="W60" s="60">
        <v>2162168</v>
      </c>
      <c r="X60" s="60">
        <v>17652258</v>
      </c>
      <c r="Y60" s="60">
        <v>-15490090</v>
      </c>
      <c r="Z60" s="140">
        <v>-87.75</v>
      </c>
      <c r="AA60" s="155">
        <v>17652258</v>
      </c>
    </row>
    <row r="61" spans="1:27" ht="12.75">
      <c r="A61" s="311" t="s">
        <v>214</v>
      </c>
      <c r="B61" s="136" t="s">
        <v>222</v>
      </c>
      <c r="C61" s="62">
        <v>772638168</v>
      </c>
      <c r="D61" s="156"/>
      <c r="E61" s="60">
        <v>1678626042</v>
      </c>
      <c r="F61" s="60">
        <v>1568467547</v>
      </c>
      <c r="G61" s="60">
        <v>126528207</v>
      </c>
      <c r="H61" s="60">
        <v>65711956</v>
      </c>
      <c r="I61" s="60">
        <v>69328218</v>
      </c>
      <c r="J61" s="60">
        <v>261568381</v>
      </c>
      <c r="K61" s="60">
        <v>77570687</v>
      </c>
      <c r="L61" s="60">
        <v>72594703</v>
      </c>
      <c r="M61" s="60">
        <v>79919571</v>
      </c>
      <c r="N61" s="60">
        <v>230084961</v>
      </c>
      <c r="O61" s="60">
        <v>51343837</v>
      </c>
      <c r="P61" s="60">
        <v>76196156</v>
      </c>
      <c r="Q61" s="60">
        <v>80935159</v>
      </c>
      <c r="R61" s="60">
        <v>208475152</v>
      </c>
      <c r="S61" s="60">
        <v>52716971</v>
      </c>
      <c r="T61" s="60">
        <v>84751531</v>
      </c>
      <c r="U61" s="60">
        <v>152984862</v>
      </c>
      <c r="V61" s="60">
        <v>290453364</v>
      </c>
      <c r="W61" s="60">
        <v>990581858</v>
      </c>
      <c r="X61" s="60">
        <v>1568467547</v>
      </c>
      <c r="Y61" s="60">
        <v>-577885689</v>
      </c>
      <c r="Z61" s="140">
        <v>-36.84</v>
      </c>
      <c r="AA61" s="155">
        <v>1568467547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164182166</v>
      </c>
      <c r="D65" s="156"/>
      <c r="E65" s="60">
        <v>1430455153</v>
      </c>
      <c r="F65" s="60">
        <v>192953490</v>
      </c>
      <c r="G65" s="60">
        <v>65669146</v>
      </c>
      <c r="H65" s="60">
        <v>173554670</v>
      </c>
      <c r="I65" s="60">
        <v>274894270</v>
      </c>
      <c r="J65" s="60">
        <v>514118086</v>
      </c>
      <c r="K65" s="60">
        <v>382777011</v>
      </c>
      <c r="L65" s="60">
        <v>495338814</v>
      </c>
      <c r="M65" s="60">
        <v>573318158</v>
      </c>
      <c r="N65" s="60">
        <v>1451433983</v>
      </c>
      <c r="O65" s="60">
        <v>666799006</v>
      </c>
      <c r="P65" s="60">
        <v>744291155</v>
      </c>
      <c r="Q65" s="60">
        <v>847690006</v>
      </c>
      <c r="R65" s="60">
        <v>2258780167</v>
      </c>
      <c r="S65" s="60">
        <v>950375836</v>
      </c>
      <c r="T65" s="60"/>
      <c r="U65" s="60"/>
      <c r="V65" s="60">
        <v>950375836</v>
      </c>
      <c r="W65" s="60">
        <v>5174708072</v>
      </c>
      <c r="X65" s="60">
        <v>192953490</v>
      </c>
      <c r="Y65" s="60">
        <v>4981754582</v>
      </c>
      <c r="Z65" s="140">
        <v>2581.84</v>
      </c>
      <c r="AA65" s="155"/>
    </row>
    <row r="66" spans="1:27" ht="12.75">
      <c r="A66" s="311" t="s">
        <v>224</v>
      </c>
      <c r="B66" s="316"/>
      <c r="C66" s="273">
        <v>195311717</v>
      </c>
      <c r="D66" s="274"/>
      <c r="E66" s="275">
        <v>278198935</v>
      </c>
      <c r="F66" s="275">
        <v>150827373</v>
      </c>
      <c r="G66" s="275">
        <v>17751575</v>
      </c>
      <c r="H66" s="275">
        <v>40688373</v>
      </c>
      <c r="I66" s="275">
        <v>61915798</v>
      </c>
      <c r="J66" s="275">
        <v>120355746</v>
      </c>
      <c r="K66" s="275">
        <v>92557331</v>
      </c>
      <c r="L66" s="275">
        <v>119299193</v>
      </c>
      <c r="M66" s="275">
        <v>143358352</v>
      </c>
      <c r="N66" s="275">
        <v>355214876</v>
      </c>
      <c r="O66" s="275">
        <v>178385894</v>
      </c>
      <c r="P66" s="275">
        <v>197844810</v>
      </c>
      <c r="Q66" s="275">
        <v>221859120</v>
      </c>
      <c r="R66" s="275">
        <v>598089824</v>
      </c>
      <c r="S66" s="275">
        <v>254485613</v>
      </c>
      <c r="T66" s="275">
        <v>289102782</v>
      </c>
      <c r="U66" s="275">
        <v>327118999</v>
      </c>
      <c r="V66" s="275">
        <v>870707394</v>
      </c>
      <c r="W66" s="275">
        <v>1944367840</v>
      </c>
      <c r="X66" s="275">
        <v>150827373</v>
      </c>
      <c r="Y66" s="275">
        <v>1793540467</v>
      </c>
      <c r="Z66" s="140">
        <v>1189.13</v>
      </c>
      <c r="AA66" s="277"/>
    </row>
    <row r="67" spans="1:27" ht="12.75">
      <c r="A67" s="311" t="s">
        <v>225</v>
      </c>
      <c r="B67" s="316"/>
      <c r="C67" s="62">
        <v>-8671955</v>
      </c>
      <c r="D67" s="156"/>
      <c r="E67" s="60">
        <v>2083073168</v>
      </c>
      <c r="F67" s="60">
        <v>17080000</v>
      </c>
      <c r="G67" s="60">
        <v>42803087</v>
      </c>
      <c r="H67" s="60">
        <v>153416412</v>
      </c>
      <c r="I67" s="60">
        <v>289541409</v>
      </c>
      <c r="J67" s="60">
        <v>485760908</v>
      </c>
      <c r="K67" s="60">
        <v>452498945</v>
      </c>
      <c r="L67" s="60">
        <v>619932202</v>
      </c>
      <c r="M67" s="60">
        <v>800400584</v>
      </c>
      <c r="N67" s="60">
        <v>1872831731</v>
      </c>
      <c r="O67" s="60">
        <v>949967528</v>
      </c>
      <c r="P67" s="60"/>
      <c r="Q67" s="60"/>
      <c r="R67" s="60">
        <v>949967528</v>
      </c>
      <c r="S67" s="60"/>
      <c r="T67" s="60"/>
      <c r="U67" s="60"/>
      <c r="V67" s="60"/>
      <c r="W67" s="60">
        <v>3308560167</v>
      </c>
      <c r="X67" s="60">
        <v>17080000</v>
      </c>
      <c r="Y67" s="60">
        <v>3291480167</v>
      </c>
      <c r="Z67" s="140">
        <v>19270.96</v>
      </c>
      <c r="AA67" s="155"/>
    </row>
    <row r="68" spans="1:27" ht="12.75">
      <c r="A68" s="311" t="s">
        <v>43</v>
      </c>
      <c r="B68" s="316"/>
      <c r="C68" s="62">
        <v>18525975</v>
      </c>
      <c r="D68" s="156"/>
      <c r="E68" s="60">
        <v>256538162</v>
      </c>
      <c r="F68" s="60">
        <v>12482725</v>
      </c>
      <c r="G68" s="60">
        <v>7153263</v>
      </c>
      <c r="H68" s="60">
        <v>19484814</v>
      </c>
      <c r="I68" s="60">
        <v>33552853</v>
      </c>
      <c r="J68" s="60">
        <v>60190930</v>
      </c>
      <c r="K68" s="60">
        <v>47669706</v>
      </c>
      <c r="L68" s="60">
        <v>61331632</v>
      </c>
      <c r="M68" s="60">
        <v>74476932</v>
      </c>
      <c r="N68" s="60">
        <v>183478270</v>
      </c>
      <c r="O68" s="60">
        <v>96026664</v>
      </c>
      <c r="P68" s="60">
        <v>98775593</v>
      </c>
      <c r="Q68" s="60">
        <v>113198331</v>
      </c>
      <c r="R68" s="60">
        <v>308000588</v>
      </c>
      <c r="S68" s="60">
        <v>126270997</v>
      </c>
      <c r="T68" s="60">
        <v>143715815</v>
      </c>
      <c r="U68" s="60">
        <v>166917417</v>
      </c>
      <c r="V68" s="60">
        <v>436904229</v>
      </c>
      <c r="W68" s="60">
        <v>988574017</v>
      </c>
      <c r="X68" s="60">
        <v>12482725</v>
      </c>
      <c r="Y68" s="60">
        <v>976091292</v>
      </c>
      <c r="Z68" s="140">
        <v>7819.54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369347903</v>
      </c>
      <c r="D69" s="218">
        <f t="shared" si="12"/>
        <v>0</v>
      </c>
      <c r="E69" s="220">
        <f t="shared" si="12"/>
        <v>4048265418</v>
      </c>
      <c r="F69" s="220">
        <f t="shared" si="12"/>
        <v>373343588</v>
      </c>
      <c r="G69" s="220">
        <f t="shared" si="12"/>
        <v>133377071</v>
      </c>
      <c r="H69" s="220">
        <f t="shared" si="12"/>
        <v>387144269</v>
      </c>
      <c r="I69" s="220">
        <f t="shared" si="12"/>
        <v>659904330</v>
      </c>
      <c r="J69" s="220">
        <f t="shared" si="12"/>
        <v>1180425670</v>
      </c>
      <c r="K69" s="220">
        <f t="shared" si="12"/>
        <v>975502993</v>
      </c>
      <c r="L69" s="220">
        <f t="shared" si="12"/>
        <v>1295901841</v>
      </c>
      <c r="M69" s="220">
        <f t="shared" si="12"/>
        <v>1591554026</v>
      </c>
      <c r="N69" s="220">
        <f t="shared" si="12"/>
        <v>3862958860</v>
      </c>
      <c r="O69" s="220">
        <f t="shared" si="12"/>
        <v>1891179092</v>
      </c>
      <c r="P69" s="220">
        <f t="shared" si="12"/>
        <v>1040911558</v>
      </c>
      <c r="Q69" s="220">
        <f t="shared" si="12"/>
        <v>1182747457</v>
      </c>
      <c r="R69" s="220">
        <f t="shared" si="12"/>
        <v>4114838107</v>
      </c>
      <c r="S69" s="220">
        <f t="shared" si="12"/>
        <v>1331132446</v>
      </c>
      <c r="T69" s="220">
        <f t="shared" si="12"/>
        <v>432818597</v>
      </c>
      <c r="U69" s="220">
        <f t="shared" si="12"/>
        <v>494036416</v>
      </c>
      <c r="V69" s="220">
        <f t="shared" si="12"/>
        <v>2257987459</v>
      </c>
      <c r="W69" s="220">
        <f t="shared" si="12"/>
        <v>11416210096</v>
      </c>
      <c r="X69" s="220">
        <f t="shared" si="12"/>
        <v>373343588</v>
      </c>
      <c r="Y69" s="220">
        <f t="shared" si="12"/>
        <v>11042866508</v>
      </c>
      <c r="Z69" s="221">
        <f>+IF(X69&lt;&gt;0,+(Y69/X69)*100,0)</f>
        <v>2957.829426549573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2043325170</v>
      </c>
      <c r="D5" s="357">
        <f t="shared" si="0"/>
        <v>0</v>
      </c>
      <c r="E5" s="356">
        <f t="shared" si="0"/>
        <v>2859348637</v>
      </c>
      <c r="F5" s="358">
        <f t="shared" si="0"/>
        <v>3516955632</v>
      </c>
      <c r="G5" s="358">
        <f t="shared" si="0"/>
        <v>14047171</v>
      </c>
      <c r="H5" s="356">
        <f t="shared" si="0"/>
        <v>123859465</v>
      </c>
      <c r="I5" s="356">
        <f t="shared" si="0"/>
        <v>144354682</v>
      </c>
      <c r="J5" s="358">
        <f t="shared" si="0"/>
        <v>282261318</v>
      </c>
      <c r="K5" s="358">
        <f t="shared" si="0"/>
        <v>139538613</v>
      </c>
      <c r="L5" s="356">
        <f t="shared" si="0"/>
        <v>164118786</v>
      </c>
      <c r="M5" s="356">
        <f t="shared" si="0"/>
        <v>165624137</v>
      </c>
      <c r="N5" s="358">
        <f t="shared" si="0"/>
        <v>469281536</v>
      </c>
      <c r="O5" s="358">
        <f t="shared" si="0"/>
        <v>56625314</v>
      </c>
      <c r="P5" s="356">
        <f t="shared" si="0"/>
        <v>102183520</v>
      </c>
      <c r="Q5" s="356">
        <f t="shared" si="0"/>
        <v>150624577</v>
      </c>
      <c r="R5" s="358">
        <f t="shared" si="0"/>
        <v>309433411</v>
      </c>
      <c r="S5" s="358">
        <f t="shared" si="0"/>
        <v>190213746</v>
      </c>
      <c r="T5" s="356">
        <f t="shared" si="0"/>
        <v>206340610</v>
      </c>
      <c r="U5" s="356">
        <f t="shared" si="0"/>
        <v>365994459</v>
      </c>
      <c r="V5" s="358">
        <f t="shared" si="0"/>
        <v>762548815</v>
      </c>
      <c r="W5" s="358">
        <f t="shared" si="0"/>
        <v>1823525080</v>
      </c>
      <c r="X5" s="356">
        <f t="shared" si="0"/>
        <v>3516955632</v>
      </c>
      <c r="Y5" s="358">
        <f t="shared" si="0"/>
        <v>-1693430552</v>
      </c>
      <c r="Z5" s="359">
        <f>+IF(X5&lt;&gt;0,+(Y5/X5)*100,0)</f>
        <v>-48.150466744358404</v>
      </c>
      <c r="AA5" s="360">
        <f>+AA6+AA8+AA11+AA13+AA15</f>
        <v>3516955632</v>
      </c>
    </row>
    <row r="6" spans="1:27" ht="12.75">
      <c r="A6" s="361" t="s">
        <v>205</v>
      </c>
      <c r="B6" s="142"/>
      <c r="C6" s="60">
        <f>+C7</f>
        <v>843890643</v>
      </c>
      <c r="D6" s="340">
        <f aca="true" t="shared" si="1" ref="D6:AA6">+D7</f>
        <v>0</v>
      </c>
      <c r="E6" s="60">
        <f t="shared" si="1"/>
        <v>1090466477</v>
      </c>
      <c r="F6" s="59">
        <f t="shared" si="1"/>
        <v>757564241</v>
      </c>
      <c r="G6" s="59">
        <f t="shared" si="1"/>
        <v>426979</v>
      </c>
      <c r="H6" s="60">
        <f t="shared" si="1"/>
        <v>61933065</v>
      </c>
      <c r="I6" s="60">
        <f t="shared" si="1"/>
        <v>67474101</v>
      </c>
      <c r="J6" s="59">
        <f t="shared" si="1"/>
        <v>129834145</v>
      </c>
      <c r="K6" s="59">
        <f t="shared" si="1"/>
        <v>54779848</v>
      </c>
      <c r="L6" s="60">
        <f t="shared" si="1"/>
        <v>71880275</v>
      </c>
      <c r="M6" s="60">
        <f t="shared" si="1"/>
        <v>68245075</v>
      </c>
      <c r="N6" s="59">
        <f t="shared" si="1"/>
        <v>194905198</v>
      </c>
      <c r="O6" s="59">
        <f t="shared" si="1"/>
        <v>15251430</v>
      </c>
      <c r="P6" s="60">
        <f t="shared" si="1"/>
        <v>26917173</v>
      </c>
      <c r="Q6" s="60">
        <f t="shared" si="1"/>
        <v>59407757</v>
      </c>
      <c r="R6" s="59">
        <f t="shared" si="1"/>
        <v>101576360</v>
      </c>
      <c r="S6" s="59">
        <f t="shared" si="1"/>
        <v>49744898</v>
      </c>
      <c r="T6" s="60">
        <f t="shared" si="1"/>
        <v>80924602</v>
      </c>
      <c r="U6" s="60">
        <f t="shared" si="1"/>
        <v>100714055</v>
      </c>
      <c r="V6" s="59">
        <f t="shared" si="1"/>
        <v>231383555</v>
      </c>
      <c r="W6" s="59">
        <f t="shared" si="1"/>
        <v>657699258</v>
      </c>
      <c r="X6" s="60">
        <f t="shared" si="1"/>
        <v>757564241</v>
      </c>
      <c r="Y6" s="59">
        <f t="shared" si="1"/>
        <v>-99864983</v>
      </c>
      <c r="Z6" s="61">
        <f>+IF(X6&lt;&gt;0,+(Y6/X6)*100,0)</f>
        <v>-13.182378152930795</v>
      </c>
      <c r="AA6" s="62">
        <f t="shared" si="1"/>
        <v>757564241</v>
      </c>
    </row>
    <row r="7" spans="1:27" ht="12.75">
      <c r="A7" s="291" t="s">
        <v>229</v>
      </c>
      <c r="B7" s="142"/>
      <c r="C7" s="60">
        <v>843890643</v>
      </c>
      <c r="D7" s="340"/>
      <c r="E7" s="60">
        <v>1090466477</v>
      </c>
      <c r="F7" s="59">
        <v>757564241</v>
      </c>
      <c r="G7" s="59">
        <v>426979</v>
      </c>
      <c r="H7" s="60">
        <v>61933065</v>
      </c>
      <c r="I7" s="60">
        <v>67474101</v>
      </c>
      <c r="J7" s="59">
        <v>129834145</v>
      </c>
      <c r="K7" s="59">
        <v>54779848</v>
      </c>
      <c r="L7" s="60">
        <v>71880275</v>
      </c>
      <c r="M7" s="60">
        <v>68245075</v>
      </c>
      <c r="N7" s="59">
        <v>194905198</v>
      </c>
      <c r="O7" s="59">
        <v>15251430</v>
      </c>
      <c r="P7" s="60">
        <v>26917173</v>
      </c>
      <c r="Q7" s="60">
        <v>59407757</v>
      </c>
      <c r="R7" s="59">
        <v>101576360</v>
      </c>
      <c r="S7" s="59">
        <v>49744898</v>
      </c>
      <c r="T7" s="60">
        <v>80924602</v>
      </c>
      <c r="U7" s="60">
        <v>100714055</v>
      </c>
      <c r="V7" s="59">
        <v>231383555</v>
      </c>
      <c r="W7" s="59">
        <v>657699258</v>
      </c>
      <c r="X7" s="60">
        <v>757564241</v>
      </c>
      <c r="Y7" s="59">
        <v>-99864983</v>
      </c>
      <c r="Z7" s="61">
        <v>-13.18</v>
      </c>
      <c r="AA7" s="62">
        <v>757564241</v>
      </c>
    </row>
    <row r="8" spans="1:27" ht="12.75">
      <c r="A8" s="361" t="s">
        <v>206</v>
      </c>
      <c r="B8" s="142"/>
      <c r="C8" s="60">
        <f aca="true" t="shared" si="2" ref="C8:Y8">SUM(C9:C10)</f>
        <v>536289968</v>
      </c>
      <c r="D8" s="340">
        <f t="shared" si="2"/>
        <v>0</v>
      </c>
      <c r="E8" s="60">
        <f t="shared" si="2"/>
        <v>558955510</v>
      </c>
      <c r="F8" s="59">
        <f t="shared" si="2"/>
        <v>488776392</v>
      </c>
      <c r="G8" s="59">
        <f t="shared" si="2"/>
        <v>11890870</v>
      </c>
      <c r="H8" s="60">
        <f t="shared" si="2"/>
        <v>34481157</v>
      </c>
      <c r="I8" s="60">
        <f t="shared" si="2"/>
        <v>38075797</v>
      </c>
      <c r="J8" s="59">
        <f t="shared" si="2"/>
        <v>84447824</v>
      </c>
      <c r="K8" s="59">
        <f t="shared" si="2"/>
        <v>35289449</v>
      </c>
      <c r="L8" s="60">
        <f t="shared" si="2"/>
        <v>36897022</v>
      </c>
      <c r="M8" s="60">
        <f t="shared" si="2"/>
        <v>33596325</v>
      </c>
      <c r="N8" s="59">
        <f t="shared" si="2"/>
        <v>105782796</v>
      </c>
      <c r="O8" s="59">
        <f t="shared" si="2"/>
        <v>18064366</v>
      </c>
      <c r="P8" s="60">
        <f t="shared" si="2"/>
        <v>33790178</v>
      </c>
      <c r="Q8" s="60">
        <f t="shared" si="2"/>
        <v>26715996</v>
      </c>
      <c r="R8" s="59">
        <f t="shared" si="2"/>
        <v>78570540</v>
      </c>
      <c r="S8" s="59">
        <f t="shared" si="2"/>
        <v>33727146</v>
      </c>
      <c r="T8" s="60">
        <f t="shared" si="2"/>
        <v>40341368</v>
      </c>
      <c r="U8" s="60">
        <f t="shared" si="2"/>
        <v>53372165</v>
      </c>
      <c r="V8" s="59">
        <f t="shared" si="2"/>
        <v>127440679</v>
      </c>
      <c r="W8" s="59">
        <f t="shared" si="2"/>
        <v>396241839</v>
      </c>
      <c r="X8" s="60">
        <f t="shared" si="2"/>
        <v>488776392</v>
      </c>
      <c r="Y8" s="59">
        <f t="shared" si="2"/>
        <v>-92534553</v>
      </c>
      <c r="Z8" s="61">
        <f>+IF(X8&lt;&gt;0,+(Y8/X8)*100,0)</f>
        <v>-18.931878567490223</v>
      </c>
      <c r="AA8" s="62">
        <f>SUM(AA9:AA10)</f>
        <v>488776392</v>
      </c>
    </row>
    <row r="9" spans="1:27" ht="12.75">
      <c r="A9" s="291" t="s">
        <v>230</v>
      </c>
      <c r="B9" s="142"/>
      <c r="C9" s="60">
        <v>472188072</v>
      </c>
      <c r="D9" s="340"/>
      <c r="E9" s="60">
        <v>489201240</v>
      </c>
      <c r="F9" s="59">
        <v>430105342</v>
      </c>
      <c r="G9" s="59">
        <v>9470382</v>
      </c>
      <c r="H9" s="60">
        <v>31297734</v>
      </c>
      <c r="I9" s="60">
        <v>33343910</v>
      </c>
      <c r="J9" s="59">
        <v>74112026</v>
      </c>
      <c r="K9" s="59">
        <v>33237414</v>
      </c>
      <c r="L9" s="60">
        <v>33841947</v>
      </c>
      <c r="M9" s="60">
        <v>32809273</v>
      </c>
      <c r="N9" s="59">
        <v>99888634</v>
      </c>
      <c r="O9" s="59">
        <v>17839804</v>
      </c>
      <c r="P9" s="60">
        <v>32022024</v>
      </c>
      <c r="Q9" s="60">
        <v>19235502</v>
      </c>
      <c r="R9" s="59">
        <v>69097330</v>
      </c>
      <c r="S9" s="59">
        <v>28631325</v>
      </c>
      <c r="T9" s="60">
        <v>36663033</v>
      </c>
      <c r="U9" s="60">
        <v>46190105</v>
      </c>
      <c r="V9" s="59">
        <v>111484463</v>
      </c>
      <c r="W9" s="59">
        <v>354582453</v>
      </c>
      <c r="X9" s="60">
        <v>430105342</v>
      </c>
      <c r="Y9" s="59">
        <v>-75522889</v>
      </c>
      <c r="Z9" s="61">
        <v>-17.56</v>
      </c>
      <c r="AA9" s="62">
        <v>430105342</v>
      </c>
    </row>
    <row r="10" spans="1:27" ht="12.75">
      <c r="A10" s="291" t="s">
        <v>231</v>
      </c>
      <c r="B10" s="142"/>
      <c r="C10" s="60">
        <v>64101896</v>
      </c>
      <c r="D10" s="340"/>
      <c r="E10" s="60">
        <v>69754270</v>
      </c>
      <c r="F10" s="59">
        <v>58671050</v>
      </c>
      <c r="G10" s="59">
        <v>2420488</v>
      </c>
      <c r="H10" s="60">
        <v>3183423</v>
      </c>
      <c r="I10" s="60">
        <v>4731887</v>
      </c>
      <c r="J10" s="59">
        <v>10335798</v>
      </c>
      <c r="K10" s="59">
        <v>2052035</v>
      </c>
      <c r="L10" s="60">
        <v>3055075</v>
      </c>
      <c r="M10" s="60">
        <v>787052</v>
      </c>
      <c r="N10" s="59">
        <v>5894162</v>
      </c>
      <c r="O10" s="59">
        <v>224562</v>
      </c>
      <c r="P10" s="60">
        <v>1768154</v>
      </c>
      <c r="Q10" s="60">
        <v>7480494</v>
      </c>
      <c r="R10" s="59">
        <v>9473210</v>
      </c>
      <c r="S10" s="59">
        <v>5095821</v>
      </c>
      <c r="T10" s="60">
        <v>3678335</v>
      </c>
      <c r="U10" s="60">
        <v>7182060</v>
      </c>
      <c r="V10" s="59">
        <v>15956216</v>
      </c>
      <c r="W10" s="59">
        <v>41659386</v>
      </c>
      <c r="X10" s="60">
        <v>58671050</v>
      </c>
      <c r="Y10" s="59">
        <v>-17011664</v>
      </c>
      <c r="Z10" s="61">
        <v>-28.99</v>
      </c>
      <c r="AA10" s="62">
        <v>58671050</v>
      </c>
    </row>
    <row r="11" spans="1:27" ht="12.75">
      <c r="A11" s="361" t="s">
        <v>207</v>
      </c>
      <c r="B11" s="142"/>
      <c r="C11" s="362">
        <f>+C12</f>
        <v>237755025</v>
      </c>
      <c r="D11" s="363">
        <f aca="true" t="shared" si="3" ref="D11:AA11">+D12</f>
        <v>0</v>
      </c>
      <c r="E11" s="362">
        <f t="shared" si="3"/>
        <v>518929965</v>
      </c>
      <c r="F11" s="364">
        <f t="shared" si="3"/>
        <v>1659909779</v>
      </c>
      <c r="G11" s="364">
        <f t="shared" si="3"/>
        <v>1572474</v>
      </c>
      <c r="H11" s="362">
        <f t="shared" si="3"/>
        <v>14410941</v>
      </c>
      <c r="I11" s="362">
        <f t="shared" si="3"/>
        <v>13320047</v>
      </c>
      <c r="J11" s="364">
        <f t="shared" si="3"/>
        <v>29303462</v>
      </c>
      <c r="K11" s="364">
        <f t="shared" si="3"/>
        <v>28078725</v>
      </c>
      <c r="L11" s="362">
        <f t="shared" si="3"/>
        <v>26786273</v>
      </c>
      <c r="M11" s="362">
        <f t="shared" si="3"/>
        <v>22227666</v>
      </c>
      <c r="N11" s="364">
        <f t="shared" si="3"/>
        <v>77092664</v>
      </c>
      <c r="O11" s="364">
        <f t="shared" si="3"/>
        <v>9252232</v>
      </c>
      <c r="P11" s="362">
        <f t="shared" si="3"/>
        <v>18377938</v>
      </c>
      <c r="Q11" s="362">
        <f t="shared" si="3"/>
        <v>36239899</v>
      </c>
      <c r="R11" s="364">
        <f t="shared" si="3"/>
        <v>63870069</v>
      </c>
      <c r="S11" s="364">
        <f t="shared" si="3"/>
        <v>73125482</v>
      </c>
      <c r="T11" s="362">
        <f t="shared" si="3"/>
        <v>49407137</v>
      </c>
      <c r="U11" s="362">
        <f t="shared" si="3"/>
        <v>64062476</v>
      </c>
      <c r="V11" s="364">
        <f t="shared" si="3"/>
        <v>186595095</v>
      </c>
      <c r="W11" s="364">
        <f t="shared" si="3"/>
        <v>356861290</v>
      </c>
      <c r="X11" s="362">
        <f t="shared" si="3"/>
        <v>1659909779</v>
      </c>
      <c r="Y11" s="364">
        <f t="shared" si="3"/>
        <v>-1303048489</v>
      </c>
      <c r="Z11" s="365">
        <f>+IF(X11&lt;&gt;0,+(Y11/X11)*100,0)</f>
        <v>-78.50116346594523</v>
      </c>
      <c r="AA11" s="366">
        <f t="shared" si="3"/>
        <v>1659909779</v>
      </c>
    </row>
    <row r="12" spans="1:27" ht="12.75">
      <c r="A12" s="291" t="s">
        <v>232</v>
      </c>
      <c r="B12" s="136"/>
      <c r="C12" s="60">
        <v>237755025</v>
      </c>
      <c r="D12" s="340"/>
      <c r="E12" s="60">
        <v>518929965</v>
      </c>
      <c r="F12" s="59">
        <v>1659909779</v>
      </c>
      <c r="G12" s="59">
        <v>1572474</v>
      </c>
      <c r="H12" s="60">
        <v>14410941</v>
      </c>
      <c r="I12" s="60">
        <v>13320047</v>
      </c>
      <c r="J12" s="59">
        <v>29303462</v>
      </c>
      <c r="K12" s="59">
        <v>28078725</v>
      </c>
      <c r="L12" s="60">
        <v>26786273</v>
      </c>
      <c r="M12" s="60">
        <v>22227666</v>
      </c>
      <c r="N12" s="59">
        <v>77092664</v>
      </c>
      <c r="O12" s="59">
        <v>9252232</v>
      </c>
      <c r="P12" s="60">
        <v>18377938</v>
      </c>
      <c r="Q12" s="60">
        <v>36239899</v>
      </c>
      <c r="R12" s="59">
        <v>63870069</v>
      </c>
      <c r="S12" s="59">
        <v>73125482</v>
      </c>
      <c r="T12" s="60">
        <v>49407137</v>
      </c>
      <c r="U12" s="60">
        <v>64062476</v>
      </c>
      <c r="V12" s="59">
        <v>186595095</v>
      </c>
      <c r="W12" s="59">
        <v>356861290</v>
      </c>
      <c r="X12" s="60">
        <v>1659909779</v>
      </c>
      <c r="Y12" s="59">
        <v>-1303048489</v>
      </c>
      <c r="Z12" s="61">
        <v>-78.5</v>
      </c>
      <c r="AA12" s="62">
        <v>1659909779</v>
      </c>
    </row>
    <row r="13" spans="1:27" ht="12.75">
      <c r="A13" s="361" t="s">
        <v>208</v>
      </c>
      <c r="B13" s="136"/>
      <c r="C13" s="275">
        <f>+C14</f>
        <v>181766969</v>
      </c>
      <c r="D13" s="341">
        <f aca="true" t="shared" si="4" ref="D13:AA13">+D14</f>
        <v>0</v>
      </c>
      <c r="E13" s="275">
        <f t="shared" si="4"/>
        <v>124311241</v>
      </c>
      <c r="F13" s="342">
        <f t="shared" si="4"/>
        <v>240793720</v>
      </c>
      <c r="G13" s="342">
        <f t="shared" si="4"/>
        <v>81353</v>
      </c>
      <c r="H13" s="275">
        <f t="shared" si="4"/>
        <v>3849202</v>
      </c>
      <c r="I13" s="275">
        <f t="shared" si="4"/>
        <v>3757789</v>
      </c>
      <c r="J13" s="342">
        <f t="shared" si="4"/>
        <v>7688344</v>
      </c>
      <c r="K13" s="342">
        <f t="shared" si="4"/>
        <v>6425032</v>
      </c>
      <c r="L13" s="275">
        <f t="shared" si="4"/>
        <v>12022343</v>
      </c>
      <c r="M13" s="275">
        <f t="shared" si="4"/>
        <v>6436581</v>
      </c>
      <c r="N13" s="342">
        <f t="shared" si="4"/>
        <v>24883956</v>
      </c>
      <c r="O13" s="342">
        <f t="shared" si="4"/>
        <v>1151505</v>
      </c>
      <c r="P13" s="275">
        <f t="shared" si="4"/>
        <v>4833161</v>
      </c>
      <c r="Q13" s="275">
        <f t="shared" si="4"/>
        <v>8781192</v>
      </c>
      <c r="R13" s="342">
        <f t="shared" si="4"/>
        <v>14765858</v>
      </c>
      <c r="S13" s="342">
        <f t="shared" si="4"/>
        <v>17294294</v>
      </c>
      <c r="T13" s="275">
        <f t="shared" si="4"/>
        <v>7825340</v>
      </c>
      <c r="U13" s="275">
        <f t="shared" si="4"/>
        <v>25687749</v>
      </c>
      <c r="V13" s="342">
        <f t="shared" si="4"/>
        <v>50807383</v>
      </c>
      <c r="W13" s="342">
        <f t="shared" si="4"/>
        <v>98145541</v>
      </c>
      <c r="X13" s="275">
        <f t="shared" si="4"/>
        <v>240793720</v>
      </c>
      <c r="Y13" s="342">
        <f t="shared" si="4"/>
        <v>-142648179</v>
      </c>
      <c r="Z13" s="335">
        <f>+IF(X13&lt;&gt;0,+(Y13/X13)*100,0)</f>
        <v>-59.2408219782476</v>
      </c>
      <c r="AA13" s="273">
        <f t="shared" si="4"/>
        <v>240793720</v>
      </c>
    </row>
    <row r="14" spans="1:27" ht="12.75">
      <c r="A14" s="291" t="s">
        <v>233</v>
      </c>
      <c r="B14" s="136"/>
      <c r="C14" s="60">
        <v>181766969</v>
      </c>
      <c r="D14" s="340"/>
      <c r="E14" s="60">
        <v>124311241</v>
      </c>
      <c r="F14" s="59">
        <v>240793720</v>
      </c>
      <c r="G14" s="59">
        <v>81353</v>
      </c>
      <c r="H14" s="60">
        <v>3849202</v>
      </c>
      <c r="I14" s="60">
        <v>3757789</v>
      </c>
      <c r="J14" s="59">
        <v>7688344</v>
      </c>
      <c r="K14" s="59">
        <v>6425032</v>
      </c>
      <c r="L14" s="60">
        <v>12022343</v>
      </c>
      <c r="M14" s="60">
        <v>6436581</v>
      </c>
      <c r="N14" s="59">
        <v>24883956</v>
      </c>
      <c r="O14" s="59">
        <v>1151505</v>
      </c>
      <c r="P14" s="60">
        <v>4833161</v>
      </c>
      <c r="Q14" s="60">
        <v>8781192</v>
      </c>
      <c r="R14" s="59">
        <v>14765858</v>
      </c>
      <c r="S14" s="59">
        <v>17294294</v>
      </c>
      <c r="T14" s="60">
        <v>7825340</v>
      </c>
      <c r="U14" s="60">
        <v>25687749</v>
      </c>
      <c r="V14" s="59">
        <v>50807383</v>
      </c>
      <c r="W14" s="59">
        <v>98145541</v>
      </c>
      <c r="X14" s="60">
        <v>240793720</v>
      </c>
      <c r="Y14" s="59">
        <v>-142648179</v>
      </c>
      <c r="Z14" s="61">
        <v>-59.24</v>
      </c>
      <c r="AA14" s="62">
        <v>240793720</v>
      </c>
    </row>
    <row r="15" spans="1:27" ht="12.75">
      <c r="A15" s="361" t="s">
        <v>209</v>
      </c>
      <c r="B15" s="136"/>
      <c r="C15" s="60">
        <f aca="true" t="shared" si="5" ref="C15:Y15">SUM(C16:C20)</f>
        <v>243622565</v>
      </c>
      <c r="D15" s="340">
        <f t="shared" si="5"/>
        <v>0</v>
      </c>
      <c r="E15" s="60">
        <f t="shared" si="5"/>
        <v>566685444</v>
      </c>
      <c r="F15" s="59">
        <f t="shared" si="5"/>
        <v>369911500</v>
      </c>
      <c r="G15" s="59">
        <f t="shared" si="5"/>
        <v>75495</v>
      </c>
      <c r="H15" s="60">
        <f t="shared" si="5"/>
        <v>9185100</v>
      </c>
      <c r="I15" s="60">
        <f t="shared" si="5"/>
        <v>21726948</v>
      </c>
      <c r="J15" s="59">
        <f t="shared" si="5"/>
        <v>30987543</v>
      </c>
      <c r="K15" s="59">
        <f t="shared" si="5"/>
        <v>14965559</v>
      </c>
      <c r="L15" s="60">
        <f t="shared" si="5"/>
        <v>16532873</v>
      </c>
      <c r="M15" s="60">
        <f t="shared" si="5"/>
        <v>35118490</v>
      </c>
      <c r="N15" s="59">
        <f t="shared" si="5"/>
        <v>66616922</v>
      </c>
      <c r="O15" s="59">
        <f t="shared" si="5"/>
        <v>12905781</v>
      </c>
      <c r="P15" s="60">
        <f t="shared" si="5"/>
        <v>18265070</v>
      </c>
      <c r="Q15" s="60">
        <f t="shared" si="5"/>
        <v>19479733</v>
      </c>
      <c r="R15" s="59">
        <f t="shared" si="5"/>
        <v>50650584</v>
      </c>
      <c r="S15" s="59">
        <f t="shared" si="5"/>
        <v>16321926</v>
      </c>
      <c r="T15" s="60">
        <f t="shared" si="5"/>
        <v>27842163</v>
      </c>
      <c r="U15" s="60">
        <f t="shared" si="5"/>
        <v>122158014</v>
      </c>
      <c r="V15" s="59">
        <f t="shared" si="5"/>
        <v>166322103</v>
      </c>
      <c r="W15" s="59">
        <f t="shared" si="5"/>
        <v>314577152</v>
      </c>
      <c r="X15" s="60">
        <f t="shared" si="5"/>
        <v>369911500</v>
      </c>
      <c r="Y15" s="59">
        <f t="shared" si="5"/>
        <v>-55334348</v>
      </c>
      <c r="Z15" s="61">
        <f>+IF(X15&lt;&gt;0,+(Y15/X15)*100,0)</f>
        <v>-14.958807174148411</v>
      </c>
      <c r="AA15" s="62">
        <f>SUM(AA16:AA20)</f>
        <v>369911500</v>
      </c>
    </row>
    <row r="16" spans="1:27" ht="12.75">
      <c r="A16" s="291" t="s">
        <v>234</v>
      </c>
      <c r="B16" s="300"/>
      <c r="C16" s="60">
        <v>41443264</v>
      </c>
      <c r="D16" s="340"/>
      <c r="E16" s="60">
        <v>198077000</v>
      </c>
      <c r="F16" s="59">
        <v>80928628</v>
      </c>
      <c r="G16" s="59"/>
      <c r="H16" s="60">
        <v>2887569</v>
      </c>
      <c r="I16" s="60">
        <v>15986492</v>
      </c>
      <c r="J16" s="59">
        <v>18874061</v>
      </c>
      <c r="K16" s="59">
        <v>4804715</v>
      </c>
      <c r="L16" s="60">
        <v>4037513</v>
      </c>
      <c r="M16" s="60">
        <v>9799449</v>
      </c>
      <c r="N16" s="59">
        <v>18641677</v>
      </c>
      <c r="O16" s="59">
        <v>66205</v>
      </c>
      <c r="P16" s="60">
        <v>2491186</v>
      </c>
      <c r="Q16" s="60">
        <v>1217265</v>
      </c>
      <c r="R16" s="59">
        <v>3774656</v>
      </c>
      <c r="S16" s="59">
        <v>1915936</v>
      </c>
      <c r="T16" s="60">
        <v>2031236</v>
      </c>
      <c r="U16" s="60">
        <v>7632534</v>
      </c>
      <c r="V16" s="59">
        <v>11579706</v>
      </c>
      <c r="W16" s="59">
        <v>52870100</v>
      </c>
      <c r="X16" s="60">
        <v>80928628</v>
      </c>
      <c r="Y16" s="59">
        <v>-28058528</v>
      </c>
      <c r="Z16" s="61">
        <v>-34.67</v>
      </c>
      <c r="AA16" s="62">
        <v>80928628</v>
      </c>
    </row>
    <row r="17" spans="1:27" ht="12.75">
      <c r="A17" s="291" t="s">
        <v>235</v>
      </c>
      <c r="B17" s="136"/>
      <c r="C17" s="60">
        <v>73844867</v>
      </c>
      <c r="D17" s="340"/>
      <c r="E17" s="60">
        <v>113040000</v>
      </c>
      <c r="F17" s="59">
        <v>131400000</v>
      </c>
      <c r="G17" s="59"/>
      <c r="H17" s="60">
        <v>3514274</v>
      </c>
      <c r="I17" s="60">
        <v>1148191</v>
      </c>
      <c r="J17" s="59">
        <v>4662465</v>
      </c>
      <c r="K17" s="59">
        <v>6723703</v>
      </c>
      <c r="L17" s="60">
        <v>3313391</v>
      </c>
      <c r="M17" s="60">
        <v>8331263</v>
      </c>
      <c r="N17" s="59">
        <v>18368357</v>
      </c>
      <c r="O17" s="59">
        <v>9421875</v>
      </c>
      <c r="P17" s="60">
        <v>7518454</v>
      </c>
      <c r="Q17" s="60">
        <v>11899716</v>
      </c>
      <c r="R17" s="59">
        <v>28840045</v>
      </c>
      <c r="S17" s="59">
        <v>4327413</v>
      </c>
      <c r="T17" s="60">
        <v>9910235</v>
      </c>
      <c r="U17" s="60">
        <v>44662153</v>
      </c>
      <c r="V17" s="59">
        <v>58899801</v>
      </c>
      <c r="W17" s="59">
        <v>110770668</v>
      </c>
      <c r="X17" s="60">
        <v>131400000</v>
      </c>
      <c r="Y17" s="59">
        <v>-20629332</v>
      </c>
      <c r="Z17" s="61">
        <v>-15.7</v>
      </c>
      <c r="AA17" s="62">
        <v>131400000</v>
      </c>
    </row>
    <row r="18" spans="1:27" ht="12.75">
      <c r="A18" s="291" t="s">
        <v>82</v>
      </c>
      <c r="B18" s="136"/>
      <c r="C18" s="60"/>
      <c r="D18" s="340"/>
      <c r="E18" s="60">
        <v>66040725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128334434</v>
      </c>
      <c r="D20" s="340"/>
      <c r="E20" s="60">
        <v>189527719</v>
      </c>
      <c r="F20" s="59">
        <v>157582872</v>
      </c>
      <c r="G20" s="59">
        <v>75495</v>
      </c>
      <c r="H20" s="60">
        <v>2783257</v>
      </c>
      <c r="I20" s="60">
        <v>4592265</v>
      </c>
      <c r="J20" s="59">
        <v>7451017</v>
      </c>
      <c r="K20" s="59">
        <v>3437141</v>
      </c>
      <c r="L20" s="60">
        <v>9181969</v>
      </c>
      <c r="M20" s="60">
        <v>16987778</v>
      </c>
      <c r="N20" s="59">
        <v>29606888</v>
      </c>
      <c r="O20" s="59">
        <v>3417701</v>
      </c>
      <c r="P20" s="60">
        <v>8255430</v>
      </c>
      <c r="Q20" s="60">
        <v>6362752</v>
      </c>
      <c r="R20" s="59">
        <v>18035883</v>
      </c>
      <c r="S20" s="59">
        <v>10078577</v>
      </c>
      <c r="T20" s="60">
        <v>15900692</v>
      </c>
      <c r="U20" s="60">
        <v>69863327</v>
      </c>
      <c r="V20" s="59">
        <v>95842596</v>
      </c>
      <c r="W20" s="59">
        <v>150936384</v>
      </c>
      <c r="X20" s="60">
        <v>157582872</v>
      </c>
      <c r="Y20" s="59">
        <v>-6646488</v>
      </c>
      <c r="Z20" s="61">
        <v>-4.22</v>
      </c>
      <c r="AA20" s="62">
        <v>157582872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72973089</v>
      </c>
      <c r="D22" s="344">
        <f t="shared" si="6"/>
        <v>0</v>
      </c>
      <c r="E22" s="343">
        <f t="shared" si="6"/>
        <v>168498514</v>
      </c>
      <c r="F22" s="345">
        <f t="shared" si="6"/>
        <v>269070530</v>
      </c>
      <c r="G22" s="345">
        <f t="shared" si="6"/>
        <v>816189</v>
      </c>
      <c r="H22" s="343">
        <f t="shared" si="6"/>
        <v>5401833</v>
      </c>
      <c r="I22" s="343">
        <f t="shared" si="6"/>
        <v>11847432</v>
      </c>
      <c r="J22" s="345">
        <f t="shared" si="6"/>
        <v>18065454</v>
      </c>
      <c r="K22" s="345">
        <f t="shared" si="6"/>
        <v>8451743</v>
      </c>
      <c r="L22" s="343">
        <f t="shared" si="6"/>
        <v>7409450</v>
      </c>
      <c r="M22" s="343">
        <f t="shared" si="6"/>
        <v>7273297</v>
      </c>
      <c r="N22" s="345">
        <f t="shared" si="6"/>
        <v>23134490</v>
      </c>
      <c r="O22" s="345">
        <f t="shared" si="6"/>
        <v>1850391</v>
      </c>
      <c r="P22" s="343">
        <f t="shared" si="6"/>
        <v>7859978</v>
      </c>
      <c r="Q22" s="343">
        <f t="shared" si="6"/>
        <v>10271742</v>
      </c>
      <c r="R22" s="345">
        <f t="shared" si="6"/>
        <v>19982111</v>
      </c>
      <c r="S22" s="345">
        <f t="shared" si="6"/>
        <v>10428377</v>
      </c>
      <c r="T22" s="343">
        <f t="shared" si="6"/>
        <v>12282902</v>
      </c>
      <c r="U22" s="343">
        <f t="shared" si="6"/>
        <v>26179811</v>
      </c>
      <c r="V22" s="345">
        <f t="shared" si="6"/>
        <v>48891090</v>
      </c>
      <c r="W22" s="345">
        <f t="shared" si="6"/>
        <v>110073145</v>
      </c>
      <c r="X22" s="343">
        <f t="shared" si="6"/>
        <v>269070530</v>
      </c>
      <c r="Y22" s="345">
        <f t="shared" si="6"/>
        <v>-158997385</v>
      </c>
      <c r="Z22" s="336">
        <f>+IF(X22&lt;&gt;0,+(Y22/X22)*100,0)</f>
        <v>-59.09134121823003</v>
      </c>
      <c r="AA22" s="350">
        <f>SUM(AA23:AA32)</f>
        <v>269070530</v>
      </c>
    </row>
    <row r="23" spans="1:27" ht="12.75">
      <c r="A23" s="361" t="s">
        <v>237</v>
      </c>
      <c r="B23" s="142"/>
      <c r="C23" s="60">
        <v>9981096</v>
      </c>
      <c r="D23" s="340"/>
      <c r="E23" s="60">
        <v>14842849</v>
      </c>
      <c r="F23" s="59">
        <v>15254999</v>
      </c>
      <c r="G23" s="59">
        <v>712198</v>
      </c>
      <c r="H23" s="60">
        <v>1351070</v>
      </c>
      <c r="I23" s="60">
        <v>2229763</v>
      </c>
      <c r="J23" s="59">
        <v>4293031</v>
      </c>
      <c r="K23" s="59">
        <v>1592060</v>
      </c>
      <c r="L23" s="60">
        <v>2431946</v>
      </c>
      <c r="M23" s="60">
        <v>964285</v>
      </c>
      <c r="N23" s="59">
        <v>4988291</v>
      </c>
      <c r="O23" s="59">
        <v>-846949</v>
      </c>
      <c r="P23" s="60">
        <v>4389344</v>
      </c>
      <c r="Q23" s="60">
        <v>1147839</v>
      </c>
      <c r="R23" s="59">
        <v>4690234</v>
      </c>
      <c r="S23" s="59">
        <v>10240</v>
      </c>
      <c r="T23" s="60">
        <v>142032</v>
      </c>
      <c r="U23" s="60">
        <v>975100</v>
      </c>
      <c r="V23" s="59">
        <v>1127372</v>
      </c>
      <c r="W23" s="59">
        <v>15098928</v>
      </c>
      <c r="X23" s="60">
        <v>15254999</v>
      </c>
      <c r="Y23" s="59">
        <v>-156071</v>
      </c>
      <c r="Z23" s="61">
        <v>-1.02</v>
      </c>
      <c r="AA23" s="62">
        <v>15254999</v>
      </c>
    </row>
    <row r="24" spans="1:27" ht="12.75">
      <c r="A24" s="361" t="s">
        <v>238</v>
      </c>
      <c r="B24" s="142"/>
      <c r="C24" s="60">
        <v>10000</v>
      </c>
      <c r="D24" s="340"/>
      <c r="E24" s="60">
        <v>350000</v>
      </c>
      <c r="F24" s="59">
        <v>1242708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134139</v>
      </c>
      <c r="U24" s="60">
        <v>327450</v>
      </c>
      <c r="V24" s="59">
        <v>461589</v>
      </c>
      <c r="W24" s="59">
        <v>461589</v>
      </c>
      <c r="X24" s="60">
        <v>1242708</v>
      </c>
      <c r="Y24" s="59">
        <v>-781119</v>
      </c>
      <c r="Z24" s="61">
        <v>-62.86</v>
      </c>
      <c r="AA24" s="62">
        <v>1242708</v>
      </c>
    </row>
    <row r="25" spans="1:27" ht="12.75">
      <c r="A25" s="361" t="s">
        <v>239</v>
      </c>
      <c r="B25" s="142"/>
      <c r="C25" s="60"/>
      <c r="D25" s="340"/>
      <c r="E25" s="60">
        <v>44617031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11633814</v>
      </c>
      <c r="D26" s="363"/>
      <c r="E26" s="362">
        <v>23410446</v>
      </c>
      <c r="F26" s="364">
        <v>19746053</v>
      </c>
      <c r="G26" s="364"/>
      <c r="H26" s="362">
        <v>3668820</v>
      </c>
      <c r="I26" s="362">
        <v>664280</v>
      </c>
      <c r="J26" s="364">
        <v>4333100</v>
      </c>
      <c r="K26" s="364">
        <v>1145225</v>
      </c>
      <c r="L26" s="362">
        <v>1030775</v>
      </c>
      <c r="M26" s="362">
        <v>1515804</v>
      </c>
      <c r="N26" s="364">
        <v>3691804</v>
      </c>
      <c r="O26" s="364"/>
      <c r="P26" s="362"/>
      <c r="Q26" s="362">
        <v>5029789</v>
      </c>
      <c r="R26" s="364">
        <v>5029789</v>
      </c>
      <c r="S26" s="364">
        <v>1598881</v>
      </c>
      <c r="T26" s="362">
        <v>2644130</v>
      </c>
      <c r="U26" s="362">
        <v>2448348</v>
      </c>
      <c r="V26" s="364">
        <v>6691359</v>
      </c>
      <c r="W26" s="364">
        <v>19746052</v>
      </c>
      <c r="X26" s="362">
        <v>19746053</v>
      </c>
      <c r="Y26" s="364">
        <v>-1</v>
      </c>
      <c r="Z26" s="365"/>
      <c r="AA26" s="366">
        <v>19746053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16151096</v>
      </c>
      <c r="D28" s="341"/>
      <c r="E28" s="275">
        <v>22765000</v>
      </c>
      <c r="F28" s="342">
        <v>25560485</v>
      </c>
      <c r="G28" s="342"/>
      <c r="H28" s="275"/>
      <c r="I28" s="275">
        <v>7996800</v>
      </c>
      <c r="J28" s="342">
        <v>7996800</v>
      </c>
      <c r="K28" s="342">
        <v>4511233</v>
      </c>
      <c r="L28" s="275">
        <v>600631</v>
      </c>
      <c r="M28" s="275">
        <v>799028</v>
      </c>
      <c r="N28" s="342">
        <v>5910892</v>
      </c>
      <c r="O28" s="342">
        <v>1198361</v>
      </c>
      <c r="P28" s="275">
        <v>1800135</v>
      </c>
      <c r="Q28" s="275">
        <v>708015</v>
      </c>
      <c r="R28" s="342">
        <v>3706511</v>
      </c>
      <c r="S28" s="342">
        <v>1152952</v>
      </c>
      <c r="T28" s="275">
        <v>2717251</v>
      </c>
      <c r="U28" s="275">
        <v>4075536</v>
      </c>
      <c r="V28" s="342">
        <v>7945739</v>
      </c>
      <c r="W28" s="342">
        <v>25559942</v>
      </c>
      <c r="X28" s="275">
        <v>25560485</v>
      </c>
      <c r="Y28" s="342">
        <v>-543</v>
      </c>
      <c r="Z28" s="335"/>
      <c r="AA28" s="273">
        <v>25560485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10883179</v>
      </c>
      <c r="D30" s="340"/>
      <c r="E30" s="60">
        <v>22918188</v>
      </c>
      <c r="F30" s="59">
        <v>23812188</v>
      </c>
      <c r="G30" s="59">
        <v>103991</v>
      </c>
      <c r="H30" s="60">
        <v>381331</v>
      </c>
      <c r="I30" s="60">
        <v>956589</v>
      </c>
      <c r="J30" s="59">
        <v>1441911</v>
      </c>
      <c r="K30" s="59">
        <v>1187325</v>
      </c>
      <c r="L30" s="60">
        <v>1932890</v>
      </c>
      <c r="M30" s="60">
        <v>3475876</v>
      </c>
      <c r="N30" s="59">
        <v>6596091</v>
      </c>
      <c r="O30" s="59"/>
      <c r="P30" s="60">
        <v>1380997</v>
      </c>
      <c r="Q30" s="60">
        <v>2691731</v>
      </c>
      <c r="R30" s="59">
        <v>4072728</v>
      </c>
      <c r="S30" s="59">
        <v>2931126</v>
      </c>
      <c r="T30" s="60">
        <v>3091610</v>
      </c>
      <c r="U30" s="60">
        <v>4723418</v>
      </c>
      <c r="V30" s="59">
        <v>10746154</v>
      </c>
      <c r="W30" s="59">
        <v>22856884</v>
      </c>
      <c r="X30" s="60">
        <v>23812188</v>
      </c>
      <c r="Y30" s="59">
        <v>-955304</v>
      </c>
      <c r="Z30" s="61">
        <v>-4.01</v>
      </c>
      <c r="AA30" s="62">
        <v>23812188</v>
      </c>
    </row>
    <row r="31" spans="1:27" ht="12.75">
      <c r="A31" s="361" t="s">
        <v>245</v>
      </c>
      <c r="B31" s="300"/>
      <c r="C31" s="60"/>
      <c r="D31" s="340"/>
      <c r="E31" s="60">
        <v>3000000</v>
      </c>
      <c r="F31" s="59">
        <v>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500000</v>
      </c>
      <c r="Y31" s="59">
        <v>-500000</v>
      </c>
      <c r="Z31" s="61">
        <v>-100</v>
      </c>
      <c r="AA31" s="62">
        <v>500000</v>
      </c>
    </row>
    <row r="32" spans="1:27" ht="12.75">
      <c r="A32" s="361" t="s">
        <v>93</v>
      </c>
      <c r="B32" s="136"/>
      <c r="C32" s="60">
        <v>24313904</v>
      </c>
      <c r="D32" s="340"/>
      <c r="E32" s="60">
        <v>36595000</v>
      </c>
      <c r="F32" s="59">
        <v>182954097</v>
      </c>
      <c r="G32" s="59"/>
      <c r="H32" s="60">
        <v>612</v>
      </c>
      <c r="I32" s="60"/>
      <c r="J32" s="59">
        <v>612</v>
      </c>
      <c r="K32" s="59">
        <v>15900</v>
      </c>
      <c r="L32" s="60">
        <v>1413208</v>
      </c>
      <c r="M32" s="60">
        <v>518304</v>
      </c>
      <c r="N32" s="59">
        <v>1947412</v>
      </c>
      <c r="O32" s="59">
        <v>1498979</v>
      </c>
      <c r="P32" s="60">
        <v>289502</v>
      </c>
      <c r="Q32" s="60">
        <v>694368</v>
      </c>
      <c r="R32" s="59">
        <v>2482849</v>
      </c>
      <c r="S32" s="59">
        <v>4735178</v>
      </c>
      <c r="T32" s="60">
        <v>3553740</v>
      </c>
      <c r="U32" s="60">
        <v>13629959</v>
      </c>
      <c r="V32" s="59">
        <v>21918877</v>
      </c>
      <c r="W32" s="59">
        <v>26349750</v>
      </c>
      <c r="X32" s="60">
        <v>182954097</v>
      </c>
      <c r="Y32" s="59">
        <v>-156604347</v>
      </c>
      <c r="Z32" s="61">
        <v>-85.6</v>
      </c>
      <c r="AA32" s="62">
        <v>182954097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81056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141343429</v>
      </c>
      <c r="G37" s="345">
        <f t="shared" si="8"/>
        <v>0</v>
      </c>
      <c r="H37" s="343">
        <f t="shared" si="8"/>
        <v>8136774</v>
      </c>
      <c r="I37" s="343">
        <f t="shared" si="8"/>
        <v>13934436</v>
      </c>
      <c r="J37" s="345">
        <f t="shared" si="8"/>
        <v>22071210</v>
      </c>
      <c r="K37" s="345">
        <f t="shared" si="8"/>
        <v>7119054</v>
      </c>
      <c r="L37" s="343">
        <f t="shared" si="8"/>
        <v>0</v>
      </c>
      <c r="M37" s="343">
        <f t="shared" si="8"/>
        <v>0</v>
      </c>
      <c r="N37" s="345">
        <f t="shared" si="8"/>
        <v>7119054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29190264</v>
      </c>
      <c r="X37" s="343">
        <f t="shared" si="8"/>
        <v>141343429</v>
      </c>
      <c r="Y37" s="345">
        <f t="shared" si="8"/>
        <v>-112153165</v>
      </c>
      <c r="Z37" s="336">
        <f>+IF(X37&lt;&gt;0,+(Y37/X37)*100,0)</f>
        <v>-79.34798652719823</v>
      </c>
      <c r="AA37" s="350">
        <f t="shared" si="8"/>
        <v>141343429</v>
      </c>
    </row>
    <row r="38" spans="1:27" ht="12.75">
      <c r="A38" s="361" t="s">
        <v>213</v>
      </c>
      <c r="B38" s="142"/>
      <c r="C38" s="60">
        <v>81056</v>
      </c>
      <c r="D38" s="340"/>
      <c r="E38" s="60"/>
      <c r="F38" s="59">
        <v>141343429</v>
      </c>
      <c r="G38" s="59"/>
      <c r="H38" s="60">
        <v>8136774</v>
      </c>
      <c r="I38" s="60">
        <v>13934436</v>
      </c>
      <c r="J38" s="59">
        <v>22071210</v>
      </c>
      <c r="K38" s="59">
        <v>7119054</v>
      </c>
      <c r="L38" s="60"/>
      <c r="M38" s="60"/>
      <c r="N38" s="59">
        <v>7119054</v>
      </c>
      <c r="O38" s="59"/>
      <c r="P38" s="60"/>
      <c r="Q38" s="60"/>
      <c r="R38" s="59"/>
      <c r="S38" s="59"/>
      <c r="T38" s="60"/>
      <c r="U38" s="60"/>
      <c r="V38" s="59"/>
      <c r="W38" s="59">
        <v>29190264</v>
      </c>
      <c r="X38" s="60">
        <v>141343429</v>
      </c>
      <c r="Y38" s="59">
        <v>-112153165</v>
      </c>
      <c r="Z38" s="61">
        <v>-79.35</v>
      </c>
      <c r="AA38" s="62">
        <v>141343429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1233259528</v>
      </c>
      <c r="D40" s="344">
        <f t="shared" si="9"/>
        <v>0</v>
      </c>
      <c r="E40" s="343">
        <f t="shared" si="9"/>
        <v>758645870</v>
      </c>
      <c r="F40" s="345">
        <f t="shared" si="9"/>
        <v>752826804</v>
      </c>
      <c r="G40" s="345">
        <f t="shared" si="9"/>
        <v>3948275</v>
      </c>
      <c r="H40" s="343">
        <f t="shared" si="9"/>
        <v>77790067</v>
      </c>
      <c r="I40" s="343">
        <f t="shared" si="9"/>
        <v>47195645</v>
      </c>
      <c r="J40" s="345">
        <f t="shared" si="9"/>
        <v>128933987</v>
      </c>
      <c r="K40" s="345">
        <f t="shared" si="9"/>
        <v>48639959</v>
      </c>
      <c r="L40" s="343">
        <f t="shared" si="9"/>
        <v>51137625</v>
      </c>
      <c r="M40" s="343">
        <f t="shared" si="9"/>
        <v>128535907</v>
      </c>
      <c r="N40" s="345">
        <f t="shared" si="9"/>
        <v>228313491</v>
      </c>
      <c r="O40" s="345">
        <f t="shared" si="9"/>
        <v>25347498</v>
      </c>
      <c r="P40" s="343">
        <f t="shared" si="9"/>
        <v>40617872</v>
      </c>
      <c r="Q40" s="343">
        <f t="shared" si="9"/>
        <v>47908589</v>
      </c>
      <c r="R40" s="345">
        <f t="shared" si="9"/>
        <v>113873959</v>
      </c>
      <c r="S40" s="345">
        <f t="shared" si="9"/>
        <v>35338255</v>
      </c>
      <c r="T40" s="343">
        <f t="shared" si="9"/>
        <v>54415793</v>
      </c>
      <c r="U40" s="343">
        <f t="shared" si="9"/>
        <v>155075009</v>
      </c>
      <c r="V40" s="345">
        <f t="shared" si="9"/>
        <v>244829057</v>
      </c>
      <c r="W40" s="345">
        <f t="shared" si="9"/>
        <v>715950494</v>
      </c>
      <c r="X40" s="343">
        <f t="shared" si="9"/>
        <v>752826804</v>
      </c>
      <c r="Y40" s="345">
        <f t="shared" si="9"/>
        <v>-36876310</v>
      </c>
      <c r="Z40" s="336">
        <f>+IF(X40&lt;&gt;0,+(Y40/X40)*100,0)</f>
        <v>-4.898378990235847</v>
      </c>
      <c r="AA40" s="350">
        <f>SUM(AA41:AA49)</f>
        <v>752826804</v>
      </c>
    </row>
    <row r="41" spans="1:27" ht="12.75">
      <c r="A41" s="361" t="s">
        <v>248</v>
      </c>
      <c r="B41" s="142"/>
      <c r="C41" s="362">
        <v>58883189</v>
      </c>
      <c r="D41" s="363"/>
      <c r="E41" s="362">
        <v>51970000</v>
      </c>
      <c r="F41" s="364">
        <v>64265709</v>
      </c>
      <c r="G41" s="364">
        <v>2468318</v>
      </c>
      <c r="H41" s="362">
        <v>158473</v>
      </c>
      <c r="I41" s="362">
        <v>1971895</v>
      </c>
      <c r="J41" s="364">
        <v>4598686</v>
      </c>
      <c r="K41" s="364">
        <v>4057661</v>
      </c>
      <c r="L41" s="362">
        <v>5518690</v>
      </c>
      <c r="M41" s="362">
        <v>6314127</v>
      </c>
      <c r="N41" s="364">
        <v>15890478</v>
      </c>
      <c r="O41" s="364">
        <v>6151887</v>
      </c>
      <c r="P41" s="362">
        <v>2392208</v>
      </c>
      <c r="Q41" s="362">
        <v>8587433</v>
      </c>
      <c r="R41" s="364">
        <v>17131528</v>
      </c>
      <c r="S41" s="364">
        <v>2812145</v>
      </c>
      <c r="T41" s="362">
        <v>8413130</v>
      </c>
      <c r="U41" s="362">
        <v>19326792</v>
      </c>
      <c r="V41" s="364">
        <v>30552067</v>
      </c>
      <c r="W41" s="364">
        <v>68172759</v>
      </c>
      <c r="X41" s="362">
        <v>64265709</v>
      </c>
      <c r="Y41" s="364">
        <v>3907050</v>
      </c>
      <c r="Z41" s="365">
        <v>6.08</v>
      </c>
      <c r="AA41" s="366">
        <v>64265709</v>
      </c>
    </row>
    <row r="42" spans="1:27" ht="12.75">
      <c r="A42" s="361" t="s">
        <v>249</v>
      </c>
      <c r="B42" s="136"/>
      <c r="C42" s="60">
        <f aca="true" t="shared" si="10" ref="C42:Y42">+C62</f>
        <v>3909846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237614343</v>
      </c>
      <c r="D43" s="369"/>
      <c r="E43" s="305">
        <v>167037486</v>
      </c>
      <c r="F43" s="370">
        <v>224821455</v>
      </c>
      <c r="G43" s="370">
        <v>21138</v>
      </c>
      <c r="H43" s="305">
        <v>27099437</v>
      </c>
      <c r="I43" s="305">
        <v>15327517</v>
      </c>
      <c r="J43" s="370">
        <v>42448092</v>
      </c>
      <c r="K43" s="370">
        <v>16055404</v>
      </c>
      <c r="L43" s="305">
        <v>12003142</v>
      </c>
      <c r="M43" s="305">
        <v>14769385</v>
      </c>
      <c r="N43" s="370">
        <v>42827931</v>
      </c>
      <c r="O43" s="370">
        <v>2130544</v>
      </c>
      <c r="P43" s="305">
        <v>10674085</v>
      </c>
      <c r="Q43" s="305">
        <v>11987713</v>
      </c>
      <c r="R43" s="370">
        <v>24792342</v>
      </c>
      <c r="S43" s="370">
        <v>14947318</v>
      </c>
      <c r="T43" s="305">
        <v>14674825</v>
      </c>
      <c r="U43" s="305">
        <v>36428356</v>
      </c>
      <c r="V43" s="370">
        <v>66050499</v>
      </c>
      <c r="W43" s="370">
        <v>176118864</v>
      </c>
      <c r="X43" s="305">
        <v>224821455</v>
      </c>
      <c r="Y43" s="370">
        <v>-48702591</v>
      </c>
      <c r="Z43" s="371">
        <v>-21.66</v>
      </c>
      <c r="AA43" s="303">
        <v>224821455</v>
      </c>
    </row>
    <row r="44" spans="1:27" ht="12.75">
      <c r="A44" s="361" t="s">
        <v>251</v>
      </c>
      <c r="B44" s="136"/>
      <c r="C44" s="60">
        <v>216307246</v>
      </c>
      <c r="D44" s="368"/>
      <c r="E44" s="54">
        <v>254846857</v>
      </c>
      <c r="F44" s="53">
        <v>285542074</v>
      </c>
      <c r="G44" s="53">
        <v>1315051</v>
      </c>
      <c r="H44" s="54">
        <v>5262046</v>
      </c>
      <c r="I44" s="54">
        <v>9173149</v>
      </c>
      <c r="J44" s="53">
        <v>15750246</v>
      </c>
      <c r="K44" s="53">
        <v>7398892</v>
      </c>
      <c r="L44" s="54">
        <v>17949384</v>
      </c>
      <c r="M44" s="54">
        <v>74107118</v>
      </c>
      <c r="N44" s="53">
        <v>99455394</v>
      </c>
      <c r="O44" s="53">
        <v>7721102</v>
      </c>
      <c r="P44" s="54">
        <v>16161732</v>
      </c>
      <c r="Q44" s="54">
        <v>14999677</v>
      </c>
      <c r="R44" s="53">
        <v>38882511</v>
      </c>
      <c r="S44" s="53">
        <v>20916589</v>
      </c>
      <c r="T44" s="54">
        <v>23528232</v>
      </c>
      <c r="U44" s="54">
        <v>61594172</v>
      </c>
      <c r="V44" s="53">
        <v>106038993</v>
      </c>
      <c r="W44" s="53">
        <v>260127144</v>
      </c>
      <c r="X44" s="54">
        <v>285542074</v>
      </c>
      <c r="Y44" s="53">
        <v>-25414930</v>
      </c>
      <c r="Z44" s="94">
        <v>-8.9</v>
      </c>
      <c r="AA44" s="95">
        <v>285542074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716544904</v>
      </c>
      <c r="D48" s="368"/>
      <c r="E48" s="54">
        <v>283749277</v>
      </c>
      <c r="F48" s="53">
        <v>178197566</v>
      </c>
      <c r="G48" s="53">
        <v>143768</v>
      </c>
      <c r="H48" s="54">
        <v>45270111</v>
      </c>
      <c r="I48" s="54">
        <v>20723084</v>
      </c>
      <c r="J48" s="53">
        <v>66136963</v>
      </c>
      <c r="K48" s="53">
        <v>21128002</v>
      </c>
      <c r="L48" s="54">
        <v>15666409</v>
      </c>
      <c r="M48" s="54">
        <v>33345277</v>
      </c>
      <c r="N48" s="53">
        <v>70139688</v>
      </c>
      <c r="O48" s="53">
        <v>9343965</v>
      </c>
      <c r="P48" s="54">
        <v>11389847</v>
      </c>
      <c r="Q48" s="54">
        <v>12333766</v>
      </c>
      <c r="R48" s="53">
        <v>33067578</v>
      </c>
      <c r="S48" s="53">
        <v>-3337797</v>
      </c>
      <c r="T48" s="54">
        <v>7799606</v>
      </c>
      <c r="U48" s="54">
        <v>37725689</v>
      </c>
      <c r="V48" s="53">
        <v>42187498</v>
      </c>
      <c r="W48" s="53">
        <v>211531727</v>
      </c>
      <c r="X48" s="54">
        <v>178197566</v>
      </c>
      <c r="Y48" s="53">
        <v>33334161</v>
      </c>
      <c r="Z48" s="94">
        <v>18.71</v>
      </c>
      <c r="AA48" s="95">
        <v>178197566</v>
      </c>
    </row>
    <row r="49" spans="1:27" ht="12.75">
      <c r="A49" s="361" t="s">
        <v>93</v>
      </c>
      <c r="B49" s="136"/>
      <c r="C49" s="54"/>
      <c r="D49" s="368"/>
      <c r="E49" s="54">
        <v>1042250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500000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9791760</v>
      </c>
      <c r="G57" s="345">
        <f t="shared" si="13"/>
        <v>60124</v>
      </c>
      <c r="H57" s="343">
        <f t="shared" si="13"/>
        <v>194224</v>
      </c>
      <c r="I57" s="343">
        <f t="shared" si="13"/>
        <v>264538</v>
      </c>
      <c r="J57" s="345">
        <f t="shared" si="13"/>
        <v>518886</v>
      </c>
      <c r="K57" s="345">
        <f t="shared" si="13"/>
        <v>463024</v>
      </c>
      <c r="L57" s="343">
        <f t="shared" si="13"/>
        <v>109538</v>
      </c>
      <c r="M57" s="343">
        <f t="shared" si="13"/>
        <v>160656</v>
      </c>
      <c r="N57" s="345">
        <f t="shared" si="13"/>
        <v>733218</v>
      </c>
      <c r="O57" s="345">
        <f t="shared" si="13"/>
        <v>2740</v>
      </c>
      <c r="P57" s="343">
        <f t="shared" si="13"/>
        <v>67995</v>
      </c>
      <c r="Q57" s="343">
        <f t="shared" si="13"/>
        <v>343841</v>
      </c>
      <c r="R57" s="345">
        <f t="shared" si="13"/>
        <v>414576</v>
      </c>
      <c r="S57" s="345">
        <f t="shared" si="13"/>
        <v>287582</v>
      </c>
      <c r="T57" s="343">
        <f t="shared" si="13"/>
        <v>503828</v>
      </c>
      <c r="U57" s="343">
        <f t="shared" si="13"/>
        <v>758567</v>
      </c>
      <c r="V57" s="345">
        <f t="shared" si="13"/>
        <v>1549977</v>
      </c>
      <c r="W57" s="345">
        <f t="shared" si="13"/>
        <v>3216657</v>
      </c>
      <c r="X57" s="343">
        <f t="shared" si="13"/>
        <v>9791760</v>
      </c>
      <c r="Y57" s="345">
        <f t="shared" si="13"/>
        <v>-6575103</v>
      </c>
      <c r="Z57" s="336">
        <f>+IF(X57&lt;&gt;0,+(Y57/X57)*100,0)</f>
        <v>-67.14934802323586</v>
      </c>
      <c r="AA57" s="350">
        <f t="shared" si="13"/>
        <v>9791760</v>
      </c>
    </row>
    <row r="58" spans="1:27" ht="12.75">
      <c r="A58" s="361" t="s">
        <v>217</v>
      </c>
      <c r="B58" s="136"/>
      <c r="C58" s="60">
        <v>500000</v>
      </c>
      <c r="D58" s="340"/>
      <c r="E58" s="60">
        <v>2000000</v>
      </c>
      <c r="F58" s="59">
        <v>9791760</v>
      </c>
      <c r="G58" s="59">
        <v>60124</v>
      </c>
      <c r="H58" s="60">
        <v>194224</v>
      </c>
      <c r="I58" s="60">
        <v>264538</v>
      </c>
      <c r="J58" s="59">
        <v>518886</v>
      </c>
      <c r="K58" s="59">
        <v>463024</v>
      </c>
      <c r="L58" s="60">
        <v>109538</v>
      </c>
      <c r="M58" s="60">
        <v>160656</v>
      </c>
      <c r="N58" s="59">
        <v>733218</v>
      </c>
      <c r="O58" s="59">
        <v>2740</v>
      </c>
      <c r="P58" s="60">
        <v>67995</v>
      </c>
      <c r="Q58" s="60">
        <v>343841</v>
      </c>
      <c r="R58" s="59">
        <v>414576</v>
      </c>
      <c r="S58" s="59">
        <v>287582</v>
      </c>
      <c r="T58" s="60">
        <v>503828</v>
      </c>
      <c r="U58" s="60">
        <v>758567</v>
      </c>
      <c r="V58" s="59">
        <v>1549977</v>
      </c>
      <c r="W58" s="59">
        <v>3216657</v>
      </c>
      <c r="X58" s="60">
        <v>9791760</v>
      </c>
      <c r="Y58" s="59">
        <v>-6575103</v>
      </c>
      <c r="Z58" s="61">
        <v>-67.15</v>
      </c>
      <c r="AA58" s="62">
        <v>9791760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3350138843</v>
      </c>
      <c r="D60" s="346">
        <f t="shared" si="14"/>
        <v>0</v>
      </c>
      <c r="E60" s="219">
        <f t="shared" si="14"/>
        <v>3788493021</v>
      </c>
      <c r="F60" s="264">
        <f t="shared" si="14"/>
        <v>4689988155</v>
      </c>
      <c r="G60" s="264">
        <f t="shared" si="14"/>
        <v>18871759</v>
      </c>
      <c r="H60" s="219">
        <f t="shared" si="14"/>
        <v>215382363</v>
      </c>
      <c r="I60" s="219">
        <f t="shared" si="14"/>
        <v>217596733</v>
      </c>
      <c r="J60" s="264">
        <f t="shared" si="14"/>
        <v>451850855</v>
      </c>
      <c r="K60" s="264">
        <f t="shared" si="14"/>
        <v>204212393</v>
      </c>
      <c r="L60" s="219">
        <f t="shared" si="14"/>
        <v>222775399</v>
      </c>
      <c r="M60" s="219">
        <f t="shared" si="14"/>
        <v>301593997</v>
      </c>
      <c r="N60" s="264">
        <f t="shared" si="14"/>
        <v>728581789</v>
      </c>
      <c r="O60" s="264">
        <f t="shared" si="14"/>
        <v>83825943</v>
      </c>
      <c r="P60" s="219">
        <f t="shared" si="14"/>
        <v>150729365</v>
      </c>
      <c r="Q60" s="219">
        <f t="shared" si="14"/>
        <v>209148749</v>
      </c>
      <c r="R60" s="264">
        <f t="shared" si="14"/>
        <v>443704057</v>
      </c>
      <c r="S60" s="264">
        <f t="shared" si="14"/>
        <v>236267960</v>
      </c>
      <c r="T60" s="219">
        <f t="shared" si="14"/>
        <v>273543133</v>
      </c>
      <c r="U60" s="219">
        <f t="shared" si="14"/>
        <v>548007846</v>
      </c>
      <c r="V60" s="264">
        <f t="shared" si="14"/>
        <v>1057818939</v>
      </c>
      <c r="W60" s="264">
        <f t="shared" si="14"/>
        <v>2681955640</v>
      </c>
      <c r="X60" s="219">
        <f t="shared" si="14"/>
        <v>4689988155</v>
      </c>
      <c r="Y60" s="264">
        <f t="shared" si="14"/>
        <v>-2008032515</v>
      </c>
      <c r="Z60" s="337">
        <f>+IF(X60&lt;&gt;0,+(Y60/X60)*100,0)</f>
        <v>-42.81530035122231</v>
      </c>
      <c r="AA60" s="232">
        <f>+AA57+AA54+AA51+AA40+AA37+AA34+AA22+AA5</f>
        <v>4689988155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3909846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3909846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1965744901</v>
      </c>
      <c r="D5" s="357">
        <f t="shared" si="0"/>
        <v>0</v>
      </c>
      <c r="E5" s="356">
        <f t="shared" si="0"/>
        <v>2205128983</v>
      </c>
      <c r="F5" s="358">
        <f t="shared" si="0"/>
        <v>2028303934</v>
      </c>
      <c r="G5" s="358">
        <f t="shared" si="0"/>
        <v>54838181</v>
      </c>
      <c r="H5" s="356">
        <f t="shared" si="0"/>
        <v>82328867</v>
      </c>
      <c r="I5" s="356">
        <f t="shared" si="0"/>
        <v>118596856</v>
      </c>
      <c r="J5" s="358">
        <f t="shared" si="0"/>
        <v>255763904</v>
      </c>
      <c r="K5" s="358">
        <f t="shared" si="0"/>
        <v>147092036</v>
      </c>
      <c r="L5" s="356">
        <f t="shared" si="0"/>
        <v>160117901</v>
      </c>
      <c r="M5" s="356">
        <f t="shared" si="0"/>
        <v>159838621</v>
      </c>
      <c r="N5" s="358">
        <f t="shared" si="0"/>
        <v>467048558</v>
      </c>
      <c r="O5" s="358">
        <f t="shared" si="0"/>
        <v>58524044</v>
      </c>
      <c r="P5" s="356">
        <f t="shared" si="0"/>
        <v>115691176</v>
      </c>
      <c r="Q5" s="356">
        <f t="shared" si="0"/>
        <v>133038402</v>
      </c>
      <c r="R5" s="358">
        <f t="shared" si="0"/>
        <v>307253622</v>
      </c>
      <c r="S5" s="358">
        <f t="shared" si="0"/>
        <v>134508986</v>
      </c>
      <c r="T5" s="356">
        <f t="shared" si="0"/>
        <v>167264679</v>
      </c>
      <c r="U5" s="356">
        <f t="shared" si="0"/>
        <v>294979817</v>
      </c>
      <c r="V5" s="358">
        <f t="shared" si="0"/>
        <v>596753482</v>
      </c>
      <c r="W5" s="358">
        <f t="shared" si="0"/>
        <v>1626819566</v>
      </c>
      <c r="X5" s="356">
        <f t="shared" si="0"/>
        <v>2028303934</v>
      </c>
      <c r="Y5" s="358">
        <f t="shared" si="0"/>
        <v>-401484368</v>
      </c>
      <c r="Z5" s="359">
        <f>+IF(X5&lt;&gt;0,+(Y5/X5)*100,0)</f>
        <v>-19.794093048384333</v>
      </c>
      <c r="AA5" s="360">
        <f>+AA6+AA8+AA11+AA13+AA15</f>
        <v>2028303934</v>
      </c>
    </row>
    <row r="6" spans="1:27" ht="12.75">
      <c r="A6" s="361" t="s">
        <v>205</v>
      </c>
      <c r="B6" s="142"/>
      <c r="C6" s="60">
        <f>+C7</f>
        <v>567708585</v>
      </c>
      <c r="D6" s="340">
        <f aca="true" t="shared" si="1" ref="D6:AA6">+D7</f>
        <v>0</v>
      </c>
      <c r="E6" s="60">
        <f t="shared" si="1"/>
        <v>528180382</v>
      </c>
      <c r="F6" s="59">
        <f t="shared" si="1"/>
        <v>487466230</v>
      </c>
      <c r="G6" s="59">
        <f t="shared" si="1"/>
        <v>3692425</v>
      </c>
      <c r="H6" s="60">
        <f t="shared" si="1"/>
        <v>25466028</v>
      </c>
      <c r="I6" s="60">
        <f t="shared" si="1"/>
        <v>31817157</v>
      </c>
      <c r="J6" s="59">
        <f t="shared" si="1"/>
        <v>60975610</v>
      </c>
      <c r="K6" s="59">
        <f t="shared" si="1"/>
        <v>27721996</v>
      </c>
      <c r="L6" s="60">
        <f t="shared" si="1"/>
        <v>29844438</v>
      </c>
      <c r="M6" s="60">
        <f t="shared" si="1"/>
        <v>39883500</v>
      </c>
      <c r="N6" s="59">
        <f t="shared" si="1"/>
        <v>97449934</v>
      </c>
      <c r="O6" s="59">
        <f t="shared" si="1"/>
        <v>-3790051</v>
      </c>
      <c r="P6" s="60">
        <f t="shared" si="1"/>
        <v>15732658</v>
      </c>
      <c r="Q6" s="60">
        <f t="shared" si="1"/>
        <v>24921499</v>
      </c>
      <c r="R6" s="59">
        <f t="shared" si="1"/>
        <v>36864106</v>
      </c>
      <c r="S6" s="59">
        <f t="shared" si="1"/>
        <v>41394479</v>
      </c>
      <c r="T6" s="60">
        <f t="shared" si="1"/>
        <v>24378500</v>
      </c>
      <c r="U6" s="60">
        <f t="shared" si="1"/>
        <v>35830184</v>
      </c>
      <c r="V6" s="59">
        <f t="shared" si="1"/>
        <v>101603163</v>
      </c>
      <c r="W6" s="59">
        <f t="shared" si="1"/>
        <v>296892813</v>
      </c>
      <c r="X6" s="60">
        <f t="shared" si="1"/>
        <v>487466230</v>
      </c>
      <c r="Y6" s="59">
        <f t="shared" si="1"/>
        <v>-190573417</v>
      </c>
      <c r="Z6" s="61">
        <f>+IF(X6&lt;&gt;0,+(Y6/X6)*100,0)</f>
        <v>-39.09469113378377</v>
      </c>
      <c r="AA6" s="62">
        <f t="shared" si="1"/>
        <v>487466230</v>
      </c>
    </row>
    <row r="7" spans="1:27" ht="12.75">
      <c r="A7" s="291" t="s">
        <v>229</v>
      </c>
      <c r="B7" s="142"/>
      <c r="C7" s="60">
        <v>567708585</v>
      </c>
      <c r="D7" s="340"/>
      <c r="E7" s="60">
        <v>528180382</v>
      </c>
      <c r="F7" s="59">
        <v>487466230</v>
      </c>
      <c r="G7" s="59">
        <v>3692425</v>
      </c>
      <c r="H7" s="60">
        <v>25466028</v>
      </c>
      <c r="I7" s="60">
        <v>31817157</v>
      </c>
      <c r="J7" s="59">
        <v>60975610</v>
      </c>
      <c r="K7" s="59">
        <v>27721996</v>
      </c>
      <c r="L7" s="60">
        <v>29844438</v>
      </c>
      <c r="M7" s="60">
        <v>39883500</v>
      </c>
      <c r="N7" s="59">
        <v>97449934</v>
      </c>
      <c r="O7" s="59">
        <v>-3790051</v>
      </c>
      <c r="P7" s="60">
        <v>15732658</v>
      </c>
      <c r="Q7" s="60">
        <v>24921499</v>
      </c>
      <c r="R7" s="59">
        <v>36864106</v>
      </c>
      <c r="S7" s="59">
        <v>41394479</v>
      </c>
      <c r="T7" s="60">
        <v>24378500</v>
      </c>
      <c r="U7" s="60">
        <v>35830184</v>
      </c>
      <c r="V7" s="59">
        <v>101603163</v>
      </c>
      <c r="W7" s="59">
        <v>296892813</v>
      </c>
      <c r="X7" s="60">
        <v>487466230</v>
      </c>
      <c r="Y7" s="59">
        <v>-190573417</v>
      </c>
      <c r="Z7" s="61">
        <v>-39.09</v>
      </c>
      <c r="AA7" s="62">
        <v>487466230</v>
      </c>
    </row>
    <row r="8" spans="1:27" ht="12.75">
      <c r="A8" s="361" t="s">
        <v>206</v>
      </c>
      <c r="B8" s="142"/>
      <c r="C8" s="60">
        <f aca="true" t="shared" si="2" ref="C8:Y8">SUM(C9:C10)</f>
        <v>527650352</v>
      </c>
      <c r="D8" s="340">
        <f t="shared" si="2"/>
        <v>0</v>
      </c>
      <c r="E8" s="60">
        <f t="shared" si="2"/>
        <v>556919100</v>
      </c>
      <c r="F8" s="59">
        <f t="shared" si="2"/>
        <v>481187833</v>
      </c>
      <c r="G8" s="59">
        <f t="shared" si="2"/>
        <v>13912823</v>
      </c>
      <c r="H8" s="60">
        <f t="shared" si="2"/>
        <v>19420717</v>
      </c>
      <c r="I8" s="60">
        <f t="shared" si="2"/>
        <v>45326137</v>
      </c>
      <c r="J8" s="59">
        <f t="shared" si="2"/>
        <v>78659677</v>
      </c>
      <c r="K8" s="59">
        <f t="shared" si="2"/>
        <v>45263512</v>
      </c>
      <c r="L8" s="60">
        <f t="shared" si="2"/>
        <v>37139302</v>
      </c>
      <c r="M8" s="60">
        <f t="shared" si="2"/>
        <v>32936051</v>
      </c>
      <c r="N8" s="59">
        <f t="shared" si="2"/>
        <v>115338865</v>
      </c>
      <c r="O8" s="59">
        <f t="shared" si="2"/>
        <v>21518896</v>
      </c>
      <c r="P8" s="60">
        <f t="shared" si="2"/>
        <v>44616754</v>
      </c>
      <c r="Q8" s="60">
        <f t="shared" si="2"/>
        <v>42280653</v>
      </c>
      <c r="R8" s="59">
        <f t="shared" si="2"/>
        <v>108416303</v>
      </c>
      <c r="S8" s="59">
        <f t="shared" si="2"/>
        <v>34142689</v>
      </c>
      <c r="T8" s="60">
        <f t="shared" si="2"/>
        <v>38795508</v>
      </c>
      <c r="U8" s="60">
        <f t="shared" si="2"/>
        <v>44340487</v>
      </c>
      <c r="V8" s="59">
        <f t="shared" si="2"/>
        <v>117278684</v>
      </c>
      <c r="W8" s="59">
        <f t="shared" si="2"/>
        <v>419693529</v>
      </c>
      <c r="X8" s="60">
        <f t="shared" si="2"/>
        <v>481187833</v>
      </c>
      <c r="Y8" s="59">
        <f t="shared" si="2"/>
        <v>-61494304</v>
      </c>
      <c r="Z8" s="61">
        <f>+IF(X8&lt;&gt;0,+(Y8/X8)*100,0)</f>
        <v>-12.779688051671915</v>
      </c>
      <c r="AA8" s="62">
        <f>SUM(AA9:AA10)</f>
        <v>481187833</v>
      </c>
    </row>
    <row r="9" spans="1:27" ht="12.75">
      <c r="A9" s="291" t="s">
        <v>230</v>
      </c>
      <c r="B9" s="142"/>
      <c r="C9" s="60">
        <v>527650352</v>
      </c>
      <c r="D9" s="340"/>
      <c r="E9" s="60">
        <v>556919100</v>
      </c>
      <c r="F9" s="59">
        <v>481187833</v>
      </c>
      <c r="G9" s="59">
        <v>13912823</v>
      </c>
      <c r="H9" s="60">
        <v>19420717</v>
      </c>
      <c r="I9" s="60">
        <v>45326137</v>
      </c>
      <c r="J9" s="59">
        <v>78659677</v>
      </c>
      <c r="K9" s="59">
        <v>45263512</v>
      </c>
      <c r="L9" s="60">
        <v>37139302</v>
      </c>
      <c r="M9" s="60">
        <v>32936051</v>
      </c>
      <c r="N9" s="59">
        <v>115338865</v>
      </c>
      <c r="O9" s="59">
        <v>21518896</v>
      </c>
      <c r="P9" s="60">
        <v>44616754</v>
      </c>
      <c r="Q9" s="60">
        <v>42280653</v>
      </c>
      <c r="R9" s="59">
        <v>108416303</v>
      </c>
      <c r="S9" s="59">
        <v>34142689</v>
      </c>
      <c r="T9" s="60">
        <v>38795508</v>
      </c>
      <c r="U9" s="60">
        <v>44340487</v>
      </c>
      <c r="V9" s="59">
        <v>117278684</v>
      </c>
      <c r="W9" s="59">
        <v>419693529</v>
      </c>
      <c r="X9" s="60">
        <v>481187833</v>
      </c>
      <c r="Y9" s="59">
        <v>-61494304</v>
      </c>
      <c r="Z9" s="61">
        <v>-12.78</v>
      </c>
      <c r="AA9" s="62">
        <v>481187833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375476719</v>
      </c>
      <c r="D11" s="363">
        <f aca="true" t="shared" si="3" ref="D11:AA11">+D12</f>
        <v>0</v>
      </c>
      <c r="E11" s="362">
        <f t="shared" si="3"/>
        <v>382537135</v>
      </c>
      <c r="F11" s="364">
        <f t="shared" si="3"/>
        <v>546315154</v>
      </c>
      <c r="G11" s="364">
        <f t="shared" si="3"/>
        <v>36724101</v>
      </c>
      <c r="H11" s="362">
        <f t="shared" si="3"/>
        <v>24874952</v>
      </c>
      <c r="I11" s="362">
        <f t="shared" si="3"/>
        <v>22964637</v>
      </c>
      <c r="J11" s="364">
        <f t="shared" si="3"/>
        <v>84563690</v>
      </c>
      <c r="K11" s="364">
        <f t="shared" si="3"/>
        <v>32538045</v>
      </c>
      <c r="L11" s="362">
        <f t="shared" si="3"/>
        <v>53380646</v>
      </c>
      <c r="M11" s="362">
        <f t="shared" si="3"/>
        <v>44642017</v>
      </c>
      <c r="N11" s="364">
        <f t="shared" si="3"/>
        <v>130560708</v>
      </c>
      <c r="O11" s="364">
        <f t="shared" si="3"/>
        <v>28591875</v>
      </c>
      <c r="P11" s="362">
        <f t="shared" si="3"/>
        <v>22781558</v>
      </c>
      <c r="Q11" s="362">
        <f t="shared" si="3"/>
        <v>30597383</v>
      </c>
      <c r="R11" s="364">
        <f t="shared" si="3"/>
        <v>81970816</v>
      </c>
      <c r="S11" s="364">
        <f t="shared" si="3"/>
        <v>31689705</v>
      </c>
      <c r="T11" s="362">
        <f t="shared" si="3"/>
        <v>49280872</v>
      </c>
      <c r="U11" s="362">
        <f t="shared" si="3"/>
        <v>93982430</v>
      </c>
      <c r="V11" s="364">
        <f t="shared" si="3"/>
        <v>174953007</v>
      </c>
      <c r="W11" s="364">
        <f t="shared" si="3"/>
        <v>472048221</v>
      </c>
      <c r="X11" s="362">
        <f t="shared" si="3"/>
        <v>546315154</v>
      </c>
      <c r="Y11" s="364">
        <f t="shared" si="3"/>
        <v>-74266933</v>
      </c>
      <c r="Z11" s="365">
        <f>+IF(X11&lt;&gt;0,+(Y11/X11)*100,0)</f>
        <v>-13.594155764531473</v>
      </c>
      <c r="AA11" s="366">
        <f t="shared" si="3"/>
        <v>546315154</v>
      </c>
    </row>
    <row r="12" spans="1:27" ht="12.75">
      <c r="A12" s="291" t="s">
        <v>232</v>
      </c>
      <c r="B12" s="136"/>
      <c r="C12" s="60">
        <v>375476719</v>
      </c>
      <c r="D12" s="340"/>
      <c r="E12" s="60">
        <v>382537135</v>
      </c>
      <c r="F12" s="59">
        <v>546315154</v>
      </c>
      <c r="G12" s="59">
        <v>36724101</v>
      </c>
      <c r="H12" s="60">
        <v>24874952</v>
      </c>
      <c r="I12" s="60">
        <v>22964637</v>
      </c>
      <c r="J12" s="59">
        <v>84563690</v>
      </c>
      <c r="K12" s="59">
        <v>32538045</v>
      </c>
      <c r="L12" s="60">
        <v>53380646</v>
      </c>
      <c r="M12" s="60">
        <v>44642017</v>
      </c>
      <c r="N12" s="59">
        <v>130560708</v>
      </c>
      <c r="O12" s="59">
        <v>28591875</v>
      </c>
      <c r="P12" s="60">
        <v>22781558</v>
      </c>
      <c r="Q12" s="60">
        <v>30597383</v>
      </c>
      <c r="R12" s="59">
        <v>81970816</v>
      </c>
      <c r="S12" s="59">
        <v>31689705</v>
      </c>
      <c r="T12" s="60">
        <v>49280872</v>
      </c>
      <c r="U12" s="60">
        <v>93982430</v>
      </c>
      <c r="V12" s="59">
        <v>174953007</v>
      </c>
      <c r="W12" s="59">
        <v>472048221</v>
      </c>
      <c r="X12" s="60">
        <v>546315154</v>
      </c>
      <c r="Y12" s="59">
        <v>-74266933</v>
      </c>
      <c r="Z12" s="61">
        <v>-13.59</v>
      </c>
      <c r="AA12" s="62">
        <v>546315154</v>
      </c>
    </row>
    <row r="13" spans="1:27" ht="12.75">
      <c r="A13" s="361" t="s">
        <v>208</v>
      </c>
      <c r="B13" s="136"/>
      <c r="C13" s="275">
        <f>+C14</f>
        <v>474488566</v>
      </c>
      <c r="D13" s="341">
        <f aca="true" t="shared" si="4" ref="D13:AA13">+D14</f>
        <v>0</v>
      </c>
      <c r="E13" s="275">
        <f t="shared" si="4"/>
        <v>570635020</v>
      </c>
      <c r="F13" s="342">
        <f t="shared" si="4"/>
        <v>475036034</v>
      </c>
      <c r="G13" s="342">
        <f t="shared" si="4"/>
        <v>149665</v>
      </c>
      <c r="H13" s="275">
        <f t="shared" si="4"/>
        <v>12555095</v>
      </c>
      <c r="I13" s="275">
        <f t="shared" si="4"/>
        <v>17685437</v>
      </c>
      <c r="J13" s="342">
        <f t="shared" si="4"/>
        <v>30390197</v>
      </c>
      <c r="K13" s="342">
        <f t="shared" si="4"/>
        <v>41136557</v>
      </c>
      <c r="L13" s="275">
        <f t="shared" si="4"/>
        <v>38989823</v>
      </c>
      <c r="M13" s="275">
        <f t="shared" si="4"/>
        <v>41748664</v>
      </c>
      <c r="N13" s="342">
        <f t="shared" si="4"/>
        <v>121875044</v>
      </c>
      <c r="O13" s="342">
        <f t="shared" si="4"/>
        <v>12159143</v>
      </c>
      <c r="P13" s="275">
        <f t="shared" si="4"/>
        <v>28524260</v>
      </c>
      <c r="Q13" s="275">
        <f t="shared" si="4"/>
        <v>34125808</v>
      </c>
      <c r="R13" s="342">
        <f t="shared" si="4"/>
        <v>74809211</v>
      </c>
      <c r="S13" s="342">
        <f t="shared" si="4"/>
        <v>26383843</v>
      </c>
      <c r="T13" s="275">
        <f t="shared" si="4"/>
        <v>53004526</v>
      </c>
      <c r="U13" s="275">
        <f t="shared" si="4"/>
        <v>116683576</v>
      </c>
      <c r="V13" s="342">
        <f t="shared" si="4"/>
        <v>196071945</v>
      </c>
      <c r="W13" s="342">
        <f t="shared" si="4"/>
        <v>423146397</v>
      </c>
      <c r="X13" s="275">
        <f t="shared" si="4"/>
        <v>475036034</v>
      </c>
      <c r="Y13" s="342">
        <f t="shared" si="4"/>
        <v>-51889637</v>
      </c>
      <c r="Z13" s="335">
        <f>+IF(X13&lt;&gt;0,+(Y13/X13)*100,0)</f>
        <v>-10.923305451813366</v>
      </c>
      <c r="AA13" s="273">
        <f t="shared" si="4"/>
        <v>475036034</v>
      </c>
    </row>
    <row r="14" spans="1:27" ht="12.75">
      <c r="A14" s="291" t="s">
        <v>233</v>
      </c>
      <c r="B14" s="136"/>
      <c r="C14" s="60">
        <v>474488566</v>
      </c>
      <c r="D14" s="340"/>
      <c r="E14" s="60">
        <v>570635020</v>
      </c>
      <c r="F14" s="59">
        <v>475036034</v>
      </c>
      <c r="G14" s="59">
        <v>149665</v>
      </c>
      <c r="H14" s="60">
        <v>12555095</v>
      </c>
      <c r="I14" s="60">
        <v>17685437</v>
      </c>
      <c r="J14" s="59">
        <v>30390197</v>
      </c>
      <c r="K14" s="59">
        <v>41136557</v>
      </c>
      <c r="L14" s="60">
        <v>38989823</v>
      </c>
      <c r="M14" s="60">
        <v>41748664</v>
      </c>
      <c r="N14" s="59">
        <v>121875044</v>
      </c>
      <c r="O14" s="59">
        <v>12159143</v>
      </c>
      <c r="P14" s="60">
        <v>28524260</v>
      </c>
      <c r="Q14" s="60">
        <v>34125808</v>
      </c>
      <c r="R14" s="59">
        <v>74809211</v>
      </c>
      <c r="S14" s="59">
        <v>26383843</v>
      </c>
      <c r="T14" s="60">
        <v>53004526</v>
      </c>
      <c r="U14" s="60">
        <v>116683576</v>
      </c>
      <c r="V14" s="59">
        <v>196071945</v>
      </c>
      <c r="W14" s="59">
        <v>423146397</v>
      </c>
      <c r="X14" s="60">
        <v>475036034</v>
      </c>
      <c r="Y14" s="59">
        <v>-51889637</v>
      </c>
      <c r="Z14" s="61">
        <v>-10.92</v>
      </c>
      <c r="AA14" s="62">
        <v>475036034</v>
      </c>
    </row>
    <row r="15" spans="1:27" ht="12.75">
      <c r="A15" s="361" t="s">
        <v>209</v>
      </c>
      <c r="B15" s="136"/>
      <c r="C15" s="60">
        <f aca="true" t="shared" si="5" ref="C15:Y15">SUM(C16:C20)</f>
        <v>20420679</v>
      </c>
      <c r="D15" s="340">
        <f t="shared" si="5"/>
        <v>0</v>
      </c>
      <c r="E15" s="60">
        <f t="shared" si="5"/>
        <v>166857346</v>
      </c>
      <c r="F15" s="59">
        <f t="shared" si="5"/>
        <v>38298683</v>
      </c>
      <c r="G15" s="59">
        <f t="shared" si="5"/>
        <v>359167</v>
      </c>
      <c r="H15" s="60">
        <f t="shared" si="5"/>
        <v>12075</v>
      </c>
      <c r="I15" s="60">
        <f t="shared" si="5"/>
        <v>803488</v>
      </c>
      <c r="J15" s="59">
        <f t="shared" si="5"/>
        <v>1174730</v>
      </c>
      <c r="K15" s="59">
        <f t="shared" si="5"/>
        <v>431926</v>
      </c>
      <c r="L15" s="60">
        <f t="shared" si="5"/>
        <v>763692</v>
      </c>
      <c r="M15" s="60">
        <f t="shared" si="5"/>
        <v>628389</v>
      </c>
      <c r="N15" s="59">
        <f t="shared" si="5"/>
        <v>1824007</v>
      </c>
      <c r="O15" s="59">
        <f t="shared" si="5"/>
        <v>44181</v>
      </c>
      <c r="P15" s="60">
        <f t="shared" si="5"/>
        <v>4035946</v>
      </c>
      <c r="Q15" s="60">
        <f t="shared" si="5"/>
        <v>1113059</v>
      </c>
      <c r="R15" s="59">
        <f t="shared" si="5"/>
        <v>5193186</v>
      </c>
      <c r="S15" s="59">
        <f t="shared" si="5"/>
        <v>898270</v>
      </c>
      <c r="T15" s="60">
        <f t="shared" si="5"/>
        <v>1805273</v>
      </c>
      <c r="U15" s="60">
        <f t="shared" si="5"/>
        <v>4143140</v>
      </c>
      <c r="V15" s="59">
        <f t="shared" si="5"/>
        <v>6846683</v>
      </c>
      <c r="W15" s="59">
        <f t="shared" si="5"/>
        <v>15038606</v>
      </c>
      <c r="X15" s="60">
        <f t="shared" si="5"/>
        <v>38298683</v>
      </c>
      <c r="Y15" s="59">
        <f t="shared" si="5"/>
        <v>-23260077</v>
      </c>
      <c r="Z15" s="61">
        <f>+IF(X15&lt;&gt;0,+(Y15/X15)*100,0)</f>
        <v>-60.73335994347377</v>
      </c>
      <c r="AA15" s="62">
        <f>SUM(AA16:AA20)</f>
        <v>38298683</v>
      </c>
    </row>
    <row r="16" spans="1:27" ht="12.75">
      <c r="A16" s="291" t="s">
        <v>234</v>
      </c>
      <c r="B16" s="300"/>
      <c r="C16" s="60">
        <v>11918223</v>
      </c>
      <c r="D16" s="340"/>
      <c r="E16" s="60">
        <v>25000000</v>
      </c>
      <c r="F16" s="59">
        <v>26532739</v>
      </c>
      <c r="G16" s="59"/>
      <c r="H16" s="60"/>
      <c r="I16" s="60">
        <v>23691</v>
      </c>
      <c r="J16" s="59">
        <v>23691</v>
      </c>
      <c r="K16" s="59">
        <v>45768</v>
      </c>
      <c r="L16" s="60">
        <v>379265</v>
      </c>
      <c r="M16" s="60">
        <v>581440</v>
      </c>
      <c r="N16" s="59">
        <v>1006473</v>
      </c>
      <c r="O16" s="59"/>
      <c r="P16" s="60">
        <v>3232870</v>
      </c>
      <c r="Q16" s="60">
        <v>53330</v>
      </c>
      <c r="R16" s="59">
        <v>3286200</v>
      </c>
      <c r="S16" s="59">
        <v>847526</v>
      </c>
      <c r="T16" s="60">
        <v>616925</v>
      </c>
      <c r="U16" s="60">
        <v>1794704</v>
      </c>
      <c r="V16" s="59">
        <v>3259155</v>
      </c>
      <c r="W16" s="59">
        <v>7575519</v>
      </c>
      <c r="X16" s="60">
        <v>26532739</v>
      </c>
      <c r="Y16" s="59">
        <v>-18957220</v>
      </c>
      <c r="Z16" s="61">
        <v>-71.45</v>
      </c>
      <c r="AA16" s="62">
        <v>26532739</v>
      </c>
    </row>
    <row r="17" spans="1:27" ht="12.75">
      <c r="A17" s="291" t="s">
        <v>235</v>
      </c>
      <c r="B17" s="136"/>
      <c r="C17" s="60">
        <v>5866755</v>
      </c>
      <c r="D17" s="340"/>
      <c r="E17" s="60">
        <v>39460000</v>
      </c>
      <c r="F17" s="59">
        <v>6758920</v>
      </c>
      <c r="G17" s="59"/>
      <c r="H17" s="60">
        <v>12075</v>
      </c>
      <c r="I17" s="60">
        <v>779797</v>
      </c>
      <c r="J17" s="59">
        <v>791872</v>
      </c>
      <c r="K17" s="59">
        <v>386158</v>
      </c>
      <c r="L17" s="60">
        <v>384427</v>
      </c>
      <c r="M17" s="60">
        <v>20250</v>
      </c>
      <c r="N17" s="59">
        <v>790835</v>
      </c>
      <c r="O17" s="59">
        <v>44181</v>
      </c>
      <c r="P17" s="60">
        <v>-44181</v>
      </c>
      <c r="Q17" s="60">
        <v>172514</v>
      </c>
      <c r="R17" s="59">
        <v>172514</v>
      </c>
      <c r="S17" s="59"/>
      <c r="T17" s="60"/>
      <c r="U17" s="60">
        <v>612130</v>
      </c>
      <c r="V17" s="59">
        <v>612130</v>
      </c>
      <c r="W17" s="59">
        <v>2367351</v>
      </c>
      <c r="X17" s="60">
        <v>6758920</v>
      </c>
      <c r="Y17" s="59">
        <v>-4391569</v>
      </c>
      <c r="Z17" s="61">
        <v>-64.97</v>
      </c>
      <c r="AA17" s="62">
        <v>6758920</v>
      </c>
    </row>
    <row r="18" spans="1:27" ht="12.75">
      <c r="A18" s="291" t="s">
        <v>82</v>
      </c>
      <c r="B18" s="136"/>
      <c r="C18" s="60"/>
      <c r="D18" s="340"/>
      <c r="E18" s="60">
        <v>100897346</v>
      </c>
      <c r="F18" s="59"/>
      <c r="G18" s="59">
        <v>359167</v>
      </c>
      <c r="H18" s="60"/>
      <c r="I18" s="60"/>
      <c r="J18" s="59">
        <v>359167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359167</v>
      </c>
      <c r="X18" s="60"/>
      <c r="Y18" s="59">
        <v>359167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2635701</v>
      </c>
      <c r="D20" s="340"/>
      <c r="E20" s="60">
        <v>1500000</v>
      </c>
      <c r="F20" s="59">
        <v>5007024</v>
      </c>
      <c r="G20" s="59"/>
      <c r="H20" s="60"/>
      <c r="I20" s="60"/>
      <c r="J20" s="59"/>
      <c r="K20" s="59"/>
      <c r="L20" s="60"/>
      <c r="M20" s="60">
        <v>26699</v>
      </c>
      <c r="N20" s="59">
        <v>26699</v>
      </c>
      <c r="O20" s="59"/>
      <c r="P20" s="60">
        <v>847257</v>
      </c>
      <c r="Q20" s="60">
        <v>887215</v>
      </c>
      <c r="R20" s="59">
        <v>1734472</v>
      </c>
      <c r="S20" s="59">
        <v>50744</v>
      </c>
      <c r="T20" s="60">
        <v>1188348</v>
      </c>
      <c r="U20" s="60">
        <v>1736306</v>
      </c>
      <c r="V20" s="59">
        <v>2975398</v>
      </c>
      <c r="W20" s="59">
        <v>4736569</v>
      </c>
      <c r="X20" s="60">
        <v>5007024</v>
      </c>
      <c r="Y20" s="59">
        <v>-270455</v>
      </c>
      <c r="Z20" s="61">
        <v>-5.4</v>
      </c>
      <c r="AA20" s="62">
        <v>5007024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294164793</v>
      </c>
      <c r="D22" s="344">
        <f t="shared" si="6"/>
        <v>0</v>
      </c>
      <c r="E22" s="343">
        <f t="shared" si="6"/>
        <v>250696094</v>
      </c>
      <c r="F22" s="345">
        <f t="shared" si="6"/>
        <v>341101077</v>
      </c>
      <c r="G22" s="345">
        <f t="shared" si="6"/>
        <v>-2621</v>
      </c>
      <c r="H22" s="343">
        <f t="shared" si="6"/>
        <v>4118274</v>
      </c>
      <c r="I22" s="343">
        <f t="shared" si="6"/>
        <v>7129968</v>
      </c>
      <c r="J22" s="345">
        <f t="shared" si="6"/>
        <v>11245621</v>
      </c>
      <c r="K22" s="345">
        <f t="shared" si="6"/>
        <v>16134025</v>
      </c>
      <c r="L22" s="343">
        <f t="shared" si="6"/>
        <v>24353900</v>
      </c>
      <c r="M22" s="343">
        <f t="shared" si="6"/>
        <v>22389079</v>
      </c>
      <c r="N22" s="345">
        <f t="shared" si="6"/>
        <v>62877004</v>
      </c>
      <c r="O22" s="345">
        <f t="shared" si="6"/>
        <v>6538022</v>
      </c>
      <c r="P22" s="343">
        <f t="shared" si="6"/>
        <v>19082712</v>
      </c>
      <c r="Q22" s="343">
        <f t="shared" si="6"/>
        <v>18545861</v>
      </c>
      <c r="R22" s="345">
        <f t="shared" si="6"/>
        <v>44166595</v>
      </c>
      <c r="S22" s="345">
        <f t="shared" si="6"/>
        <v>19220597</v>
      </c>
      <c r="T22" s="343">
        <f t="shared" si="6"/>
        <v>47198042</v>
      </c>
      <c r="U22" s="343">
        <f t="shared" si="6"/>
        <v>56700649</v>
      </c>
      <c r="V22" s="345">
        <f t="shared" si="6"/>
        <v>123119288</v>
      </c>
      <c r="W22" s="345">
        <f t="shared" si="6"/>
        <v>241408508</v>
      </c>
      <c r="X22" s="343">
        <f t="shared" si="6"/>
        <v>341101077</v>
      </c>
      <c r="Y22" s="345">
        <f t="shared" si="6"/>
        <v>-99692569</v>
      </c>
      <c r="Z22" s="336">
        <f>+IF(X22&lt;&gt;0,+(Y22/X22)*100,0)</f>
        <v>-29.226694291557454</v>
      </c>
      <c r="AA22" s="350">
        <f>SUM(AA23:AA32)</f>
        <v>341101077</v>
      </c>
    </row>
    <row r="23" spans="1:27" ht="12.75">
      <c r="A23" s="361" t="s">
        <v>237</v>
      </c>
      <c r="B23" s="142"/>
      <c r="C23" s="60">
        <v>84892324</v>
      </c>
      <c r="D23" s="340"/>
      <c r="E23" s="60">
        <v>67910597</v>
      </c>
      <c r="F23" s="59">
        <v>63808631</v>
      </c>
      <c r="G23" s="59">
        <v>3937</v>
      </c>
      <c r="H23" s="60">
        <v>1159360</v>
      </c>
      <c r="I23" s="60">
        <v>1797000</v>
      </c>
      <c r="J23" s="59">
        <v>2960297</v>
      </c>
      <c r="K23" s="59">
        <v>6161300</v>
      </c>
      <c r="L23" s="60">
        <v>4502765</v>
      </c>
      <c r="M23" s="60">
        <v>4998475</v>
      </c>
      <c r="N23" s="59">
        <v>15662540</v>
      </c>
      <c r="O23" s="59">
        <v>2007313</v>
      </c>
      <c r="P23" s="60">
        <v>5158919</v>
      </c>
      <c r="Q23" s="60">
        <v>4098678</v>
      </c>
      <c r="R23" s="59">
        <v>11264910</v>
      </c>
      <c r="S23" s="59">
        <v>4507054</v>
      </c>
      <c r="T23" s="60">
        <v>9663484</v>
      </c>
      <c r="U23" s="60">
        <v>9521194</v>
      </c>
      <c r="V23" s="59">
        <v>23691732</v>
      </c>
      <c r="W23" s="59">
        <v>53579479</v>
      </c>
      <c r="X23" s="60">
        <v>63808631</v>
      </c>
      <c r="Y23" s="59">
        <v>-10229152</v>
      </c>
      <c r="Z23" s="61">
        <v>-16.03</v>
      </c>
      <c r="AA23" s="62">
        <v>63808631</v>
      </c>
    </row>
    <row r="24" spans="1:27" ht="12.75">
      <c r="A24" s="361" t="s">
        <v>238</v>
      </c>
      <c r="B24" s="142"/>
      <c r="C24" s="60">
        <v>49836135</v>
      </c>
      <c r="D24" s="340"/>
      <c r="E24" s="60">
        <v>53404281</v>
      </c>
      <c r="F24" s="59">
        <v>44318973</v>
      </c>
      <c r="G24" s="59">
        <v>-6558</v>
      </c>
      <c r="H24" s="60">
        <v>812224</v>
      </c>
      <c r="I24" s="60">
        <v>909192</v>
      </c>
      <c r="J24" s="59">
        <v>1714858</v>
      </c>
      <c r="K24" s="59">
        <v>148918</v>
      </c>
      <c r="L24" s="60">
        <v>2278882</v>
      </c>
      <c r="M24" s="60">
        <v>2795347</v>
      </c>
      <c r="N24" s="59">
        <v>5223147</v>
      </c>
      <c r="O24" s="59">
        <v>733980</v>
      </c>
      <c r="P24" s="60">
        <v>430626</v>
      </c>
      <c r="Q24" s="60">
        <v>2513706</v>
      </c>
      <c r="R24" s="59">
        <v>3678312</v>
      </c>
      <c r="S24" s="59">
        <v>1591937</v>
      </c>
      <c r="T24" s="60">
        <v>3433764</v>
      </c>
      <c r="U24" s="60">
        <v>14750189</v>
      </c>
      <c r="V24" s="59">
        <v>19775890</v>
      </c>
      <c r="W24" s="59">
        <v>30392207</v>
      </c>
      <c r="X24" s="60">
        <v>44318973</v>
      </c>
      <c r="Y24" s="59">
        <v>-13926766</v>
      </c>
      <c r="Z24" s="61">
        <v>-31.42</v>
      </c>
      <c r="AA24" s="62">
        <v>44318973</v>
      </c>
    </row>
    <row r="25" spans="1:27" ht="12.75">
      <c r="A25" s="361" t="s">
        <v>239</v>
      </c>
      <c r="B25" s="142"/>
      <c r="C25" s="60">
        <v>2058054</v>
      </c>
      <c r="D25" s="340"/>
      <c r="E25" s="60">
        <v>46253997</v>
      </c>
      <c r="F25" s="59">
        <v>45761380</v>
      </c>
      <c r="G25" s="59"/>
      <c r="H25" s="60">
        <v>46363</v>
      </c>
      <c r="I25" s="60">
        <v>474249</v>
      </c>
      <c r="J25" s="59">
        <v>520612</v>
      </c>
      <c r="K25" s="59">
        <v>157835</v>
      </c>
      <c r="L25" s="60">
        <v>200882</v>
      </c>
      <c r="M25" s="60">
        <v>870342</v>
      </c>
      <c r="N25" s="59">
        <v>1229059</v>
      </c>
      <c r="O25" s="59">
        <v>49943</v>
      </c>
      <c r="P25" s="60">
        <v>800190</v>
      </c>
      <c r="Q25" s="60">
        <v>608417</v>
      </c>
      <c r="R25" s="59">
        <v>1458550</v>
      </c>
      <c r="S25" s="59">
        <v>398114</v>
      </c>
      <c r="T25" s="60">
        <v>1509019</v>
      </c>
      <c r="U25" s="60">
        <v>4558615</v>
      </c>
      <c r="V25" s="59">
        <v>6465748</v>
      </c>
      <c r="W25" s="59">
        <v>9673969</v>
      </c>
      <c r="X25" s="60">
        <v>45761380</v>
      </c>
      <c r="Y25" s="59">
        <v>-36087411</v>
      </c>
      <c r="Z25" s="61">
        <v>-78.86</v>
      </c>
      <c r="AA25" s="62">
        <v>45761380</v>
      </c>
    </row>
    <row r="26" spans="1:27" ht="12.75">
      <c r="A26" s="361" t="s">
        <v>240</v>
      </c>
      <c r="B26" s="302"/>
      <c r="C26" s="362">
        <v>5660596</v>
      </c>
      <c r="D26" s="363"/>
      <c r="E26" s="362">
        <v>9060000</v>
      </c>
      <c r="F26" s="364">
        <v>9026425</v>
      </c>
      <c r="G26" s="364"/>
      <c r="H26" s="362">
        <v>222597</v>
      </c>
      <c r="I26" s="362">
        <v>227706</v>
      </c>
      <c r="J26" s="364">
        <v>450303</v>
      </c>
      <c r="K26" s="364">
        <v>495158</v>
      </c>
      <c r="L26" s="362">
        <v>80584</v>
      </c>
      <c r="M26" s="362">
        <v>288205</v>
      </c>
      <c r="N26" s="364">
        <v>863947</v>
      </c>
      <c r="O26" s="364">
        <v>25584</v>
      </c>
      <c r="P26" s="362">
        <v>183437</v>
      </c>
      <c r="Q26" s="362">
        <v>226009</v>
      </c>
      <c r="R26" s="364">
        <v>435030</v>
      </c>
      <c r="S26" s="364">
        <v>735274</v>
      </c>
      <c r="T26" s="362">
        <v>1059973</v>
      </c>
      <c r="U26" s="362">
        <v>2361012</v>
      </c>
      <c r="V26" s="364">
        <v>4156259</v>
      </c>
      <c r="W26" s="364">
        <v>5905539</v>
      </c>
      <c r="X26" s="362">
        <v>9026425</v>
      </c>
      <c r="Y26" s="364">
        <v>-3120886</v>
      </c>
      <c r="Z26" s="365">
        <v>-34.57</v>
      </c>
      <c r="AA26" s="366">
        <v>9026425</v>
      </c>
    </row>
    <row r="27" spans="1:27" ht="12.75">
      <c r="A27" s="361" t="s">
        <v>241</v>
      </c>
      <c r="B27" s="147"/>
      <c r="C27" s="60">
        <v>7770027</v>
      </c>
      <c r="D27" s="340"/>
      <c r="E27" s="60">
        <v>905000</v>
      </c>
      <c r="F27" s="59">
        <v>5893176</v>
      </c>
      <c r="G27" s="59"/>
      <c r="H27" s="60"/>
      <c r="I27" s="60">
        <v>123331</v>
      </c>
      <c r="J27" s="59">
        <v>123331</v>
      </c>
      <c r="K27" s="59">
        <v>48300</v>
      </c>
      <c r="L27" s="60">
        <v>2111958</v>
      </c>
      <c r="M27" s="60">
        <v>684253</v>
      </c>
      <c r="N27" s="59">
        <v>2844511</v>
      </c>
      <c r="O27" s="59"/>
      <c r="P27" s="60">
        <v>2278640</v>
      </c>
      <c r="Q27" s="60">
        <v>270768</v>
      </c>
      <c r="R27" s="59">
        <v>2549408</v>
      </c>
      <c r="S27" s="59">
        <v>159561</v>
      </c>
      <c r="T27" s="60">
        <v>47111</v>
      </c>
      <c r="U27" s="60">
        <v>162554</v>
      </c>
      <c r="V27" s="59">
        <v>369226</v>
      </c>
      <c r="W27" s="59">
        <v>5886476</v>
      </c>
      <c r="X27" s="60">
        <v>5893176</v>
      </c>
      <c r="Y27" s="59">
        <v>-6700</v>
      </c>
      <c r="Z27" s="61">
        <v>-0.11</v>
      </c>
      <c r="AA27" s="62">
        <v>5893176</v>
      </c>
    </row>
    <row r="28" spans="1:27" ht="12.75">
      <c r="A28" s="361" t="s">
        <v>242</v>
      </c>
      <c r="B28" s="147"/>
      <c r="C28" s="275">
        <v>8893832</v>
      </c>
      <c r="D28" s="341"/>
      <c r="E28" s="275">
        <v>10600000</v>
      </c>
      <c r="F28" s="342">
        <v>10318044</v>
      </c>
      <c r="G28" s="342"/>
      <c r="H28" s="275"/>
      <c r="I28" s="275"/>
      <c r="J28" s="342"/>
      <c r="K28" s="342">
        <v>116333</v>
      </c>
      <c r="L28" s="275">
        <v>813144</v>
      </c>
      <c r="M28" s="275">
        <v>1476504</v>
      </c>
      <c r="N28" s="342">
        <v>2405981</v>
      </c>
      <c r="O28" s="342">
        <v>527099</v>
      </c>
      <c r="P28" s="275">
        <v>1713052</v>
      </c>
      <c r="Q28" s="275">
        <v>845290</v>
      </c>
      <c r="R28" s="342">
        <v>3085441</v>
      </c>
      <c r="S28" s="342">
        <v>244391</v>
      </c>
      <c r="T28" s="275">
        <v>1208401</v>
      </c>
      <c r="U28" s="275">
        <v>2404411</v>
      </c>
      <c r="V28" s="342">
        <v>3857203</v>
      </c>
      <c r="W28" s="342">
        <v>9348625</v>
      </c>
      <c r="X28" s="275">
        <v>10318044</v>
      </c>
      <c r="Y28" s="342">
        <v>-969419</v>
      </c>
      <c r="Z28" s="335">
        <v>-9.4</v>
      </c>
      <c r="AA28" s="273">
        <v>10318044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7466240</v>
      </c>
      <c r="D30" s="340"/>
      <c r="E30" s="60">
        <v>16921466</v>
      </c>
      <c r="F30" s="59">
        <v>13800474</v>
      </c>
      <c r="G30" s="59"/>
      <c r="H30" s="60">
        <v>44000</v>
      </c>
      <c r="I30" s="60"/>
      <c r="J30" s="59">
        <v>44000</v>
      </c>
      <c r="K30" s="59">
        <v>47731</v>
      </c>
      <c r="L30" s="60">
        <v>461924</v>
      </c>
      <c r="M30" s="60">
        <v>1142585</v>
      </c>
      <c r="N30" s="59">
        <v>1652240</v>
      </c>
      <c r="O30" s="59">
        <v>265088</v>
      </c>
      <c r="P30" s="60">
        <v>735396</v>
      </c>
      <c r="Q30" s="60">
        <v>621327</v>
      </c>
      <c r="R30" s="59">
        <v>1621811</v>
      </c>
      <c r="S30" s="59">
        <v>137839</v>
      </c>
      <c r="T30" s="60">
        <v>528012</v>
      </c>
      <c r="U30" s="60">
        <v>1877431</v>
      </c>
      <c r="V30" s="59">
        <v>2543282</v>
      </c>
      <c r="W30" s="59">
        <v>5861333</v>
      </c>
      <c r="X30" s="60">
        <v>13800474</v>
      </c>
      <c r="Y30" s="59">
        <v>-7939141</v>
      </c>
      <c r="Z30" s="61">
        <v>-57.53</v>
      </c>
      <c r="AA30" s="62">
        <v>13800474</v>
      </c>
    </row>
    <row r="31" spans="1:27" ht="12.75">
      <c r="A31" s="361" t="s">
        <v>245</v>
      </c>
      <c r="B31" s="300"/>
      <c r="C31" s="60">
        <v>3181925</v>
      </c>
      <c r="D31" s="340"/>
      <c r="E31" s="60">
        <v>3000000</v>
      </c>
      <c r="F31" s="59">
        <v>3700000</v>
      </c>
      <c r="G31" s="59"/>
      <c r="H31" s="60"/>
      <c r="I31" s="60"/>
      <c r="J31" s="59"/>
      <c r="K31" s="59"/>
      <c r="L31" s="60">
        <v>9134</v>
      </c>
      <c r="M31" s="60"/>
      <c r="N31" s="59">
        <v>9134</v>
      </c>
      <c r="O31" s="59"/>
      <c r="P31" s="60"/>
      <c r="Q31" s="60"/>
      <c r="R31" s="59"/>
      <c r="S31" s="59"/>
      <c r="T31" s="60">
        <v>76200</v>
      </c>
      <c r="U31" s="60">
        <v>699927</v>
      </c>
      <c r="V31" s="59">
        <v>776127</v>
      </c>
      <c r="W31" s="59">
        <v>785261</v>
      </c>
      <c r="X31" s="60">
        <v>3700000</v>
      </c>
      <c r="Y31" s="59">
        <v>-2914739</v>
      </c>
      <c r="Z31" s="61">
        <v>-78.78</v>
      </c>
      <c r="AA31" s="62">
        <v>3700000</v>
      </c>
    </row>
    <row r="32" spans="1:27" ht="12.75">
      <c r="A32" s="361" t="s">
        <v>93</v>
      </c>
      <c r="B32" s="136"/>
      <c r="C32" s="60">
        <v>124405660</v>
      </c>
      <c r="D32" s="340"/>
      <c r="E32" s="60">
        <v>42640753</v>
      </c>
      <c r="F32" s="59">
        <v>144473974</v>
      </c>
      <c r="G32" s="59"/>
      <c r="H32" s="60">
        <v>1833730</v>
      </c>
      <c r="I32" s="60">
        <v>3598490</v>
      </c>
      <c r="J32" s="59">
        <v>5432220</v>
      </c>
      <c r="K32" s="59">
        <v>8958450</v>
      </c>
      <c r="L32" s="60">
        <v>13894627</v>
      </c>
      <c r="M32" s="60">
        <v>10133368</v>
      </c>
      <c r="N32" s="59">
        <v>32986445</v>
      </c>
      <c r="O32" s="59">
        <v>2929015</v>
      </c>
      <c r="P32" s="60">
        <v>7782452</v>
      </c>
      <c r="Q32" s="60">
        <v>9361666</v>
      </c>
      <c r="R32" s="59">
        <v>20073133</v>
      </c>
      <c r="S32" s="59">
        <v>11446427</v>
      </c>
      <c r="T32" s="60">
        <v>29672078</v>
      </c>
      <c r="U32" s="60">
        <v>20365316</v>
      </c>
      <c r="V32" s="59">
        <v>61483821</v>
      </c>
      <c r="W32" s="59">
        <v>119975619</v>
      </c>
      <c r="X32" s="60">
        <v>144473974</v>
      </c>
      <c r="Y32" s="59">
        <v>-24498355</v>
      </c>
      <c r="Z32" s="61">
        <v>-16.96</v>
      </c>
      <c r="AA32" s="62">
        <v>144473974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38955142</v>
      </c>
      <c r="D34" s="344">
        <f aca="true" t="shared" si="7" ref="D34:AA34">+D35</f>
        <v>0</v>
      </c>
      <c r="E34" s="343">
        <f t="shared" si="7"/>
        <v>7450054</v>
      </c>
      <c r="F34" s="345">
        <f t="shared" si="7"/>
        <v>8136764</v>
      </c>
      <c r="G34" s="345">
        <f t="shared" si="7"/>
        <v>0</v>
      </c>
      <c r="H34" s="343">
        <f t="shared" si="7"/>
        <v>4496914</v>
      </c>
      <c r="I34" s="343">
        <f t="shared" si="7"/>
        <v>917156</v>
      </c>
      <c r="J34" s="345">
        <f t="shared" si="7"/>
        <v>5414070</v>
      </c>
      <c r="K34" s="345">
        <f t="shared" si="7"/>
        <v>731351</v>
      </c>
      <c r="L34" s="343">
        <f t="shared" si="7"/>
        <v>45000</v>
      </c>
      <c r="M34" s="343">
        <f t="shared" si="7"/>
        <v>45000</v>
      </c>
      <c r="N34" s="345">
        <f t="shared" si="7"/>
        <v>821351</v>
      </c>
      <c r="O34" s="345">
        <f t="shared" si="7"/>
        <v>0</v>
      </c>
      <c r="P34" s="343">
        <f t="shared" si="7"/>
        <v>0</v>
      </c>
      <c r="Q34" s="343">
        <f t="shared" si="7"/>
        <v>130550</v>
      </c>
      <c r="R34" s="345">
        <f t="shared" si="7"/>
        <v>130550</v>
      </c>
      <c r="S34" s="345">
        <f t="shared" si="7"/>
        <v>321359</v>
      </c>
      <c r="T34" s="343">
        <f t="shared" si="7"/>
        <v>129400</v>
      </c>
      <c r="U34" s="343">
        <f t="shared" si="7"/>
        <v>577881</v>
      </c>
      <c r="V34" s="345">
        <f t="shared" si="7"/>
        <v>1028640</v>
      </c>
      <c r="W34" s="345">
        <f t="shared" si="7"/>
        <v>7394611</v>
      </c>
      <c r="X34" s="343">
        <f t="shared" si="7"/>
        <v>8136764</v>
      </c>
      <c r="Y34" s="345">
        <f t="shared" si="7"/>
        <v>-742153</v>
      </c>
      <c r="Z34" s="336">
        <f>+IF(X34&lt;&gt;0,+(Y34/X34)*100,0)</f>
        <v>-9.120984705959273</v>
      </c>
      <c r="AA34" s="350">
        <f t="shared" si="7"/>
        <v>8136764</v>
      </c>
    </row>
    <row r="35" spans="1:27" ht="12.75">
      <c r="A35" s="361" t="s">
        <v>246</v>
      </c>
      <c r="B35" s="136"/>
      <c r="C35" s="54">
        <v>38955142</v>
      </c>
      <c r="D35" s="368"/>
      <c r="E35" s="54">
        <v>7450054</v>
      </c>
      <c r="F35" s="53">
        <v>8136764</v>
      </c>
      <c r="G35" s="53"/>
      <c r="H35" s="54">
        <v>4496914</v>
      </c>
      <c r="I35" s="54">
        <v>917156</v>
      </c>
      <c r="J35" s="53">
        <v>5414070</v>
      </c>
      <c r="K35" s="53">
        <v>731351</v>
      </c>
      <c r="L35" s="54">
        <v>45000</v>
      </c>
      <c r="M35" s="54">
        <v>45000</v>
      </c>
      <c r="N35" s="53">
        <v>821351</v>
      </c>
      <c r="O35" s="53"/>
      <c r="P35" s="54"/>
      <c r="Q35" s="54">
        <v>130550</v>
      </c>
      <c r="R35" s="53">
        <v>130550</v>
      </c>
      <c r="S35" s="53">
        <v>321359</v>
      </c>
      <c r="T35" s="54">
        <v>129400</v>
      </c>
      <c r="U35" s="54">
        <v>577881</v>
      </c>
      <c r="V35" s="53">
        <v>1028640</v>
      </c>
      <c r="W35" s="53">
        <v>7394611</v>
      </c>
      <c r="X35" s="54">
        <v>8136764</v>
      </c>
      <c r="Y35" s="53">
        <v>-742153</v>
      </c>
      <c r="Z35" s="94">
        <v>-9.12</v>
      </c>
      <c r="AA35" s="95">
        <v>8136764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10450000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42780</v>
      </c>
      <c r="L37" s="343">
        <f t="shared" si="8"/>
        <v>0</v>
      </c>
      <c r="M37" s="343">
        <f t="shared" si="8"/>
        <v>0</v>
      </c>
      <c r="N37" s="345">
        <f t="shared" si="8"/>
        <v>42780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42780</v>
      </c>
      <c r="X37" s="343">
        <f t="shared" si="8"/>
        <v>10450000</v>
      </c>
      <c r="Y37" s="345">
        <f t="shared" si="8"/>
        <v>-10407220</v>
      </c>
      <c r="Z37" s="336">
        <f>+IF(X37&lt;&gt;0,+(Y37/X37)*100,0)</f>
        <v>-99.59062200956937</v>
      </c>
      <c r="AA37" s="350">
        <f t="shared" si="8"/>
        <v>10450000</v>
      </c>
    </row>
    <row r="38" spans="1:27" ht="12.75">
      <c r="A38" s="361" t="s">
        <v>213</v>
      </c>
      <c r="B38" s="142"/>
      <c r="C38" s="60"/>
      <c r="D38" s="340"/>
      <c r="E38" s="60"/>
      <c r="F38" s="59">
        <v>10450000</v>
      </c>
      <c r="G38" s="59"/>
      <c r="H38" s="60"/>
      <c r="I38" s="60"/>
      <c r="J38" s="59"/>
      <c r="K38" s="59">
        <v>42780</v>
      </c>
      <c r="L38" s="60"/>
      <c r="M38" s="60"/>
      <c r="N38" s="59">
        <v>42780</v>
      </c>
      <c r="O38" s="59"/>
      <c r="P38" s="60"/>
      <c r="Q38" s="60"/>
      <c r="R38" s="59"/>
      <c r="S38" s="59"/>
      <c r="T38" s="60"/>
      <c r="U38" s="60"/>
      <c r="V38" s="59"/>
      <c r="W38" s="59">
        <v>42780</v>
      </c>
      <c r="X38" s="60">
        <v>10450000</v>
      </c>
      <c r="Y38" s="59">
        <v>-10407220</v>
      </c>
      <c r="Z38" s="61">
        <v>-99.59</v>
      </c>
      <c r="AA38" s="62">
        <v>10450000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619623008</v>
      </c>
      <c r="D40" s="344">
        <f t="shared" si="9"/>
        <v>0</v>
      </c>
      <c r="E40" s="343">
        <f t="shared" si="9"/>
        <v>739178806</v>
      </c>
      <c r="F40" s="345">
        <f t="shared" si="9"/>
        <v>747224014</v>
      </c>
      <c r="G40" s="345">
        <f t="shared" si="9"/>
        <v>18258857</v>
      </c>
      <c r="H40" s="343">
        <f t="shared" si="9"/>
        <v>9364074</v>
      </c>
      <c r="I40" s="343">
        <f t="shared" si="9"/>
        <v>38046594</v>
      </c>
      <c r="J40" s="345">
        <f t="shared" si="9"/>
        <v>65669525</v>
      </c>
      <c r="K40" s="345">
        <f t="shared" si="9"/>
        <v>45963109</v>
      </c>
      <c r="L40" s="343">
        <f t="shared" si="9"/>
        <v>58366383</v>
      </c>
      <c r="M40" s="343">
        <f t="shared" si="9"/>
        <v>48386241</v>
      </c>
      <c r="N40" s="345">
        <f t="shared" si="9"/>
        <v>152715733</v>
      </c>
      <c r="O40" s="345">
        <f t="shared" si="9"/>
        <v>33003351</v>
      </c>
      <c r="P40" s="343">
        <f t="shared" si="9"/>
        <v>46846643</v>
      </c>
      <c r="Q40" s="343">
        <f t="shared" si="9"/>
        <v>72028680</v>
      </c>
      <c r="R40" s="345">
        <f t="shared" si="9"/>
        <v>151878674</v>
      </c>
      <c r="S40" s="345">
        <f t="shared" si="9"/>
        <v>66594293</v>
      </c>
      <c r="T40" s="343">
        <f t="shared" si="9"/>
        <v>84694427</v>
      </c>
      <c r="U40" s="343">
        <f t="shared" si="9"/>
        <v>173682707</v>
      </c>
      <c r="V40" s="345">
        <f t="shared" si="9"/>
        <v>324971427</v>
      </c>
      <c r="W40" s="345">
        <f t="shared" si="9"/>
        <v>695235359</v>
      </c>
      <c r="X40" s="343">
        <f t="shared" si="9"/>
        <v>747224014</v>
      </c>
      <c r="Y40" s="345">
        <f t="shared" si="9"/>
        <v>-51988655</v>
      </c>
      <c r="Z40" s="336">
        <f>+IF(X40&lt;&gt;0,+(Y40/X40)*100,0)</f>
        <v>-6.957572833037992</v>
      </c>
      <c r="AA40" s="350">
        <f>SUM(AA41:AA49)</f>
        <v>747224014</v>
      </c>
    </row>
    <row r="41" spans="1:27" ht="12.75">
      <c r="A41" s="361" t="s">
        <v>248</v>
      </c>
      <c r="B41" s="142"/>
      <c r="C41" s="362">
        <v>181692514</v>
      </c>
      <c r="D41" s="363"/>
      <c r="E41" s="362">
        <v>98714042</v>
      </c>
      <c r="F41" s="364">
        <v>169335708</v>
      </c>
      <c r="G41" s="364"/>
      <c r="H41" s="362">
        <v>2089339</v>
      </c>
      <c r="I41" s="362">
        <v>6297948</v>
      </c>
      <c r="J41" s="364">
        <v>8387287</v>
      </c>
      <c r="K41" s="364">
        <v>5970039</v>
      </c>
      <c r="L41" s="362">
        <v>11777671</v>
      </c>
      <c r="M41" s="362">
        <v>12598884</v>
      </c>
      <c r="N41" s="364">
        <v>30346594</v>
      </c>
      <c r="O41" s="364">
        <v>14371798</v>
      </c>
      <c r="P41" s="362">
        <v>10421904</v>
      </c>
      <c r="Q41" s="362">
        <v>26527630</v>
      </c>
      <c r="R41" s="364">
        <v>51321332</v>
      </c>
      <c r="S41" s="364">
        <v>23048270</v>
      </c>
      <c r="T41" s="362">
        <v>24783638</v>
      </c>
      <c r="U41" s="362">
        <v>35710342</v>
      </c>
      <c r="V41" s="364">
        <v>83542250</v>
      </c>
      <c r="W41" s="364">
        <v>173597463</v>
      </c>
      <c r="X41" s="362">
        <v>169335708</v>
      </c>
      <c r="Y41" s="364">
        <v>4261755</v>
      </c>
      <c r="Z41" s="365">
        <v>2.52</v>
      </c>
      <c r="AA41" s="366">
        <v>169335708</v>
      </c>
    </row>
    <row r="42" spans="1:27" ht="12.75">
      <c r="A42" s="361" t="s">
        <v>249</v>
      </c>
      <c r="B42" s="136"/>
      <c r="C42" s="60">
        <f aca="true" t="shared" si="10" ref="C42:Y42">+C62</f>
        <v>90318374</v>
      </c>
      <c r="D42" s="368">
        <f t="shared" si="10"/>
        <v>0</v>
      </c>
      <c r="E42" s="54">
        <f t="shared" si="10"/>
        <v>84000000</v>
      </c>
      <c r="F42" s="53">
        <f t="shared" si="10"/>
        <v>80845289</v>
      </c>
      <c r="G42" s="53">
        <f t="shared" si="10"/>
        <v>991473</v>
      </c>
      <c r="H42" s="54">
        <f t="shared" si="10"/>
        <v>0</v>
      </c>
      <c r="I42" s="54">
        <f t="shared" si="10"/>
        <v>2141214</v>
      </c>
      <c r="J42" s="53">
        <f t="shared" si="10"/>
        <v>3132687</v>
      </c>
      <c r="K42" s="53">
        <f t="shared" si="10"/>
        <v>2961943</v>
      </c>
      <c r="L42" s="54">
        <f t="shared" si="10"/>
        <v>10844936</v>
      </c>
      <c r="M42" s="54">
        <f t="shared" si="10"/>
        <v>2798465</v>
      </c>
      <c r="N42" s="53">
        <f t="shared" si="10"/>
        <v>16605344</v>
      </c>
      <c r="O42" s="53">
        <f t="shared" si="10"/>
        <v>2044794</v>
      </c>
      <c r="P42" s="54">
        <f t="shared" si="10"/>
        <v>11227353</v>
      </c>
      <c r="Q42" s="54">
        <f t="shared" si="10"/>
        <v>23694178</v>
      </c>
      <c r="R42" s="53">
        <f t="shared" si="10"/>
        <v>36966325</v>
      </c>
      <c r="S42" s="53">
        <f t="shared" si="10"/>
        <v>3309052</v>
      </c>
      <c r="T42" s="54">
        <f t="shared" si="10"/>
        <v>15431509</v>
      </c>
      <c r="U42" s="54">
        <f t="shared" si="10"/>
        <v>51094401</v>
      </c>
      <c r="V42" s="53">
        <f t="shared" si="10"/>
        <v>69834962</v>
      </c>
      <c r="W42" s="53">
        <f t="shared" si="10"/>
        <v>126539318</v>
      </c>
      <c r="X42" s="54">
        <f t="shared" si="10"/>
        <v>80845289</v>
      </c>
      <c r="Y42" s="53">
        <f t="shared" si="10"/>
        <v>45694029</v>
      </c>
      <c r="Z42" s="94">
        <f>+IF(X42&lt;&gt;0,+(Y42/X42)*100,0)</f>
        <v>56.52033602106364</v>
      </c>
      <c r="AA42" s="95">
        <f>+AA62</f>
        <v>80845289</v>
      </c>
    </row>
    <row r="43" spans="1:27" ht="12.75">
      <c r="A43" s="361" t="s">
        <v>250</v>
      </c>
      <c r="B43" s="136"/>
      <c r="C43" s="275">
        <v>25196524</v>
      </c>
      <c r="D43" s="369"/>
      <c r="E43" s="305">
        <v>62976091</v>
      </c>
      <c r="F43" s="370">
        <v>80836758</v>
      </c>
      <c r="G43" s="370">
        <v>14942160</v>
      </c>
      <c r="H43" s="305">
        <v>31460</v>
      </c>
      <c r="I43" s="305">
        <v>5468009</v>
      </c>
      <c r="J43" s="370">
        <v>20441629</v>
      </c>
      <c r="K43" s="370">
        <v>2743766</v>
      </c>
      <c r="L43" s="305">
        <v>458690</v>
      </c>
      <c r="M43" s="305">
        <v>1621284</v>
      </c>
      <c r="N43" s="370">
        <v>4823740</v>
      </c>
      <c r="O43" s="370">
        <v>6432786</v>
      </c>
      <c r="P43" s="305">
        <v>2193438</v>
      </c>
      <c r="Q43" s="305">
        <v>9302760</v>
      </c>
      <c r="R43" s="370">
        <v>17928984</v>
      </c>
      <c r="S43" s="370">
        <v>13603628</v>
      </c>
      <c r="T43" s="305">
        <v>7101231</v>
      </c>
      <c r="U43" s="305">
        <v>14289803</v>
      </c>
      <c r="V43" s="370">
        <v>34994662</v>
      </c>
      <c r="W43" s="370">
        <v>78189015</v>
      </c>
      <c r="X43" s="305">
        <v>80836758</v>
      </c>
      <c r="Y43" s="370">
        <v>-2647743</v>
      </c>
      <c r="Z43" s="371">
        <v>-3.28</v>
      </c>
      <c r="AA43" s="303">
        <v>80836758</v>
      </c>
    </row>
    <row r="44" spans="1:27" ht="12.75">
      <c r="A44" s="361" t="s">
        <v>251</v>
      </c>
      <c r="B44" s="136"/>
      <c r="C44" s="60">
        <v>83539395</v>
      </c>
      <c r="D44" s="368"/>
      <c r="E44" s="54">
        <v>103246749</v>
      </c>
      <c r="F44" s="53">
        <v>101249215</v>
      </c>
      <c r="G44" s="53">
        <v>8875</v>
      </c>
      <c r="H44" s="54">
        <v>3317589</v>
      </c>
      <c r="I44" s="54">
        <v>6284820</v>
      </c>
      <c r="J44" s="53">
        <v>9611284</v>
      </c>
      <c r="K44" s="53">
        <v>18135158</v>
      </c>
      <c r="L44" s="54">
        <v>20627420</v>
      </c>
      <c r="M44" s="54">
        <v>5449355</v>
      </c>
      <c r="N44" s="53">
        <v>44211933</v>
      </c>
      <c r="O44" s="53">
        <v>3561242</v>
      </c>
      <c r="P44" s="54">
        <v>3631007</v>
      </c>
      <c r="Q44" s="54">
        <v>3303840</v>
      </c>
      <c r="R44" s="53">
        <v>10496089</v>
      </c>
      <c r="S44" s="53">
        <v>5934728</v>
      </c>
      <c r="T44" s="54">
        <v>11543646</v>
      </c>
      <c r="U44" s="54">
        <v>23149822</v>
      </c>
      <c r="V44" s="53">
        <v>40628196</v>
      </c>
      <c r="W44" s="53">
        <v>104947502</v>
      </c>
      <c r="X44" s="54">
        <v>101249215</v>
      </c>
      <c r="Y44" s="53">
        <v>3698287</v>
      </c>
      <c r="Z44" s="94">
        <v>3.65</v>
      </c>
      <c r="AA44" s="95">
        <v>101249215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307231</v>
      </c>
      <c r="D46" s="368"/>
      <c r="E46" s="54">
        <v>80000</v>
      </c>
      <c r="F46" s="53">
        <v>87814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>
        <v>78216</v>
      </c>
      <c r="V46" s="53">
        <v>78216</v>
      </c>
      <c r="W46" s="53">
        <v>78216</v>
      </c>
      <c r="X46" s="54">
        <v>87814</v>
      </c>
      <c r="Y46" s="53">
        <v>-9598</v>
      </c>
      <c r="Z46" s="94">
        <v>-10.93</v>
      </c>
      <c r="AA46" s="95">
        <v>87814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238551233</v>
      </c>
      <c r="D48" s="368"/>
      <c r="E48" s="54">
        <v>387156074</v>
      </c>
      <c r="F48" s="53">
        <v>313720230</v>
      </c>
      <c r="G48" s="53">
        <v>2316349</v>
      </c>
      <c r="H48" s="54">
        <v>3925686</v>
      </c>
      <c r="I48" s="54">
        <v>17854603</v>
      </c>
      <c r="J48" s="53">
        <v>24096638</v>
      </c>
      <c r="K48" s="53">
        <v>16152203</v>
      </c>
      <c r="L48" s="54">
        <v>14657666</v>
      </c>
      <c r="M48" s="54">
        <v>25911733</v>
      </c>
      <c r="N48" s="53">
        <v>56721602</v>
      </c>
      <c r="O48" s="53">
        <v>6585060</v>
      </c>
      <c r="P48" s="54">
        <v>19372941</v>
      </c>
      <c r="Q48" s="54">
        <v>9200272</v>
      </c>
      <c r="R48" s="53">
        <v>35158273</v>
      </c>
      <c r="S48" s="53">
        <v>20698615</v>
      </c>
      <c r="T48" s="54">
        <v>25035403</v>
      </c>
      <c r="U48" s="54">
        <v>49010123</v>
      </c>
      <c r="V48" s="53">
        <v>94744141</v>
      </c>
      <c r="W48" s="53">
        <v>210720654</v>
      </c>
      <c r="X48" s="54">
        <v>313720230</v>
      </c>
      <c r="Y48" s="53">
        <v>-102999576</v>
      </c>
      <c r="Z48" s="94">
        <v>-32.83</v>
      </c>
      <c r="AA48" s="95">
        <v>313720230</v>
      </c>
    </row>
    <row r="49" spans="1:27" ht="12.75">
      <c r="A49" s="361" t="s">
        <v>93</v>
      </c>
      <c r="B49" s="136"/>
      <c r="C49" s="54">
        <v>17737</v>
      </c>
      <c r="D49" s="368"/>
      <c r="E49" s="54">
        <v>3005850</v>
      </c>
      <c r="F49" s="53">
        <v>1149000</v>
      </c>
      <c r="G49" s="53"/>
      <c r="H49" s="54"/>
      <c r="I49" s="54"/>
      <c r="J49" s="53"/>
      <c r="K49" s="53"/>
      <c r="L49" s="54"/>
      <c r="M49" s="54">
        <v>6520</v>
      </c>
      <c r="N49" s="53">
        <v>6520</v>
      </c>
      <c r="O49" s="53">
        <v>7671</v>
      </c>
      <c r="P49" s="54"/>
      <c r="Q49" s="54"/>
      <c r="R49" s="53">
        <v>7671</v>
      </c>
      <c r="S49" s="53"/>
      <c r="T49" s="54">
        <v>799000</v>
      </c>
      <c r="U49" s="54">
        <v>350000</v>
      </c>
      <c r="V49" s="53">
        <v>1149000</v>
      </c>
      <c r="W49" s="53">
        <v>1163191</v>
      </c>
      <c r="X49" s="54">
        <v>1149000</v>
      </c>
      <c r="Y49" s="53">
        <v>14191</v>
      </c>
      <c r="Z49" s="94">
        <v>1.24</v>
      </c>
      <c r="AA49" s="95">
        <v>1149000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3930690</v>
      </c>
      <c r="D57" s="344">
        <f aca="true" t="shared" si="13" ref="D57:AA57">+D58</f>
        <v>0</v>
      </c>
      <c r="E57" s="343">
        <f t="shared" si="13"/>
        <v>32255849</v>
      </c>
      <c r="F57" s="345">
        <f t="shared" si="13"/>
        <v>31275159</v>
      </c>
      <c r="G57" s="345">
        <f t="shared" si="13"/>
        <v>0</v>
      </c>
      <c r="H57" s="343">
        <f t="shared" si="13"/>
        <v>321678</v>
      </c>
      <c r="I57" s="343">
        <f t="shared" si="13"/>
        <v>383013</v>
      </c>
      <c r="J57" s="345">
        <f t="shared" si="13"/>
        <v>704691</v>
      </c>
      <c r="K57" s="345">
        <f t="shared" si="13"/>
        <v>307412</v>
      </c>
      <c r="L57" s="343">
        <f t="shared" si="13"/>
        <v>437422</v>
      </c>
      <c r="M57" s="343">
        <f t="shared" si="13"/>
        <v>480529</v>
      </c>
      <c r="N57" s="345">
        <f t="shared" si="13"/>
        <v>1225363</v>
      </c>
      <c r="O57" s="345">
        <f t="shared" si="13"/>
        <v>385097</v>
      </c>
      <c r="P57" s="343">
        <f t="shared" si="13"/>
        <v>429433</v>
      </c>
      <c r="Q57" s="343">
        <f t="shared" si="13"/>
        <v>581192</v>
      </c>
      <c r="R57" s="345">
        <f t="shared" si="13"/>
        <v>1395722</v>
      </c>
      <c r="S57" s="345">
        <f t="shared" si="13"/>
        <v>844682</v>
      </c>
      <c r="T57" s="343">
        <f t="shared" si="13"/>
        <v>1104689</v>
      </c>
      <c r="U57" s="343">
        <f t="shared" si="13"/>
        <v>3878846</v>
      </c>
      <c r="V57" s="345">
        <f t="shared" si="13"/>
        <v>5828217</v>
      </c>
      <c r="W57" s="345">
        <f t="shared" si="13"/>
        <v>9153993</v>
      </c>
      <c r="X57" s="343">
        <f t="shared" si="13"/>
        <v>31275159</v>
      </c>
      <c r="Y57" s="345">
        <f t="shared" si="13"/>
        <v>-22121166</v>
      </c>
      <c r="Z57" s="336">
        <f>+IF(X57&lt;&gt;0,+(Y57/X57)*100,0)</f>
        <v>-70.73078669240338</v>
      </c>
      <c r="AA57" s="350">
        <f t="shared" si="13"/>
        <v>31275159</v>
      </c>
    </row>
    <row r="58" spans="1:27" ht="12.75">
      <c r="A58" s="361" t="s">
        <v>217</v>
      </c>
      <c r="B58" s="136"/>
      <c r="C58" s="60">
        <v>3930690</v>
      </c>
      <c r="D58" s="340"/>
      <c r="E58" s="60">
        <v>32255849</v>
      </c>
      <c r="F58" s="59">
        <v>31275159</v>
      </c>
      <c r="G58" s="59"/>
      <c r="H58" s="60">
        <v>321678</v>
      </c>
      <c r="I58" s="60">
        <v>383013</v>
      </c>
      <c r="J58" s="59">
        <v>704691</v>
      </c>
      <c r="K58" s="59">
        <v>307412</v>
      </c>
      <c r="L58" s="60">
        <v>437422</v>
      </c>
      <c r="M58" s="60">
        <v>480529</v>
      </c>
      <c r="N58" s="59">
        <v>1225363</v>
      </c>
      <c r="O58" s="59">
        <v>385097</v>
      </c>
      <c r="P58" s="60">
        <v>429433</v>
      </c>
      <c r="Q58" s="60">
        <v>581192</v>
      </c>
      <c r="R58" s="59">
        <v>1395722</v>
      </c>
      <c r="S58" s="59">
        <v>844682</v>
      </c>
      <c r="T58" s="60">
        <v>1104689</v>
      </c>
      <c r="U58" s="60">
        <v>3878846</v>
      </c>
      <c r="V58" s="59">
        <v>5828217</v>
      </c>
      <c r="W58" s="59">
        <v>9153993</v>
      </c>
      <c r="X58" s="60">
        <v>31275159</v>
      </c>
      <c r="Y58" s="59">
        <v>-22121166</v>
      </c>
      <c r="Z58" s="61">
        <v>-70.73</v>
      </c>
      <c r="AA58" s="62">
        <v>31275159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2922418534</v>
      </c>
      <c r="D60" s="346">
        <f t="shared" si="14"/>
        <v>0</v>
      </c>
      <c r="E60" s="219">
        <f t="shared" si="14"/>
        <v>3234709786</v>
      </c>
      <c r="F60" s="264">
        <f t="shared" si="14"/>
        <v>3166490948</v>
      </c>
      <c r="G60" s="264">
        <f t="shared" si="14"/>
        <v>73094417</v>
      </c>
      <c r="H60" s="219">
        <f t="shared" si="14"/>
        <v>100629807</v>
      </c>
      <c r="I60" s="219">
        <f t="shared" si="14"/>
        <v>165073587</v>
      </c>
      <c r="J60" s="264">
        <f t="shared" si="14"/>
        <v>338797811</v>
      </c>
      <c r="K60" s="264">
        <f t="shared" si="14"/>
        <v>210270713</v>
      </c>
      <c r="L60" s="219">
        <f t="shared" si="14"/>
        <v>243320606</v>
      </c>
      <c r="M60" s="219">
        <f t="shared" si="14"/>
        <v>231139470</v>
      </c>
      <c r="N60" s="264">
        <f t="shared" si="14"/>
        <v>684730789</v>
      </c>
      <c r="O60" s="264">
        <f t="shared" si="14"/>
        <v>98450514</v>
      </c>
      <c r="P60" s="219">
        <f t="shared" si="14"/>
        <v>182049964</v>
      </c>
      <c r="Q60" s="219">
        <f t="shared" si="14"/>
        <v>224324685</v>
      </c>
      <c r="R60" s="264">
        <f t="shared" si="14"/>
        <v>504825163</v>
      </c>
      <c r="S60" s="264">
        <f t="shared" si="14"/>
        <v>221489917</v>
      </c>
      <c r="T60" s="219">
        <f t="shared" si="14"/>
        <v>300391237</v>
      </c>
      <c r="U60" s="219">
        <f t="shared" si="14"/>
        <v>529819900</v>
      </c>
      <c r="V60" s="264">
        <f t="shared" si="14"/>
        <v>1051701054</v>
      </c>
      <c r="W60" s="264">
        <f t="shared" si="14"/>
        <v>2580054817</v>
      </c>
      <c r="X60" s="219">
        <f t="shared" si="14"/>
        <v>3166490948</v>
      </c>
      <c r="Y60" s="264">
        <f t="shared" si="14"/>
        <v>-586436131</v>
      </c>
      <c r="Z60" s="337">
        <f>+IF(X60&lt;&gt;0,+(Y60/X60)*100,0)</f>
        <v>-18.520063396056802</v>
      </c>
      <c r="AA60" s="232">
        <f>+AA57+AA54+AA51+AA40+AA37+AA34+AA22+AA5</f>
        <v>3166490948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90318374</v>
      </c>
      <c r="D62" s="348">
        <f t="shared" si="15"/>
        <v>0</v>
      </c>
      <c r="E62" s="347">
        <f t="shared" si="15"/>
        <v>84000000</v>
      </c>
      <c r="F62" s="349">
        <f t="shared" si="15"/>
        <v>80845289</v>
      </c>
      <c r="G62" s="349">
        <f t="shared" si="15"/>
        <v>991473</v>
      </c>
      <c r="H62" s="347">
        <f t="shared" si="15"/>
        <v>0</v>
      </c>
      <c r="I62" s="347">
        <f t="shared" si="15"/>
        <v>2141214</v>
      </c>
      <c r="J62" s="349">
        <f t="shared" si="15"/>
        <v>3132687</v>
      </c>
      <c r="K62" s="349">
        <f t="shared" si="15"/>
        <v>2961943</v>
      </c>
      <c r="L62" s="347">
        <f t="shared" si="15"/>
        <v>10844936</v>
      </c>
      <c r="M62" s="347">
        <f t="shared" si="15"/>
        <v>2798465</v>
      </c>
      <c r="N62" s="349">
        <f t="shared" si="15"/>
        <v>16605344</v>
      </c>
      <c r="O62" s="349">
        <f t="shared" si="15"/>
        <v>2044794</v>
      </c>
      <c r="P62" s="347">
        <f t="shared" si="15"/>
        <v>11227353</v>
      </c>
      <c r="Q62" s="347">
        <f t="shared" si="15"/>
        <v>23694178</v>
      </c>
      <c r="R62" s="349">
        <f t="shared" si="15"/>
        <v>36966325</v>
      </c>
      <c r="S62" s="349">
        <f t="shared" si="15"/>
        <v>3309052</v>
      </c>
      <c r="T62" s="347">
        <f t="shared" si="15"/>
        <v>15431509</v>
      </c>
      <c r="U62" s="347">
        <f t="shared" si="15"/>
        <v>51094401</v>
      </c>
      <c r="V62" s="349">
        <f t="shared" si="15"/>
        <v>69834962</v>
      </c>
      <c r="W62" s="349">
        <f t="shared" si="15"/>
        <v>126539318</v>
      </c>
      <c r="X62" s="347">
        <f t="shared" si="15"/>
        <v>80845289</v>
      </c>
      <c r="Y62" s="349">
        <f t="shared" si="15"/>
        <v>45694029</v>
      </c>
      <c r="Z62" s="338">
        <f>+IF(X62&lt;&gt;0,+(Y62/X62)*100,0)</f>
        <v>56.52033602106364</v>
      </c>
      <c r="AA62" s="351">
        <f>SUM(AA63:AA66)</f>
        <v>80845289</v>
      </c>
    </row>
    <row r="63" spans="1:27" ht="12.75">
      <c r="A63" s="361" t="s">
        <v>259</v>
      </c>
      <c r="B63" s="136"/>
      <c r="C63" s="60">
        <v>90318374</v>
      </c>
      <c r="D63" s="340"/>
      <c r="E63" s="60">
        <v>84000000</v>
      </c>
      <c r="F63" s="59">
        <v>80845289</v>
      </c>
      <c r="G63" s="59"/>
      <c r="H63" s="60"/>
      <c r="I63" s="60">
        <v>13410</v>
      </c>
      <c r="J63" s="59">
        <v>13410</v>
      </c>
      <c r="K63" s="59"/>
      <c r="L63" s="60">
        <v>7448989</v>
      </c>
      <c r="M63" s="60">
        <v>905291</v>
      </c>
      <c r="N63" s="59">
        <v>8354280</v>
      </c>
      <c r="O63" s="59">
        <v>808843</v>
      </c>
      <c r="P63" s="60">
        <v>5069968</v>
      </c>
      <c r="Q63" s="60">
        <v>22108947</v>
      </c>
      <c r="R63" s="59">
        <v>27987758</v>
      </c>
      <c r="S63" s="59">
        <v>518922</v>
      </c>
      <c r="T63" s="60">
        <v>10914721</v>
      </c>
      <c r="U63" s="60">
        <v>44870748</v>
      </c>
      <c r="V63" s="59">
        <v>56304391</v>
      </c>
      <c r="W63" s="59">
        <v>92659839</v>
      </c>
      <c r="X63" s="60">
        <v>80845289</v>
      </c>
      <c r="Y63" s="59">
        <v>11814550</v>
      </c>
      <c r="Z63" s="61">
        <v>14.61</v>
      </c>
      <c r="AA63" s="62">
        <v>80845289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>
        <v>991473</v>
      </c>
      <c r="H64" s="60"/>
      <c r="I64" s="60">
        <v>2127804</v>
      </c>
      <c r="J64" s="59">
        <v>3119277</v>
      </c>
      <c r="K64" s="59">
        <v>2961943</v>
      </c>
      <c r="L64" s="60">
        <v>3395947</v>
      </c>
      <c r="M64" s="60">
        <v>1893174</v>
      </c>
      <c r="N64" s="59">
        <v>8251064</v>
      </c>
      <c r="O64" s="59">
        <v>1235951</v>
      </c>
      <c r="P64" s="60">
        <v>6157385</v>
      </c>
      <c r="Q64" s="60">
        <v>1585231</v>
      </c>
      <c r="R64" s="59">
        <v>8978567</v>
      </c>
      <c r="S64" s="59">
        <v>2790130</v>
      </c>
      <c r="T64" s="60">
        <v>4516788</v>
      </c>
      <c r="U64" s="60">
        <v>6223653</v>
      </c>
      <c r="V64" s="59">
        <v>13530571</v>
      </c>
      <c r="W64" s="59">
        <v>33879479</v>
      </c>
      <c r="X64" s="60"/>
      <c r="Y64" s="59">
        <v>33879479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2018-08-03T14:13:06Z</dcterms:created>
  <dcterms:modified xsi:type="dcterms:W3CDTF">2018-08-03T14:13:10Z</dcterms:modified>
  <cp:category/>
  <cp:version/>
  <cp:contentType/>
  <cp:contentStatus/>
</cp:coreProperties>
</file>