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<sst xmlns="http://schemas.openxmlformats.org/spreadsheetml/2006/main" count="857" uniqueCount="303">
  <si>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City Of Johannesburg(JHB) - Table C1 Schedule Quarterly Budget Statement Summary for 4th Quarter ended 30 June 2018 (Figures Finalised as at 2018/08/02)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</si>
  <si>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</si>
  <si>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</si>
  <si>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</si>
  <si>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</si>
  <si>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</si>
  <si>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</si>
  <si>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</si>
  <si>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</si>
  <si>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</si>
  <si>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</si>
  <si>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</si>
  <si>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</si>
  <si>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</si>
  <si>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</si>
  <si>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</si>
  <si>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</si>
  <si>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</si>
  <si>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</si>
  <si>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</si>
  <si>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</si>
  <si>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</si>
  <si>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</si>
  <si>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</si>
  <si>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</si>
  <si>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</si>
  <si>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</si>
  <si>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</si>
  <si>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</si>
  <si>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</si>
  <si>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</si>
  <si>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</si>
  <si>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</si>
  <si>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</si>
  <si>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</si>
  <si>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</si>
  <si>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</si>
  <si>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</si>
  <si>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</si>
  <si>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</si>
  <si>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</si>
  <si>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</si>
  <si>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</si>
  <si>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</si>
  <si>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</si>
  <si>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</si>
  <si>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</si>
  <si>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</si>
  <si>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</si>
  <si>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</si>
  <si>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</si>
  <si>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</si>
  <si>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</si>
  <si>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</si>
  <si>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</si>
  <si>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</si>
  <si>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</si>
  <si>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</si>
  <si>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</si>
  <si>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</si>
  <si>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</si>
  <si>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</si>
  <si>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</si>
  <si>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</si>
  <si>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</si>
  <si>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</si>
  <si>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</si>
  <si>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</si>
  <si>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</si>
  <si>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</si>
  <si>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City Of Johannesburg(JHB) - Table C2 Quarterly Budget Statement - Financial Performance (standard classification) for 4th Quarter ended 30 June 2018 (Figures Finalised as at 2018/08/02)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</si>
  <si>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</si>
  <si>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</si>
  <si>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</si>
  <si>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</si>
  <si>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</si>
  <si>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</si>
  <si>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</si>
  <si>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</si>
  <si>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</si>
  <si>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</si>
  <si>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</si>
  <si>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</si>
  <si>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</si>
  <si>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</si>
  <si>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</si>
  <si>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</si>
  <si>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</si>
  <si>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</si>
  <si>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</si>
  <si>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</si>
  <si>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</si>
  <si>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</si>
  <si>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</si>
  <si>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</si>
  <si>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</si>
  <si>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</si>
  <si>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</si>
  <si>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</si>
  <si>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</si>
  <si>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City Of Johannesburg(JHB) - Table C4 Quarterly Budget Statement - Financial Performance (revenue and expenditure) for 4th Quarter ended 30 June 2018 (Figures Finalised as at 2018/08/02)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</si>
  <si>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</si>
  <si>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</si>
  <si>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</si>
  <si>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</si>
  <si>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</si>
  <si>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</si>
  <si>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</si>
  <si>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</si>
  <si>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</si>
  <si>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</si>
  <si>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</si>
  <si>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</si>
  <si>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</si>
  <si>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</si>
  <si>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</si>
  <si>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</si>
  <si>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</si>
  <si>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</si>
  <si>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</si>
  <si>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</si>
  <si>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</si>
  <si>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</si>
  <si>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</si>
  <si>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</si>
  <si>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</si>
  <si>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</si>
  <si>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</si>
  <si>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</si>
  <si>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City Of Johannesburg(JHB) - Table C5 Quarterly Budget Statement - Capital Expenditure by Standard Classification and Funding for 4th Quarter ended 30 June 2018 (Figures Finalised as at 2018/08/02)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</si>
  <si>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</si>
  <si>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</si>
  <si>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</si>
  <si>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</si>
  <si>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</si>
  <si>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</si>
  <si>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</si>
  <si>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</si>
  <si>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</si>
  <si>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</si>
  <si>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City Of Johannesburg(JHB) - Table C6 Quarterly Budget Statement - Financial Position for 4th Quarter ended 30 June 2018 (Figures Finalised as at 2018/08/02)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</si>
  <si>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</si>
  <si>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</si>
  <si>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</si>
  <si>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</si>
  <si>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</si>
  <si>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</si>
  <si>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</si>
  <si>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</si>
  <si>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</si>
  <si>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</si>
  <si>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</si>
  <si>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</si>
  <si>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</si>
  <si>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</si>
  <si>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</si>
  <si>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</si>
  <si>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</si>
  <si>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</si>
  <si>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</si>
  <si>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</si>
  <si>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</si>
  <si>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</si>
  <si>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</si>
  <si>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</si>
  <si>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</si>
  <si>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</si>
  <si>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</si>
  <si>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</si>
  <si>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</si>
  <si>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</si>
  <si>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</si>
  <si>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</si>
  <si>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</si>
  <si>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City Of Johannesburg(JHB) - Table C7 Quarterly Budget Statement - Cash Flows for 4th Quarter ended 30 June 2018 (Figures Finalised as at 2018/08/02)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</si>
  <si>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</si>
  <si>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</si>
  <si>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</si>
  <si>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</si>
  <si>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</si>
  <si>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</si>
  <si>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</si>
  <si>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</si>
  <si>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</si>
  <si>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</si>
  <si>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</si>
  <si>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</si>
  <si>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</si>
  <si>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</si>
  <si>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</si>
  <si>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</si>
  <si>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</si>
  <si>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</si>
  <si>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</si>
  <si>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</si>
  <si>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</si>
  <si>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</si>
  <si>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</si>
  <si>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</si>
  <si>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</si>
  <si>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</si>
  <si>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</si>
  <si>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City Of Johannesburg(JHB) - Table C9 Quarterly Budget Statement - Capital Expenditure by Asset Clas for 4th Quarter ended 30 June 2018 (Figures Finalised as at 2018/08/02)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</si>
  <si>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</si>
  <si>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</si>
  <si>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</si>
  <si>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</si>
  <si>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</si>
  <si>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</si>
  <si>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</si>
  <si>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</si>
  <si>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</si>
  <si>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</si>
  <si>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</si>
  <si>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</si>
  <si>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</si>
  <si>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</si>
  <si>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</si>
  <si>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</si>
  <si>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</si>
  <si>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</si>
  <si>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</si>
  <si>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</si>
  <si>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</si>
  <si>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</si>
  <si>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</si>
  <si>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</si>
  <si>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City Of Johannesburg(JHB) - Table SC13a Quarterly Budget Statement - Capital Expenditure on New Assets by Asset Class for 4th Quarter ended 30 June 2018 (Figures Finalised as at 2018/08/02)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</si>
  <si>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</si>
  <si>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</si>
  <si>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</si>
  <si>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</si>
  <si>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</si>
  <si>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</si>
  <si>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</si>
  <si>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</si>
  <si>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</si>
  <si>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</si>
  <si>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</si>
  <si>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</si>
  <si>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</si>
  <si>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</si>
  <si>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</si>
  <si>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</si>
  <si>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</si>
  <si>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</si>
  <si>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</si>
  <si>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</si>
  <si>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</si>
  <si>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</si>
  <si>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</si>
  <si>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</si>
  <si>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</si>
  <si>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</si>
  <si>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</si>
  <si>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</si>
  <si>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</si>
  <si>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</si>
  <si>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</si>
  <si>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</si>
  <si>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</si>
  <si>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</si>
  <si>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</si>
  <si>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City Of Johannesburg(JHB) - Table SC13B Quarterly Budget Statement - Capital Expenditure on Renewal of existing assets by Asset Class for 4th Quarter ended 30 June 2018 (Figures Finalised as at 2018/08/02)</t>
  </si>
  <si>
    <t>Capital Expenditure on Renewal of Existing Assets by Asset Class/Sub-class</t>
  </si>
  <si>
    <t>Total Capital Expenditure on Renewal of Existing Assets</t>
  </si>
  <si>
    <t>Gauteng: City Of Johannesburg(JHB) - Table SC13C Quarterly Budget Statement - Repairs and Maintenance Expenditure by Asset Class for 4th Quarter ended 30 June 2018 (Figures Finalised as at 2018/08/02)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</si>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</sst>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7912381000</v>
      </c>
      <c r="C5" s="19">
        <v>0</v>
      </c>
      <c r="D5" s="59">
        <v>9005517000</v>
      </c>
      <c r="E5" s="60">
        <v>9005517000</v>
      </c>
      <c r="F5" s="60">
        <v>808983350</v>
      </c>
      <c r="G5" s="60">
        <v>728523245</v>
      </c>
      <c r="H5" s="60">
        <v>715601010</v>
      </c>
      <c r="I5" s="60">
        <v>2253107605</v>
      </c>
      <c r="J5" s="60">
        <v>753052985</v>
      </c>
      <c r="K5" s="60">
        <v>768813984</v>
      </c>
      <c r="L5" s="60">
        <v>754859861</v>
      </c>
      <c r="M5" s="60">
        <v>2276726830</v>
      </c>
      <c r="N5" s="60">
        <v>767703683</v>
      </c>
      <c r="O5" s="60">
        <v>768547125</v>
      </c>
      <c r="P5" s="60">
        <v>774823668</v>
      </c>
      <c r="Q5" s="60">
        <v>2311074476</v>
      </c>
      <c r="R5" s="60">
        <v>779493433</v>
      </c>
      <c r="S5" s="60">
        <v>755527925</v>
      </c>
      <c r="T5" s="60">
        <v>796510923</v>
      </c>
      <c r="U5" s="60">
        <v>2331532281</v>
      </c>
      <c r="V5" s="60">
        <v>9172441192</v>
      </c>
      <c r="W5" s="60">
        <v>9005517000</v>
      </c>
      <c r="X5" s="60">
        <v>166924192</v>
      </c>
      <c r="Y5" s="61">
        <v>1.85</v>
      </c>
      <c r="Z5" s="62">
        <v>9005517000</v>
      </c>
    </row>
    <row r="6" spans="1:26" ht="12.75">
      <c r="A6" s="58" t="s">
        <v>32</v>
      </c>
      <c r="B6" s="19">
        <v>25092441506</v>
      </c>
      <c r="C6" s="19">
        <v>0</v>
      </c>
      <c r="D6" s="59">
        <v>28704449000</v>
      </c>
      <c r="E6" s="60">
        <v>27777582000</v>
      </c>
      <c r="F6" s="60">
        <v>2629780907</v>
      </c>
      <c r="G6" s="60">
        <v>2314910717</v>
      </c>
      <c r="H6" s="60">
        <v>2158388484</v>
      </c>
      <c r="I6" s="60">
        <v>7103080108</v>
      </c>
      <c r="J6" s="60">
        <v>2118113156</v>
      </c>
      <c r="K6" s="60">
        <v>1968883520</v>
      </c>
      <c r="L6" s="60">
        <v>2109267633</v>
      </c>
      <c r="M6" s="60">
        <v>6196264309</v>
      </c>
      <c r="N6" s="60">
        <v>2041834977</v>
      </c>
      <c r="O6" s="60">
        <v>1907893912</v>
      </c>
      <c r="P6" s="60">
        <v>1958093781</v>
      </c>
      <c r="Q6" s="60">
        <v>5907822670</v>
      </c>
      <c r="R6" s="60">
        <v>2079446766</v>
      </c>
      <c r="S6" s="60">
        <v>1939302808</v>
      </c>
      <c r="T6" s="60">
        <v>2208965520</v>
      </c>
      <c r="U6" s="60">
        <v>6227715094</v>
      </c>
      <c r="V6" s="60">
        <v>25434882181</v>
      </c>
      <c r="W6" s="60">
        <v>28704448992</v>
      </c>
      <c r="X6" s="60">
        <v>-3269566811</v>
      </c>
      <c r="Y6" s="61">
        <v>-11.39</v>
      </c>
      <c r="Z6" s="62">
        <v>27777582000</v>
      </c>
    </row>
    <row r="7" spans="1:26" ht="12.75">
      <c r="A7" s="58" t="s">
        <v>33</v>
      </c>
      <c r="B7" s="19">
        <v>624146255</v>
      </c>
      <c r="C7" s="19">
        <v>0</v>
      </c>
      <c r="D7" s="59">
        <v>285600000</v>
      </c>
      <c r="E7" s="60">
        <v>286600000</v>
      </c>
      <c r="F7" s="60">
        <v>18955940</v>
      </c>
      <c r="G7" s="60">
        <v>28530823</v>
      </c>
      <c r="H7" s="60">
        <v>32001160</v>
      </c>
      <c r="I7" s="60">
        <v>79487923</v>
      </c>
      <c r="J7" s="60">
        <v>27409273</v>
      </c>
      <c r="K7" s="60">
        <v>16171774</v>
      </c>
      <c r="L7" s="60">
        <v>431260494</v>
      </c>
      <c r="M7" s="60">
        <v>474841541</v>
      </c>
      <c r="N7" s="60">
        <v>-395153230</v>
      </c>
      <c r="O7" s="60">
        <v>204091854</v>
      </c>
      <c r="P7" s="60">
        <v>32853707</v>
      </c>
      <c r="Q7" s="60">
        <v>-158207669</v>
      </c>
      <c r="R7" s="60">
        <v>225898665</v>
      </c>
      <c r="S7" s="60">
        <v>23878960</v>
      </c>
      <c r="T7" s="60">
        <v>3907195</v>
      </c>
      <c r="U7" s="60">
        <v>253684820</v>
      </c>
      <c r="V7" s="60">
        <v>649806615</v>
      </c>
      <c r="W7" s="60">
        <v>285600000</v>
      </c>
      <c r="X7" s="60">
        <v>364206615</v>
      </c>
      <c r="Y7" s="61">
        <v>127.52</v>
      </c>
      <c r="Z7" s="62">
        <v>286600000</v>
      </c>
    </row>
    <row r="8" spans="1:26" ht="12.75">
      <c r="A8" s="58" t="s">
        <v>34</v>
      </c>
      <c r="B8" s="19">
        <v>6740131253</v>
      </c>
      <c r="C8" s="19">
        <v>0</v>
      </c>
      <c r="D8" s="59">
        <v>7125491000</v>
      </c>
      <c r="E8" s="60">
        <v>7327237000</v>
      </c>
      <c r="F8" s="60">
        <v>1753677750</v>
      </c>
      <c r="G8" s="60">
        <v>234144771</v>
      </c>
      <c r="H8" s="60">
        <v>288720878</v>
      </c>
      <c r="I8" s="60">
        <v>2276543399</v>
      </c>
      <c r="J8" s="60">
        <v>240256569</v>
      </c>
      <c r="K8" s="60">
        <v>420755215</v>
      </c>
      <c r="L8" s="60">
        <v>282601624</v>
      </c>
      <c r="M8" s="60">
        <v>943613408</v>
      </c>
      <c r="N8" s="60">
        <v>1498361207</v>
      </c>
      <c r="O8" s="60">
        <v>265176144</v>
      </c>
      <c r="P8" s="60">
        <v>1146703671</v>
      </c>
      <c r="Q8" s="60">
        <v>2910241022</v>
      </c>
      <c r="R8" s="60">
        <v>288333056</v>
      </c>
      <c r="S8" s="60">
        <v>314322626</v>
      </c>
      <c r="T8" s="60">
        <v>331710175</v>
      </c>
      <c r="U8" s="60">
        <v>934365857</v>
      </c>
      <c r="V8" s="60">
        <v>7064763686</v>
      </c>
      <c r="W8" s="60">
        <v>7125490996</v>
      </c>
      <c r="X8" s="60">
        <v>-60727310</v>
      </c>
      <c r="Y8" s="61">
        <v>-0.85</v>
      </c>
      <c r="Z8" s="62">
        <v>7327237000</v>
      </c>
    </row>
    <row r="9" spans="1:26" ht="12.75">
      <c r="A9" s="58" t="s">
        <v>35</v>
      </c>
      <c r="B9" s="19">
        <v>2482636489</v>
      </c>
      <c r="C9" s="19">
        <v>0</v>
      </c>
      <c r="D9" s="59">
        <v>3728722000</v>
      </c>
      <c r="E9" s="60">
        <v>3274019000</v>
      </c>
      <c r="F9" s="60">
        <v>189717856</v>
      </c>
      <c r="G9" s="60">
        <v>128943846</v>
      </c>
      <c r="H9" s="60">
        <v>272185489</v>
      </c>
      <c r="I9" s="60">
        <v>590847191</v>
      </c>
      <c r="J9" s="60">
        <v>176842030</v>
      </c>
      <c r="K9" s="60">
        <v>268549446</v>
      </c>
      <c r="L9" s="60">
        <v>210515094</v>
      </c>
      <c r="M9" s="60">
        <v>655906570</v>
      </c>
      <c r="N9" s="60">
        <v>228092421</v>
      </c>
      <c r="O9" s="60">
        <v>200725691</v>
      </c>
      <c r="P9" s="60">
        <v>261255675</v>
      </c>
      <c r="Q9" s="60">
        <v>690073787</v>
      </c>
      <c r="R9" s="60">
        <v>310247732</v>
      </c>
      <c r="S9" s="60">
        <v>391789685</v>
      </c>
      <c r="T9" s="60">
        <v>318972717</v>
      </c>
      <c r="U9" s="60">
        <v>1021010134</v>
      </c>
      <c r="V9" s="60">
        <v>2957837682</v>
      </c>
      <c r="W9" s="60">
        <v>3476293991</v>
      </c>
      <c r="X9" s="60">
        <v>-518456309</v>
      </c>
      <c r="Y9" s="61">
        <v>-14.91</v>
      </c>
      <c r="Z9" s="62">
        <v>3274019000</v>
      </c>
    </row>
    <row r="10" spans="1:26" ht="22.5">
      <c r="A10" s="63" t="s">
        <v>278</v>
      </c>
      <c r="B10" s="64">
        <f>SUM(B5:B9)</f>
        <v>42851736503</v>
      </c>
      <c r="C10" s="64">
        <f>SUM(C5:C9)</f>
        <v>0</v>
      </c>
      <c r="D10" s="65">
        <f aca="true" t="shared" si="0" ref="D10:Z10">SUM(D5:D9)</f>
        <v>48849779000</v>
      </c>
      <c r="E10" s="66">
        <f t="shared" si="0"/>
        <v>47670955000</v>
      </c>
      <c r="F10" s="66">
        <f t="shared" si="0"/>
        <v>5401115803</v>
      </c>
      <c r="G10" s="66">
        <f t="shared" si="0"/>
        <v>3435053402</v>
      </c>
      <c r="H10" s="66">
        <f t="shared" si="0"/>
        <v>3466897021</v>
      </c>
      <c r="I10" s="66">
        <f t="shared" si="0"/>
        <v>12303066226</v>
      </c>
      <c r="J10" s="66">
        <f t="shared" si="0"/>
        <v>3315674013</v>
      </c>
      <c r="K10" s="66">
        <f t="shared" si="0"/>
        <v>3443173939</v>
      </c>
      <c r="L10" s="66">
        <f t="shared" si="0"/>
        <v>3788504706</v>
      </c>
      <c r="M10" s="66">
        <f t="shared" si="0"/>
        <v>10547352658</v>
      </c>
      <c r="N10" s="66">
        <f t="shared" si="0"/>
        <v>4140839058</v>
      </c>
      <c r="O10" s="66">
        <f t="shared" si="0"/>
        <v>3346434726</v>
      </c>
      <c r="P10" s="66">
        <f t="shared" si="0"/>
        <v>4173730502</v>
      </c>
      <c r="Q10" s="66">
        <f t="shared" si="0"/>
        <v>11661004286</v>
      </c>
      <c r="R10" s="66">
        <f t="shared" si="0"/>
        <v>3683419652</v>
      </c>
      <c r="S10" s="66">
        <f t="shared" si="0"/>
        <v>3424822004</v>
      </c>
      <c r="T10" s="66">
        <f t="shared" si="0"/>
        <v>3660066530</v>
      </c>
      <c r="U10" s="66">
        <f t="shared" si="0"/>
        <v>10768308186</v>
      </c>
      <c r="V10" s="66">
        <f t="shared" si="0"/>
        <v>45279731356</v>
      </c>
      <c r="W10" s="66">
        <f t="shared" si="0"/>
        <v>48597350979</v>
      </c>
      <c r="X10" s="66">
        <f t="shared" si="0"/>
        <v>-3317619623</v>
      </c>
      <c r="Y10" s="67">
        <f>+IF(W10&lt;&gt;0,(X10/W10)*100,0)</f>
        <v>-6.826749928064222</v>
      </c>
      <c r="Z10" s="68">
        <f t="shared" si="0"/>
        <v>47670955000</v>
      </c>
    </row>
    <row r="11" spans="1:26" ht="12.75">
      <c r="A11" s="58" t="s">
        <v>37</v>
      </c>
      <c r="B11" s="19">
        <v>9856853382</v>
      </c>
      <c r="C11" s="19">
        <v>0</v>
      </c>
      <c r="D11" s="59">
        <v>11805746320</v>
      </c>
      <c r="E11" s="60">
        <v>11446574320</v>
      </c>
      <c r="F11" s="60">
        <v>855042295</v>
      </c>
      <c r="G11" s="60">
        <v>898598168</v>
      </c>
      <c r="H11" s="60">
        <v>890282517</v>
      </c>
      <c r="I11" s="60">
        <v>2643922980</v>
      </c>
      <c r="J11" s="60">
        <v>915056154</v>
      </c>
      <c r="K11" s="60">
        <v>1182536062</v>
      </c>
      <c r="L11" s="60">
        <v>902436347</v>
      </c>
      <c r="M11" s="60">
        <v>3000028563</v>
      </c>
      <c r="N11" s="60">
        <v>871455691</v>
      </c>
      <c r="O11" s="60">
        <v>896815753</v>
      </c>
      <c r="P11" s="60">
        <v>872889345</v>
      </c>
      <c r="Q11" s="60">
        <v>2641160789</v>
      </c>
      <c r="R11" s="60">
        <v>919887748</v>
      </c>
      <c r="S11" s="60">
        <v>959723859</v>
      </c>
      <c r="T11" s="60">
        <v>928067170</v>
      </c>
      <c r="U11" s="60">
        <v>2807678777</v>
      </c>
      <c r="V11" s="60">
        <v>11092791109</v>
      </c>
      <c r="W11" s="60">
        <v>11805746319</v>
      </c>
      <c r="X11" s="60">
        <v>-712955210</v>
      </c>
      <c r="Y11" s="61">
        <v>-6.04</v>
      </c>
      <c r="Z11" s="62">
        <v>11446574320</v>
      </c>
    </row>
    <row r="12" spans="1:26" ht="12.75">
      <c r="A12" s="58" t="s">
        <v>38</v>
      </c>
      <c r="B12" s="19">
        <v>139593577</v>
      </c>
      <c r="C12" s="19">
        <v>0</v>
      </c>
      <c r="D12" s="59">
        <v>160691000</v>
      </c>
      <c r="E12" s="60">
        <v>160691000</v>
      </c>
      <c r="F12" s="60">
        <v>12010510</v>
      </c>
      <c r="G12" s="60">
        <v>12012914</v>
      </c>
      <c r="H12" s="60">
        <v>12069050</v>
      </c>
      <c r="I12" s="60">
        <v>36092474</v>
      </c>
      <c r="J12" s="60">
        <v>12000716</v>
      </c>
      <c r="K12" s="60">
        <v>11999914</v>
      </c>
      <c r="L12" s="60">
        <v>11973452</v>
      </c>
      <c r="M12" s="60">
        <v>35974082</v>
      </c>
      <c r="N12" s="60">
        <v>11978027</v>
      </c>
      <c r="O12" s="60">
        <v>20297714</v>
      </c>
      <c r="P12" s="60">
        <v>12867610</v>
      </c>
      <c r="Q12" s="60">
        <v>45143351</v>
      </c>
      <c r="R12" s="60">
        <v>12869470</v>
      </c>
      <c r="S12" s="60">
        <v>13005457</v>
      </c>
      <c r="T12" s="60">
        <v>13121527</v>
      </c>
      <c r="U12" s="60">
        <v>38996454</v>
      </c>
      <c r="V12" s="60">
        <v>156206361</v>
      </c>
      <c r="W12" s="60">
        <v>160691004</v>
      </c>
      <c r="X12" s="60">
        <v>-4484643</v>
      </c>
      <c r="Y12" s="61">
        <v>-2.79</v>
      </c>
      <c r="Z12" s="62">
        <v>160691000</v>
      </c>
    </row>
    <row r="13" spans="1:26" ht="12.75">
      <c r="A13" s="58" t="s">
        <v>279</v>
      </c>
      <c r="B13" s="19">
        <v>2905690025</v>
      </c>
      <c r="C13" s="19">
        <v>0</v>
      </c>
      <c r="D13" s="59">
        <v>3983224000</v>
      </c>
      <c r="E13" s="60">
        <v>3938193149</v>
      </c>
      <c r="F13" s="60">
        <v>229714864</v>
      </c>
      <c r="G13" s="60">
        <v>227735168</v>
      </c>
      <c r="H13" s="60">
        <v>187255653</v>
      </c>
      <c r="I13" s="60">
        <v>644705685</v>
      </c>
      <c r="J13" s="60">
        <v>269959920</v>
      </c>
      <c r="K13" s="60">
        <v>219285972</v>
      </c>
      <c r="L13" s="60">
        <v>226619185</v>
      </c>
      <c r="M13" s="60">
        <v>715865077</v>
      </c>
      <c r="N13" s="60">
        <v>225742488</v>
      </c>
      <c r="O13" s="60">
        <v>240047900</v>
      </c>
      <c r="P13" s="60">
        <v>228201859</v>
      </c>
      <c r="Q13" s="60">
        <v>693992247</v>
      </c>
      <c r="R13" s="60">
        <v>305255476</v>
      </c>
      <c r="S13" s="60">
        <v>243945205</v>
      </c>
      <c r="T13" s="60">
        <v>106676961</v>
      </c>
      <c r="U13" s="60">
        <v>655877642</v>
      </c>
      <c r="V13" s="60">
        <v>2710440651</v>
      </c>
      <c r="W13" s="60">
        <v>3983224004</v>
      </c>
      <c r="X13" s="60">
        <v>-1272783353</v>
      </c>
      <c r="Y13" s="61">
        <v>-31.95</v>
      </c>
      <c r="Z13" s="62">
        <v>3938193149</v>
      </c>
    </row>
    <row r="14" spans="1:26" ht="12.75">
      <c r="A14" s="58" t="s">
        <v>40</v>
      </c>
      <c r="B14" s="19">
        <v>2404844414</v>
      </c>
      <c r="C14" s="19">
        <v>0</v>
      </c>
      <c r="D14" s="59">
        <v>2472088000</v>
      </c>
      <c r="E14" s="60">
        <v>2472096000</v>
      </c>
      <c r="F14" s="60">
        <v>191615202</v>
      </c>
      <c r="G14" s="60">
        <v>191675216</v>
      </c>
      <c r="H14" s="60">
        <v>189785327</v>
      </c>
      <c r="I14" s="60">
        <v>573075745</v>
      </c>
      <c r="J14" s="60">
        <v>247841964</v>
      </c>
      <c r="K14" s="60">
        <v>210754368</v>
      </c>
      <c r="L14" s="60">
        <v>185191808</v>
      </c>
      <c r="M14" s="60">
        <v>643788140</v>
      </c>
      <c r="N14" s="60">
        <v>144059500</v>
      </c>
      <c r="O14" s="60">
        <v>250079197</v>
      </c>
      <c r="P14" s="60">
        <v>198957137</v>
      </c>
      <c r="Q14" s="60">
        <v>593095834</v>
      </c>
      <c r="R14" s="60">
        <v>195689695</v>
      </c>
      <c r="S14" s="60">
        <v>197585090</v>
      </c>
      <c r="T14" s="60">
        <v>-1396123</v>
      </c>
      <c r="U14" s="60">
        <v>391878662</v>
      </c>
      <c r="V14" s="60">
        <v>2201838381</v>
      </c>
      <c r="W14" s="60">
        <v>2472088001</v>
      </c>
      <c r="X14" s="60">
        <v>-270249620</v>
      </c>
      <c r="Y14" s="61">
        <v>-10.93</v>
      </c>
      <c r="Z14" s="62">
        <v>2472096000</v>
      </c>
    </row>
    <row r="15" spans="1:26" ht="12.75">
      <c r="A15" s="58" t="s">
        <v>41</v>
      </c>
      <c r="B15" s="19">
        <v>16467921391</v>
      </c>
      <c r="C15" s="19">
        <v>0</v>
      </c>
      <c r="D15" s="59">
        <v>17399977000</v>
      </c>
      <c r="E15" s="60">
        <v>17236748000</v>
      </c>
      <c r="F15" s="60">
        <v>1781144877</v>
      </c>
      <c r="G15" s="60">
        <v>1743037050</v>
      </c>
      <c r="H15" s="60">
        <v>1236319882</v>
      </c>
      <c r="I15" s="60">
        <v>4760501809</v>
      </c>
      <c r="J15" s="60">
        <v>1265672281</v>
      </c>
      <c r="K15" s="60">
        <v>1261262102</v>
      </c>
      <c r="L15" s="60">
        <v>1276122271</v>
      </c>
      <c r="M15" s="60">
        <v>3803056654</v>
      </c>
      <c r="N15" s="60">
        <v>1182145018</v>
      </c>
      <c r="O15" s="60">
        <v>1142700013</v>
      </c>
      <c r="P15" s="60">
        <v>1340131075</v>
      </c>
      <c r="Q15" s="60">
        <v>3664976106</v>
      </c>
      <c r="R15" s="60">
        <v>1347337218</v>
      </c>
      <c r="S15" s="60">
        <v>1269206346</v>
      </c>
      <c r="T15" s="60">
        <v>1937553785</v>
      </c>
      <c r="U15" s="60">
        <v>4554097349</v>
      </c>
      <c r="V15" s="60">
        <v>16782631918</v>
      </c>
      <c r="W15" s="60">
        <v>17399976999</v>
      </c>
      <c r="X15" s="60">
        <v>-617345081</v>
      </c>
      <c r="Y15" s="61">
        <v>-3.55</v>
      </c>
      <c r="Z15" s="62">
        <v>17236748000</v>
      </c>
    </row>
    <row r="16" spans="1:26" ht="12.75">
      <c r="A16" s="69" t="s">
        <v>42</v>
      </c>
      <c r="B16" s="19">
        <v>500746908</v>
      </c>
      <c r="C16" s="19">
        <v>0</v>
      </c>
      <c r="D16" s="59">
        <v>226075000</v>
      </c>
      <c r="E16" s="60">
        <v>436684000</v>
      </c>
      <c r="F16" s="60">
        <v>1854436</v>
      </c>
      <c r="G16" s="60">
        <v>1743859</v>
      </c>
      <c r="H16" s="60">
        <v>67494381</v>
      </c>
      <c r="I16" s="60">
        <v>71092676</v>
      </c>
      <c r="J16" s="60">
        <v>35080385</v>
      </c>
      <c r="K16" s="60">
        <v>15753726</v>
      </c>
      <c r="L16" s="60">
        <v>7820847</v>
      </c>
      <c r="M16" s="60">
        <v>58654958</v>
      </c>
      <c r="N16" s="60">
        <v>10887160</v>
      </c>
      <c r="O16" s="60">
        <v>1687425</v>
      </c>
      <c r="P16" s="60">
        <v>28045623</v>
      </c>
      <c r="Q16" s="60">
        <v>40620208</v>
      </c>
      <c r="R16" s="60">
        <v>-8713636</v>
      </c>
      <c r="S16" s="60">
        <v>95526893</v>
      </c>
      <c r="T16" s="60">
        <v>19278232</v>
      </c>
      <c r="U16" s="60">
        <v>106091489</v>
      </c>
      <c r="V16" s="60">
        <v>276459331</v>
      </c>
      <c r="W16" s="60">
        <v>226075000</v>
      </c>
      <c r="X16" s="60">
        <v>50384331</v>
      </c>
      <c r="Y16" s="61">
        <v>22.29</v>
      </c>
      <c r="Z16" s="62">
        <v>436684000</v>
      </c>
    </row>
    <row r="17" spans="1:26" ht="12.75">
      <c r="A17" s="58" t="s">
        <v>43</v>
      </c>
      <c r="B17" s="19">
        <v>11561311593</v>
      </c>
      <c r="C17" s="19">
        <v>0</v>
      </c>
      <c r="D17" s="59">
        <v>11296012288</v>
      </c>
      <c r="E17" s="60">
        <v>11193689168</v>
      </c>
      <c r="F17" s="60">
        <v>1241474764</v>
      </c>
      <c r="G17" s="60">
        <v>450511834</v>
      </c>
      <c r="H17" s="60">
        <v>1099666775</v>
      </c>
      <c r="I17" s="60">
        <v>2791653373</v>
      </c>
      <c r="J17" s="60">
        <v>1149340870</v>
      </c>
      <c r="K17" s="60">
        <v>969460453</v>
      </c>
      <c r="L17" s="60">
        <v>880290709</v>
      </c>
      <c r="M17" s="60">
        <v>2999092032</v>
      </c>
      <c r="N17" s="60">
        <v>767871751</v>
      </c>
      <c r="O17" s="60">
        <v>890156985</v>
      </c>
      <c r="P17" s="60">
        <v>696985178</v>
      </c>
      <c r="Q17" s="60">
        <v>2355013914</v>
      </c>
      <c r="R17" s="60">
        <v>836870570</v>
      </c>
      <c r="S17" s="60">
        <v>724141505</v>
      </c>
      <c r="T17" s="60">
        <v>960770601</v>
      </c>
      <c r="U17" s="60">
        <v>2521782676</v>
      </c>
      <c r="V17" s="60">
        <v>10667541995</v>
      </c>
      <c r="W17" s="60">
        <v>11296012289</v>
      </c>
      <c r="X17" s="60">
        <v>-628470294</v>
      </c>
      <c r="Y17" s="61">
        <v>-5.56</v>
      </c>
      <c r="Z17" s="62">
        <v>11193689168</v>
      </c>
    </row>
    <row r="18" spans="1:26" ht="12.75">
      <c r="A18" s="70" t="s">
        <v>44</v>
      </c>
      <c r="B18" s="71">
        <f>SUM(B11:B17)</f>
        <v>43836961290</v>
      </c>
      <c r="C18" s="71">
        <f>SUM(C11:C17)</f>
        <v>0</v>
      </c>
      <c r="D18" s="72">
        <f aca="true" t="shared" si="1" ref="D18:Z18">SUM(D11:D17)</f>
        <v>47343813608</v>
      </c>
      <c r="E18" s="73">
        <f t="shared" si="1"/>
        <v>46884675637</v>
      </c>
      <c r="F18" s="73">
        <f t="shared" si="1"/>
        <v>4312856948</v>
      </c>
      <c r="G18" s="73">
        <f t="shared" si="1"/>
        <v>3525314209</v>
      </c>
      <c r="H18" s="73">
        <f t="shared" si="1"/>
        <v>3682873585</v>
      </c>
      <c r="I18" s="73">
        <f t="shared" si="1"/>
        <v>11521044742</v>
      </c>
      <c r="J18" s="73">
        <f t="shared" si="1"/>
        <v>3894952290</v>
      </c>
      <c r="K18" s="73">
        <f t="shared" si="1"/>
        <v>3871052597</v>
      </c>
      <c r="L18" s="73">
        <f t="shared" si="1"/>
        <v>3490454619</v>
      </c>
      <c r="M18" s="73">
        <f t="shared" si="1"/>
        <v>11256459506</v>
      </c>
      <c r="N18" s="73">
        <f t="shared" si="1"/>
        <v>3214139635</v>
      </c>
      <c r="O18" s="73">
        <f t="shared" si="1"/>
        <v>3441784987</v>
      </c>
      <c r="P18" s="73">
        <f t="shared" si="1"/>
        <v>3378077827</v>
      </c>
      <c r="Q18" s="73">
        <f t="shared" si="1"/>
        <v>10034002449</v>
      </c>
      <c r="R18" s="73">
        <f t="shared" si="1"/>
        <v>3609196541</v>
      </c>
      <c r="S18" s="73">
        <f t="shared" si="1"/>
        <v>3503134355</v>
      </c>
      <c r="T18" s="73">
        <f t="shared" si="1"/>
        <v>3964072153</v>
      </c>
      <c r="U18" s="73">
        <f t="shared" si="1"/>
        <v>11076403049</v>
      </c>
      <c r="V18" s="73">
        <f t="shared" si="1"/>
        <v>43887909746</v>
      </c>
      <c r="W18" s="73">
        <f t="shared" si="1"/>
        <v>47343813616</v>
      </c>
      <c r="X18" s="73">
        <f t="shared" si="1"/>
        <v>-3455903870</v>
      </c>
      <c r="Y18" s="67">
        <f>+IF(W18&lt;&gt;0,(X18/W18)*100,0)</f>
        <v>-7.299589124844108</v>
      </c>
      <c r="Z18" s="74">
        <f t="shared" si="1"/>
        <v>46884675637</v>
      </c>
    </row>
    <row r="19" spans="1:26" ht="12.75">
      <c r="A19" s="70" t="s">
        <v>45</v>
      </c>
      <c r="B19" s="75">
        <f>+B10-B18</f>
        <v>-985224787</v>
      </c>
      <c r="C19" s="75">
        <f>+C10-C18</f>
        <v>0</v>
      </c>
      <c r="D19" s="76">
        <f aca="true" t="shared" si="2" ref="D19:Z19">+D10-D18</f>
        <v>1505965392</v>
      </c>
      <c r="E19" s="77">
        <f t="shared" si="2"/>
        <v>786279363</v>
      </c>
      <c r="F19" s="77">
        <f t="shared" si="2"/>
        <v>1088258855</v>
      </c>
      <c r="G19" s="77">
        <f t="shared" si="2"/>
        <v>-90260807</v>
      </c>
      <c r="H19" s="77">
        <f t="shared" si="2"/>
        <v>-215976564</v>
      </c>
      <c r="I19" s="77">
        <f t="shared" si="2"/>
        <v>782021484</v>
      </c>
      <c r="J19" s="77">
        <f t="shared" si="2"/>
        <v>-579278277</v>
      </c>
      <c r="K19" s="77">
        <f t="shared" si="2"/>
        <v>-427878658</v>
      </c>
      <c r="L19" s="77">
        <f t="shared" si="2"/>
        <v>298050087</v>
      </c>
      <c r="M19" s="77">
        <f t="shared" si="2"/>
        <v>-709106848</v>
      </c>
      <c r="N19" s="77">
        <f t="shared" si="2"/>
        <v>926699423</v>
      </c>
      <c r="O19" s="77">
        <f t="shared" si="2"/>
        <v>-95350261</v>
      </c>
      <c r="P19" s="77">
        <f t="shared" si="2"/>
        <v>795652675</v>
      </c>
      <c r="Q19" s="77">
        <f t="shared" si="2"/>
        <v>1627001837</v>
      </c>
      <c r="R19" s="77">
        <f t="shared" si="2"/>
        <v>74223111</v>
      </c>
      <c r="S19" s="77">
        <f t="shared" si="2"/>
        <v>-78312351</v>
      </c>
      <c r="T19" s="77">
        <f t="shared" si="2"/>
        <v>-304005623</v>
      </c>
      <c r="U19" s="77">
        <f t="shared" si="2"/>
        <v>-308094863</v>
      </c>
      <c r="V19" s="77">
        <f t="shared" si="2"/>
        <v>1391821610</v>
      </c>
      <c r="W19" s="77">
        <f>IF(E10=E18,0,W10-W18)</f>
        <v>1253537363</v>
      </c>
      <c r="X19" s="77">
        <f t="shared" si="2"/>
        <v>138284247</v>
      </c>
      <c r="Y19" s="78">
        <f>+IF(W19&lt;&gt;0,(X19/W19)*100,0)</f>
        <v>11.031521762467003</v>
      </c>
      <c r="Z19" s="79">
        <f t="shared" si="2"/>
        <v>786279363</v>
      </c>
    </row>
    <row r="20" spans="1:26" ht="12.75">
      <c r="A20" s="58" t="s">
        <v>46</v>
      </c>
      <c r="B20" s="19">
        <v>2949606087</v>
      </c>
      <c r="C20" s="19">
        <v>0</v>
      </c>
      <c r="D20" s="59">
        <v>3364807000</v>
      </c>
      <c r="E20" s="60">
        <v>2751698000</v>
      </c>
      <c r="F20" s="60">
        <v>55698479</v>
      </c>
      <c r="G20" s="60">
        <v>-58123078</v>
      </c>
      <c r="H20" s="60">
        <v>-11062648</v>
      </c>
      <c r="I20" s="60">
        <v>-13487247</v>
      </c>
      <c r="J20" s="60">
        <v>-95092068</v>
      </c>
      <c r="K20" s="60">
        <v>388782640</v>
      </c>
      <c r="L20" s="60">
        <v>220187480</v>
      </c>
      <c r="M20" s="60">
        <v>513878052</v>
      </c>
      <c r="N20" s="60">
        <v>143785826</v>
      </c>
      <c r="O20" s="60">
        <v>266038567</v>
      </c>
      <c r="P20" s="60">
        <v>158267306</v>
      </c>
      <c r="Q20" s="60">
        <v>568091699</v>
      </c>
      <c r="R20" s="60">
        <v>146612090</v>
      </c>
      <c r="S20" s="60">
        <v>259925684</v>
      </c>
      <c r="T20" s="60">
        <v>20081317</v>
      </c>
      <c r="U20" s="60">
        <v>426619091</v>
      </c>
      <c r="V20" s="60">
        <v>1495101595</v>
      </c>
      <c r="W20" s="60">
        <v>3364807000</v>
      </c>
      <c r="X20" s="60">
        <v>-1869705405</v>
      </c>
      <c r="Y20" s="61">
        <v>-55.57</v>
      </c>
      <c r="Z20" s="62">
        <v>2751698000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252428000</v>
      </c>
      <c r="X21" s="82">
        <v>-252428000</v>
      </c>
      <c r="Y21" s="83">
        <v>-100</v>
      </c>
      <c r="Z21" s="84">
        <v>0</v>
      </c>
    </row>
    <row r="22" spans="1:26" ht="22.5">
      <c r="A22" s="85" t="s">
        <v>281</v>
      </c>
      <c r="B22" s="86">
        <f>SUM(B19:B21)</f>
        <v>1964381300</v>
      </c>
      <c r="C22" s="86">
        <f>SUM(C19:C21)</f>
        <v>0</v>
      </c>
      <c r="D22" s="87">
        <f aca="true" t="shared" si="3" ref="D22:Z22">SUM(D19:D21)</f>
        <v>4870772392</v>
      </c>
      <c r="E22" s="88">
        <f t="shared" si="3"/>
        <v>3537977363</v>
      </c>
      <c r="F22" s="88">
        <f t="shared" si="3"/>
        <v>1143957334</v>
      </c>
      <c r="G22" s="88">
        <f t="shared" si="3"/>
        <v>-148383885</v>
      </c>
      <c r="H22" s="88">
        <f t="shared" si="3"/>
        <v>-227039212</v>
      </c>
      <c r="I22" s="88">
        <f t="shared" si="3"/>
        <v>768534237</v>
      </c>
      <c r="J22" s="88">
        <f t="shared" si="3"/>
        <v>-674370345</v>
      </c>
      <c r="K22" s="88">
        <f t="shared" si="3"/>
        <v>-39096018</v>
      </c>
      <c r="L22" s="88">
        <f t="shared" si="3"/>
        <v>518237567</v>
      </c>
      <c r="M22" s="88">
        <f t="shared" si="3"/>
        <v>-195228796</v>
      </c>
      <c r="N22" s="88">
        <f t="shared" si="3"/>
        <v>1070485249</v>
      </c>
      <c r="O22" s="88">
        <f t="shared" si="3"/>
        <v>170688306</v>
      </c>
      <c r="P22" s="88">
        <f t="shared" si="3"/>
        <v>953919981</v>
      </c>
      <c r="Q22" s="88">
        <f t="shared" si="3"/>
        <v>2195093536</v>
      </c>
      <c r="R22" s="88">
        <f t="shared" si="3"/>
        <v>220835201</v>
      </c>
      <c r="S22" s="88">
        <f t="shared" si="3"/>
        <v>181613333</v>
      </c>
      <c r="T22" s="88">
        <f t="shared" si="3"/>
        <v>-283924306</v>
      </c>
      <c r="U22" s="88">
        <f t="shared" si="3"/>
        <v>118524228</v>
      </c>
      <c r="V22" s="88">
        <f t="shared" si="3"/>
        <v>2886923205</v>
      </c>
      <c r="W22" s="88">
        <f t="shared" si="3"/>
        <v>4870772363</v>
      </c>
      <c r="X22" s="88">
        <f t="shared" si="3"/>
        <v>-1983849158</v>
      </c>
      <c r="Y22" s="89">
        <f>+IF(W22&lt;&gt;0,(X22/W22)*100,0)</f>
        <v>-40.729662775250496</v>
      </c>
      <c r="Z22" s="90">
        <f t="shared" si="3"/>
        <v>3537977363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1964381300</v>
      </c>
      <c r="C24" s="75">
        <f>SUM(C22:C23)</f>
        <v>0</v>
      </c>
      <c r="D24" s="76">
        <f aca="true" t="shared" si="4" ref="D24:Z24">SUM(D22:D23)</f>
        <v>4870772392</v>
      </c>
      <c r="E24" s="77">
        <f t="shared" si="4"/>
        <v>3537977363</v>
      </c>
      <c r="F24" s="77">
        <f t="shared" si="4"/>
        <v>1143957334</v>
      </c>
      <c r="G24" s="77">
        <f t="shared" si="4"/>
        <v>-148383885</v>
      </c>
      <c r="H24" s="77">
        <f t="shared" si="4"/>
        <v>-227039212</v>
      </c>
      <c r="I24" s="77">
        <f t="shared" si="4"/>
        <v>768534237</v>
      </c>
      <c r="J24" s="77">
        <f t="shared" si="4"/>
        <v>-674370345</v>
      </c>
      <c r="K24" s="77">
        <f t="shared" si="4"/>
        <v>-39096018</v>
      </c>
      <c r="L24" s="77">
        <f t="shared" si="4"/>
        <v>518237567</v>
      </c>
      <c r="M24" s="77">
        <f t="shared" si="4"/>
        <v>-195228796</v>
      </c>
      <c r="N24" s="77">
        <f t="shared" si="4"/>
        <v>1070485249</v>
      </c>
      <c r="O24" s="77">
        <f t="shared" si="4"/>
        <v>170688306</v>
      </c>
      <c r="P24" s="77">
        <f t="shared" si="4"/>
        <v>953919981</v>
      </c>
      <c r="Q24" s="77">
        <f t="shared" si="4"/>
        <v>2195093536</v>
      </c>
      <c r="R24" s="77">
        <f t="shared" si="4"/>
        <v>220835201</v>
      </c>
      <c r="S24" s="77">
        <f t="shared" si="4"/>
        <v>181613333</v>
      </c>
      <c r="T24" s="77">
        <f t="shared" si="4"/>
        <v>-283924306</v>
      </c>
      <c r="U24" s="77">
        <f t="shared" si="4"/>
        <v>118524228</v>
      </c>
      <c r="V24" s="77">
        <f t="shared" si="4"/>
        <v>2886923205</v>
      </c>
      <c r="W24" s="77">
        <f t="shared" si="4"/>
        <v>4870772363</v>
      </c>
      <c r="X24" s="77">
        <f t="shared" si="4"/>
        <v>-1983849158</v>
      </c>
      <c r="Y24" s="78">
        <f>+IF(W24&lt;&gt;0,(X24/W24)*100,0)</f>
        <v>-40.729662775250496</v>
      </c>
      <c r="Z24" s="79">
        <f t="shared" si="4"/>
        <v>3537977363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7731607000</v>
      </c>
      <c r="C27" s="22">
        <v>0</v>
      </c>
      <c r="D27" s="99">
        <v>8589421000</v>
      </c>
      <c r="E27" s="100">
        <v>7041070000</v>
      </c>
      <c r="F27" s="100">
        <v>28857000</v>
      </c>
      <c r="G27" s="100">
        <v>93296000</v>
      </c>
      <c r="H27" s="100">
        <v>353883000</v>
      </c>
      <c r="I27" s="100">
        <v>476036000</v>
      </c>
      <c r="J27" s="100">
        <v>280026000</v>
      </c>
      <c r="K27" s="100">
        <v>492838000</v>
      </c>
      <c r="L27" s="100">
        <v>630216000</v>
      </c>
      <c r="M27" s="100">
        <v>1403080000</v>
      </c>
      <c r="N27" s="100">
        <v>145037000</v>
      </c>
      <c r="O27" s="100">
        <v>410822000</v>
      </c>
      <c r="P27" s="100">
        <v>392743000</v>
      </c>
      <c r="Q27" s="100">
        <v>948602000</v>
      </c>
      <c r="R27" s="100">
        <v>561124000</v>
      </c>
      <c r="S27" s="100">
        <v>569379000</v>
      </c>
      <c r="T27" s="100">
        <v>1527078000</v>
      </c>
      <c r="U27" s="100">
        <v>2657581000</v>
      </c>
      <c r="V27" s="100">
        <v>5485299000</v>
      </c>
      <c r="W27" s="100">
        <v>7041070000</v>
      </c>
      <c r="X27" s="100">
        <v>-1555771000</v>
      </c>
      <c r="Y27" s="101">
        <v>-22.1</v>
      </c>
      <c r="Z27" s="102">
        <v>7041070000</v>
      </c>
    </row>
    <row r="28" spans="1:26" ht="12.75">
      <c r="A28" s="103" t="s">
        <v>46</v>
      </c>
      <c r="B28" s="19">
        <v>2561803000</v>
      </c>
      <c r="C28" s="19">
        <v>0</v>
      </c>
      <c r="D28" s="59">
        <v>3364807000</v>
      </c>
      <c r="E28" s="60">
        <v>2385526000</v>
      </c>
      <c r="F28" s="60">
        <v>1418000</v>
      </c>
      <c r="G28" s="60">
        <v>9327000</v>
      </c>
      <c r="H28" s="60">
        <v>87577000</v>
      </c>
      <c r="I28" s="60">
        <v>98322000</v>
      </c>
      <c r="J28" s="60">
        <v>78934000</v>
      </c>
      <c r="K28" s="60">
        <v>139382000</v>
      </c>
      <c r="L28" s="60">
        <v>132527000</v>
      </c>
      <c r="M28" s="60">
        <v>350843000</v>
      </c>
      <c r="N28" s="60">
        <v>28180000</v>
      </c>
      <c r="O28" s="60">
        <v>137595000</v>
      </c>
      <c r="P28" s="60">
        <v>114159000</v>
      </c>
      <c r="Q28" s="60">
        <v>279934000</v>
      </c>
      <c r="R28" s="60">
        <v>101583000</v>
      </c>
      <c r="S28" s="60">
        <v>100611000</v>
      </c>
      <c r="T28" s="60">
        <v>171230000</v>
      </c>
      <c r="U28" s="60">
        <v>373424000</v>
      </c>
      <c r="V28" s="60">
        <v>1102523000</v>
      </c>
      <c r="W28" s="60">
        <v>2385526000</v>
      </c>
      <c r="X28" s="60">
        <v>-1283003000</v>
      </c>
      <c r="Y28" s="61">
        <v>-53.78</v>
      </c>
      <c r="Z28" s="62">
        <v>2385526000</v>
      </c>
    </row>
    <row r="29" spans="1:26" ht="12.75">
      <c r="A29" s="58" t="s">
        <v>283</v>
      </c>
      <c r="B29" s="19">
        <v>387803000</v>
      </c>
      <c r="C29" s="19">
        <v>0</v>
      </c>
      <c r="D29" s="59">
        <v>252428000</v>
      </c>
      <c r="E29" s="60">
        <v>366172000</v>
      </c>
      <c r="F29" s="60">
        <v>5049000</v>
      </c>
      <c r="G29" s="60">
        <v>6968000</v>
      </c>
      <c r="H29" s="60">
        <v>21886000</v>
      </c>
      <c r="I29" s="60">
        <v>33903000</v>
      </c>
      <c r="J29" s="60">
        <v>7713000</v>
      </c>
      <c r="K29" s="60">
        <v>148159000</v>
      </c>
      <c r="L29" s="60">
        <v>117329000</v>
      </c>
      <c r="M29" s="60">
        <v>273201000</v>
      </c>
      <c r="N29" s="60">
        <v>39669000</v>
      </c>
      <c r="O29" s="60">
        <v>62281000</v>
      </c>
      <c r="P29" s="60">
        <v>59750000</v>
      </c>
      <c r="Q29" s="60">
        <v>161700000</v>
      </c>
      <c r="R29" s="60">
        <v>73485000</v>
      </c>
      <c r="S29" s="60">
        <v>161773000</v>
      </c>
      <c r="T29" s="60">
        <v>362700000</v>
      </c>
      <c r="U29" s="60">
        <v>597958000</v>
      </c>
      <c r="V29" s="60">
        <v>1066762000</v>
      </c>
      <c r="W29" s="60">
        <v>366172000</v>
      </c>
      <c r="X29" s="60">
        <v>700590000</v>
      </c>
      <c r="Y29" s="61">
        <v>191.33</v>
      </c>
      <c r="Z29" s="62">
        <v>366172000</v>
      </c>
    </row>
    <row r="30" spans="1:26" ht="12.75">
      <c r="A30" s="58" t="s">
        <v>52</v>
      </c>
      <c r="B30" s="19">
        <v>2005437000</v>
      </c>
      <c r="C30" s="19">
        <v>0</v>
      </c>
      <c r="D30" s="59">
        <v>2998386000</v>
      </c>
      <c r="E30" s="60">
        <v>2716037000</v>
      </c>
      <c r="F30" s="60">
        <v>18219000</v>
      </c>
      <c r="G30" s="60">
        <v>65140000</v>
      </c>
      <c r="H30" s="60">
        <v>174487000</v>
      </c>
      <c r="I30" s="60">
        <v>257846000</v>
      </c>
      <c r="J30" s="60">
        <v>123818000</v>
      </c>
      <c r="K30" s="60">
        <v>116085000</v>
      </c>
      <c r="L30" s="60">
        <v>222805000</v>
      </c>
      <c r="M30" s="60">
        <v>462708000</v>
      </c>
      <c r="N30" s="60">
        <v>51673000</v>
      </c>
      <c r="O30" s="60">
        <v>166903000</v>
      </c>
      <c r="P30" s="60">
        <v>115120000</v>
      </c>
      <c r="Q30" s="60">
        <v>333696000</v>
      </c>
      <c r="R30" s="60">
        <v>277251000</v>
      </c>
      <c r="S30" s="60">
        <v>247124000</v>
      </c>
      <c r="T30" s="60">
        <v>904729000</v>
      </c>
      <c r="U30" s="60">
        <v>1429104000</v>
      </c>
      <c r="V30" s="60">
        <v>2483354000</v>
      </c>
      <c r="W30" s="60">
        <v>2716037000</v>
      </c>
      <c r="X30" s="60">
        <v>-232683000</v>
      </c>
      <c r="Y30" s="61">
        <v>-8.57</v>
      </c>
      <c r="Z30" s="62">
        <v>2716037000</v>
      </c>
    </row>
    <row r="31" spans="1:26" ht="12.75">
      <c r="A31" s="58" t="s">
        <v>53</v>
      </c>
      <c r="B31" s="19">
        <v>2776564000</v>
      </c>
      <c r="C31" s="19">
        <v>0</v>
      </c>
      <c r="D31" s="59">
        <v>1973800000</v>
      </c>
      <c r="E31" s="60">
        <v>1573335000</v>
      </c>
      <c r="F31" s="60">
        <v>4171000</v>
      </c>
      <c r="G31" s="60">
        <v>11861000</v>
      </c>
      <c r="H31" s="60">
        <v>69933000</v>
      </c>
      <c r="I31" s="60">
        <v>85965000</v>
      </c>
      <c r="J31" s="60">
        <v>69561000</v>
      </c>
      <c r="K31" s="60">
        <v>89212000</v>
      </c>
      <c r="L31" s="60">
        <v>157555000</v>
      </c>
      <c r="M31" s="60">
        <v>316328000</v>
      </c>
      <c r="N31" s="60">
        <v>25515000</v>
      </c>
      <c r="O31" s="60">
        <v>44043000</v>
      </c>
      <c r="P31" s="60">
        <v>103714000</v>
      </c>
      <c r="Q31" s="60">
        <v>173272000</v>
      </c>
      <c r="R31" s="60">
        <v>108805000</v>
      </c>
      <c r="S31" s="60">
        <v>59871000</v>
      </c>
      <c r="T31" s="60">
        <v>88419000</v>
      </c>
      <c r="U31" s="60">
        <v>257095000</v>
      </c>
      <c r="V31" s="60">
        <v>832660000</v>
      </c>
      <c r="W31" s="60">
        <v>1573335000</v>
      </c>
      <c r="X31" s="60">
        <v>-740675000</v>
      </c>
      <c r="Y31" s="61">
        <v>-47.08</v>
      </c>
      <c r="Z31" s="62">
        <v>1573335000</v>
      </c>
    </row>
    <row r="32" spans="1:26" ht="12.75">
      <c r="A32" s="70" t="s">
        <v>54</v>
      </c>
      <c r="B32" s="22">
        <f>SUM(B28:B31)</f>
        <v>7731607000</v>
      </c>
      <c r="C32" s="22">
        <f>SUM(C28:C31)</f>
        <v>0</v>
      </c>
      <c r="D32" s="99">
        <f aca="true" t="shared" si="5" ref="D32:Z32">SUM(D28:D31)</f>
        <v>8589421000</v>
      </c>
      <c r="E32" s="100">
        <f t="shared" si="5"/>
        <v>7041070000</v>
      </c>
      <c r="F32" s="100">
        <f t="shared" si="5"/>
        <v>28857000</v>
      </c>
      <c r="G32" s="100">
        <f t="shared" si="5"/>
        <v>93296000</v>
      </c>
      <c r="H32" s="100">
        <f t="shared" si="5"/>
        <v>353883000</v>
      </c>
      <c r="I32" s="100">
        <f t="shared" si="5"/>
        <v>476036000</v>
      </c>
      <c r="J32" s="100">
        <f t="shared" si="5"/>
        <v>280026000</v>
      </c>
      <c r="K32" s="100">
        <f t="shared" si="5"/>
        <v>492838000</v>
      </c>
      <c r="L32" s="100">
        <f t="shared" si="5"/>
        <v>630216000</v>
      </c>
      <c r="M32" s="100">
        <f t="shared" si="5"/>
        <v>1403080000</v>
      </c>
      <c r="N32" s="100">
        <f t="shared" si="5"/>
        <v>145037000</v>
      </c>
      <c r="O32" s="100">
        <f t="shared" si="5"/>
        <v>410822000</v>
      </c>
      <c r="P32" s="100">
        <f t="shared" si="5"/>
        <v>392743000</v>
      </c>
      <c r="Q32" s="100">
        <f t="shared" si="5"/>
        <v>948602000</v>
      </c>
      <c r="R32" s="100">
        <f t="shared" si="5"/>
        <v>561124000</v>
      </c>
      <c r="S32" s="100">
        <f t="shared" si="5"/>
        <v>569379000</v>
      </c>
      <c r="T32" s="100">
        <f t="shared" si="5"/>
        <v>1527078000</v>
      </c>
      <c r="U32" s="100">
        <f t="shared" si="5"/>
        <v>2657581000</v>
      </c>
      <c r="V32" s="100">
        <f t="shared" si="5"/>
        <v>5485299000</v>
      </c>
      <c r="W32" s="100">
        <f t="shared" si="5"/>
        <v>7041070000</v>
      </c>
      <c r="X32" s="100">
        <f t="shared" si="5"/>
        <v>-1555771000</v>
      </c>
      <c r="Y32" s="101">
        <f>+IF(W32&lt;&gt;0,(X32/W32)*100,0)</f>
        <v>-22.09566159688797</v>
      </c>
      <c r="Z32" s="102">
        <f t="shared" si="5"/>
        <v>7041070000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13802083000</v>
      </c>
      <c r="C35" s="19">
        <v>0</v>
      </c>
      <c r="D35" s="59">
        <v>14860922137</v>
      </c>
      <c r="E35" s="60">
        <v>14062096577</v>
      </c>
      <c r="F35" s="60">
        <v>23545332000</v>
      </c>
      <c r="G35" s="60">
        <v>21120790000</v>
      </c>
      <c r="H35" s="60">
        <v>15789642000</v>
      </c>
      <c r="I35" s="60">
        <v>15789642000</v>
      </c>
      <c r="J35" s="60">
        <v>15135932000</v>
      </c>
      <c r="K35" s="60">
        <v>13917096000</v>
      </c>
      <c r="L35" s="60">
        <v>16329869000</v>
      </c>
      <c r="M35" s="60">
        <v>16329869000</v>
      </c>
      <c r="N35" s="60">
        <v>15430801000</v>
      </c>
      <c r="O35" s="60">
        <v>23501084000</v>
      </c>
      <c r="P35" s="60">
        <v>19658897000</v>
      </c>
      <c r="Q35" s="60">
        <v>19658897000</v>
      </c>
      <c r="R35" s="60">
        <v>15979108000</v>
      </c>
      <c r="S35" s="60">
        <v>16476096000</v>
      </c>
      <c r="T35" s="60">
        <v>0</v>
      </c>
      <c r="U35" s="60">
        <v>16476096000</v>
      </c>
      <c r="V35" s="60">
        <v>16476096000</v>
      </c>
      <c r="W35" s="60">
        <v>14062096577</v>
      </c>
      <c r="X35" s="60">
        <v>2413999423</v>
      </c>
      <c r="Y35" s="61">
        <v>17.17</v>
      </c>
      <c r="Z35" s="62">
        <v>14062096577</v>
      </c>
    </row>
    <row r="36" spans="1:26" ht="12.75">
      <c r="A36" s="58" t="s">
        <v>57</v>
      </c>
      <c r="B36" s="19">
        <v>71610657000</v>
      </c>
      <c r="C36" s="19">
        <v>0</v>
      </c>
      <c r="D36" s="59">
        <v>76699365008</v>
      </c>
      <c r="E36" s="60">
        <v>74492883215</v>
      </c>
      <c r="F36" s="60">
        <v>69618311000</v>
      </c>
      <c r="G36" s="60">
        <v>69391326000</v>
      </c>
      <c r="H36" s="60">
        <v>69066229000</v>
      </c>
      <c r="I36" s="60">
        <v>69066229000</v>
      </c>
      <c r="J36" s="60">
        <v>69297564000</v>
      </c>
      <c r="K36" s="60">
        <v>70069507000</v>
      </c>
      <c r="L36" s="60">
        <v>69957815000</v>
      </c>
      <c r="M36" s="60">
        <v>69957815000</v>
      </c>
      <c r="N36" s="60">
        <v>70624730000</v>
      </c>
      <c r="O36" s="60">
        <v>70214979000</v>
      </c>
      <c r="P36" s="60">
        <v>70417008000</v>
      </c>
      <c r="Q36" s="60">
        <v>70417008000</v>
      </c>
      <c r="R36" s="60">
        <v>71957716000</v>
      </c>
      <c r="S36" s="60">
        <v>72087077000</v>
      </c>
      <c r="T36" s="60">
        <v>0</v>
      </c>
      <c r="U36" s="60">
        <v>72087077000</v>
      </c>
      <c r="V36" s="60">
        <v>72087077000</v>
      </c>
      <c r="W36" s="60">
        <v>74492883215</v>
      </c>
      <c r="X36" s="60">
        <v>-2405806215</v>
      </c>
      <c r="Y36" s="61">
        <v>-3.23</v>
      </c>
      <c r="Z36" s="62">
        <v>74492883215</v>
      </c>
    </row>
    <row r="37" spans="1:26" ht="12.75">
      <c r="A37" s="58" t="s">
        <v>58</v>
      </c>
      <c r="B37" s="19">
        <v>17686087000</v>
      </c>
      <c r="C37" s="19">
        <v>0</v>
      </c>
      <c r="D37" s="59">
        <v>13882101366</v>
      </c>
      <c r="E37" s="60">
        <v>14795089509</v>
      </c>
      <c r="F37" s="60">
        <v>23774819000</v>
      </c>
      <c r="G37" s="60">
        <v>21746431000</v>
      </c>
      <c r="H37" s="60">
        <v>16327770000</v>
      </c>
      <c r="I37" s="60">
        <v>16327770000</v>
      </c>
      <c r="J37" s="60">
        <v>15881415000</v>
      </c>
      <c r="K37" s="60">
        <v>16158557000</v>
      </c>
      <c r="L37" s="60">
        <v>19570747000</v>
      </c>
      <c r="M37" s="60">
        <v>19570747000</v>
      </c>
      <c r="N37" s="60">
        <v>17899300000</v>
      </c>
      <c r="O37" s="60">
        <v>24518865000</v>
      </c>
      <c r="P37" s="60">
        <v>19691740000</v>
      </c>
      <c r="Q37" s="60">
        <v>19691740000</v>
      </c>
      <c r="R37" s="60">
        <v>20812728000</v>
      </c>
      <c r="S37" s="60">
        <v>16940975000</v>
      </c>
      <c r="T37" s="60">
        <v>0</v>
      </c>
      <c r="U37" s="60">
        <v>16940975000</v>
      </c>
      <c r="V37" s="60">
        <v>16940975000</v>
      </c>
      <c r="W37" s="60">
        <v>14795089509</v>
      </c>
      <c r="X37" s="60">
        <v>2145885491</v>
      </c>
      <c r="Y37" s="61">
        <v>14.5</v>
      </c>
      <c r="Z37" s="62">
        <v>14795089509</v>
      </c>
    </row>
    <row r="38" spans="1:26" ht="12.75">
      <c r="A38" s="58" t="s">
        <v>59</v>
      </c>
      <c r="B38" s="19">
        <v>23555893000</v>
      </c>
      <c r="C38" s="19">
        <v>0</v>
      </c>
      <c r="D38" s="59">
        <v>26682100809</v>
      </c>
      <c r="E38" s="60">
        <v>26403380920</v>
      </c>
      <c r="F38" s="60">
        <v>22703176000</v>
      </c>
      <c r="G38" s="60">
        <v>22201314000</v>
      </c>
      <c r="H38" s="60">
        <v>22157483000</v>
      </c>
      <c r="I38" s="60">
        <v>22157483000</v>
      </c>
      <c r="J38" s="60">
        <v>22742947000</v>
      </c>
      <c r="K38" s="60">
        <v>22499558000</v>
      </c>
      <c r="L38" s="60">
        <v>21095211000</v>
      </c>
      <c r="M38" s="60">
        <v>21095211000</v>
      </c>
      <c r="N38" s="60">
        <v>21346939000</v>
      </c>
      <c r="O38" s="60">
        <v>22438723000</v>
      </c>
      <c r="P38" s="60">
        <v>22491471000</v>
      </c>
      <c r="Q38" s="60">
        <v>22491471000</v>
      </c>
      <c r="R38" s="60">
        <v>19053856000</v>
      </c>
      <c r="S38" s="60">
        <v>23307991000</v>
      </c>
      <c r="T38" s="60">
        <v>0</v>
      </c>
      <c r="U38" s="60">
        <v>23307991000</v>
      </c>
      <c r="V38" s="60">
        <v>23307991000</v>
      </c>
      <c r="W38" s="60">
        <v>26403380920</v>
      </c>
      <c r="X38" s="60">
        <v>-3095389920</v>
      </c>
      <c r="Y38" s="61">
        <v>-11.72</v>
      </c>
      <c r="Z38" s="62">
        <v>26403380920</v>
      </c>
    </row>
    <row r="39" spans="1:26" ht="12.75">
      <c r="A39" s="58" t="s">
        <v>60</v>
      </c>
      <c r="B39" s="19">
        <v>44170760000</v>
      </c>
      <c r="C39" s="19">
        <v>0</v>
      </c>
      <c r="D39" s="59">
        <v>50996084970</v>
      </c>
      <c r="E39" s="60">
        <v>47356509363</v>
      </c>
      <c r="F39" s="60">
        <v>46685648000</v>
      </c>
      <c r="G39" s="60">
        <v>46564371000</v>
      </c>
      <c r="H39" s="60">
        <v>46370618000</v>
      </c>
      <c r="I39" s="60">
        <v>46370618000</v>
      </c>
      <c r="J39" s="60">
        <v>45809134000</v>
      </c>
      <c r="K39" s="60">
        <v>45328488000</v>
      </c>
      <c r="L39" s="60">
        <v>45621726000</v>
      </c>
      <c r="M39" s="60">
        <v>45621726000</v>
      </c>
      <c r="N39" s="60">
        <v>46809292000</v>
      </c>
      <c r="O39" s="60">
        <v>46758475000</v>
      </c>
      <c r="P39" s="60">
        <v>47892694000</v>
      </c>
      <c r="Q39" s="60">
        <v>47892694000</v>
      </c>
      <c r="R39" s="60">
        <v>48070240000</v>
      </c>
      <c r="S39" s="60">
        <v>48314207000</v>
      </c>
      <c r="T39" s="60">
        <v>0</v>
      </c>
      <c r="U39" s="60">
        <v>48314207000</v>
      </c>
      <c r="V39" s="60">
        <v>48314207000</v>
      </c>
      <c r="W39" s="60">
        <v>47356509363</v>
      </c>
      <c r="X39" s="60">
        <v>957697637</v>
      </c>
      <c r="Y39" s="61">
        <v>2.02</v>
      </c>
      <c r="Z39" s="62">
        <v>47356509363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3574882000</v>
      </c>
      <c r="C42" s="19">
        <v>0</v>
      </c>
      <c r="D42" s="59">
        <v>8256835427</v>
      </c>
      <c r="E42" s="60">
        <v>8601179868</v>
      </c>
      <c r="F42" s="60">
        <v>307350745</v>
      </c>
      <c r="G42" s="60">
        <v>727659266</v>
      </c>
      <c r="H42" s="60">
        <v>-696693829</v>
      </c>
      <c r="I42" s="60">
        <v>338316182</v>
      </c>
      <c r="J42" s="60">
        <v>-271238363</v>
      </c>
      <c r="K42" s="60">
        <v>-131494741</v>
      </c>
      <c r="L42" s="60">
        <v>1306161106</v>
      </c>
      <c r="M42" s="60">
        <v>903428002</v>
      </c>
      <c r="N42" s="60">
        <v>156429286</v>
      </c>
      <c r="O42" s="60">
        <v>1009227884</v>
      </c>
      <c r="P42" s="60">
        <v>1079179747</v>
      </c>
      <c r="Q42" s="60">
        <v>2244836917</v>
      </c>
      <c r="R42" s="60">
        <v>-714093050</v>
      </c>
      <c r="S42" s="60">
        <v>1686447122</v>
      </c>
      <c r="T42" s="60">
        <v>-2936263561</v>
      </c>
      <c r="U42" s="60">
        <v>-1963909489</v>
      </c>
      <c r="V42" s="60">
        <v>1522671612</v>
      </c>
      <c r="W42" s="60">
        <v>8601179868</v>
      </c>
      <c r="X42" s="60">
        <v>-7078508256</v>
      </c>
      <c r="Y42" s="61">
        <v>-82.3</v>
      </c>
      <c r="Z42" s="62">
        <v>8601179868</v>
      </c>
    </row>
    <row r="43" spans="1:26" ht="12.75">
      <c r="A43" s="58" t="s">
        <v>63</v>
      </c>
      <c r="B43" s="19">
        <v>410991039</v>
      </c>
      <c r="C43" s="19">
        <v>0</v>
      </c>
      <c r="D43" s="59">
        <v>-6081261548</v>
      </c>
      <c r="E43" s="60">
        <v>-6795419368</v>
      </c>
      <c r="F43" s="60">
        <v>349203107</v>
      </c>
      <c r="G43" s="60">
        <v>-281487313</v>
      </c>
      <c r="H43" s="60">
        <v>-334180066</v>
      </c>
      <c r="I43" s="60">
        <v>-266464272</v>
      </c>
      <c r="J43" s="60">
        <v>-429806154</v>
      </c>
      <c r="K43" s="60">
        <v>-420989725</v>
      </c>
      <c r="L43" s="60">
        <v>-1386052979</v>
      </c>
      <c r="M43" s="60">
        <v>-2236848858</v>
      </c>
      <c r="N43" s="60">
        <v>850790059</v>
      </c>
      <c r="O43" s="60">
        <v>-1117092624</v>
      </c>
      <c r="P43" s="60">
        <v>33020733</v>
      </c>
      <c r="Q43" s="60">
        <v>-233281832</v>
      </c>
      <c r="R43" s="60">
        <v>-449957187</v>
      </c>
      <c r="S43" s="60">
        <v>-1818957186</v>
      </c>
      <c r="T43" s="60">
        <v>-631465972</v>
      </c>
      <c r="U43" s="60">
        <v>-2900380345</v>
      </c>
      <c r="V43" s="60">
        <v>-5636975307</v>
      </c>
      <c r="W43" s="60">
        <v>-6795419368</v>
      </c>
      <c r="X43" s="60">
        <v>1158444061</v>
      </c>
      <c r="Y43" s="61">
        <v>-17.05</v>
      </c>
      <c r="Z43" s="62">
        <v>-6795419368</v>
      </c>
    </row>
    <row r="44" spans="1:26" ht="12.75">
      <c r="A44" s="58" t="s">
        <v>64</v>
      </c>
      <c r="B44" s="19">
        <v>1834133000</v>
      </c>
      <c r="C44" s="19">
        <v>0</v>
      </c>
      <c r="D44" s="59">
        <v>-264334236</v>
      </c>
      <c r="E44" s="60">
        <v>-264282126</v>
      </c>
      <c r="F44" s="60">
        <v>400000000</v>
      </c>
      <c r="G44" s="60">
        <v>1500000000</v>
      </c>
      <c r="H44" s="60">
        <v>-6618090</v>
      </c>
      <c r="I44" s="60">
        <v>1893381910</v>
      </c>
      <c r="J44" s="60">
        <v>0</v>
      </c>
      <c r="K44" s="60">
        <v>-80349407</v>
      </c>
      <c r="L44" s="60">
        <v>-164274461</v>
      </c>
      <c r="M44" s="60">
        <v>-244623868</v>
      </c>
      <c r="N44" s="60">
        <v>0</v>
      </c>
      <c r="O44" s="60">
        <v>0</v>
      </c>
      <c r="P44" s="60">
        <v>0</v>
      </c>
      <c r="Q44" s="60">
        <v>0</v>
      </c>
      <c r="R44" s="60">
        <v>-9070000</v>
      </c>
      <c r="S44" s="60">
        <v>1440175385</v>
      </c>
      <c r="T44" s="60">
        <v>-856128331</v>
      </c>
      <c r="U44" s="60">
        <v>574977054</v>
      </c>
      <c r="V44" s="60">
        <v>2223735096</v>
      </c>
      <c r="W44" s="60">
        <v>-264282126</v>
      </c>
      <c r="X44" s="60">
        <v>2488017222</v>
      </c>
      <c r="Y44" s="61">
        <v>-941.42</v>
      </c>
      <c r="Z44" s="62">
        <v>-264282126</v>
      </c>
    </row>
    <row r="45" spans="1:26" ht="12.75">
      <c r="A45" s="70" t="s">
        <v>65</v>
      </c>
      <c r="B45" s="22">
        <v>10189771039</v>
      </c>
      <c r="C45" s="22">
        <v>0</v>
      </c>
      <c r="D45" s="99">
        <v>5133405356</v>
      </c>
      <c r="E45" s="100">
        <v>4637389374</v>
      </c>
      <c r="F45" s="100">
        <v>7008800933</v>
      </c>
      <c r="G45" s="100">
        <v>8954972886</v>
      </c>
      <c r="H45" s="100">
        <v>7917480901</v>
      </c>
      <c r="I45" s="100">
        <v>7917480901</v>
      </c>
      <c r="J45" s="100">
        <v>7216436384</v>
      </c>
      <c r="K45" s="100">
        <v>6583602511</v>
      </c>
      <c r="L45" s="100">
        <v>6339436177</v>
      </c>
      <c r="M45" s="100">
        <v>6339436177</v>
      </c>
      <c r="N45" s="100">
        <v>7346655522</v>
      </c>
      <c r="O45" s="100">
        <v>7238790782</v>
      </c>
      <c r="P45" s="100">
        <v>8350991262</v>
      </c>
      <c r="Q45" s="100">
        <v>7346655522</v>
      </c>
      <c r="R45" s="100">
        <v>7177871025</v>
      </c>
      <c r="S45" s="100">
        <v>8485536346</v>
      </c>
      <c r="T45" s="100">
        <v>4061678482</v>
      </c>
      <c r="U45" s="100">
        <v>4061678482</v>
      </c>
      <c r="V45" s="100">
        <v>4061678482</v>
      </c>
      <c r="W45" s="100">
        <v>4637389374</v>
      </c>
      <c r="X45" s="100">
        <v>-575710892</v>
      </c>
      <c r="Y45" s="101">
        <v>-12.41</v>
      </c>
      <c r="Z45" s="102">
        <v>4637389374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2199558559</v>
      </c>
      <c r="C49" s="52">
        <v>0</v>
      </c>
      <c r="D49" s="129">
        <v>1014902748</v>
      </c>
      <c r="E49" s="54">
        <v>657364011</v>
      </c>
      <c r="F49" s="54">
        <v>0</v>
      </c>
      <c r="G49" s="54">
        <v>0</v>
      </c>
      <c r="H49" s="54">
        <v>0</v>
      </c>
      <c r="I49" s="54">
        <v>623375819</v>
      </c>
      <c r="J49" s="54">
        <v>0</v>
      </c>
      <c r="K49" s="54">
        <v>0</v>
      </c>
      <c r="L49" s="54">
        <v>0</v>
      </c>
      <c r="M49" s="54">
        <v>506880992</v>
      </c>
      <c r="N49" s="54">
        <v>0</v>
      </c>
      <c r="O49" s="54">
        <v>0</v>
      </c>
      <c r="P49" s="54">
        <v>0</v>
      </c>
      <c r="Q49" s="54">
        <v>744123554</v>
      </c>
      <c r="R49" s="54">
        <v>0</v>
      </c>
      <c r="S49" s="54">
        <v>0</v>
      </c>
      <c r="T49" s="54">
        <v>0</v>
      </c>
      <c r="U49" s="54">
        <v>3069894439</v>
      </c>
      <c r="V49" s="54">
        <v>11292020942</v>
      </c>
      <c r="W49" s="54">
        <v>20108121064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4739430207</v>
      </c>
      <c r="C51" s="52">
        <v>0</v>
      </c>
      <c r="D51" s="129">
        <v>18059673</v>
      </c>
      <c r="E51" s="54">
        <v>3230955</v>
      </c>
      <c r="F51" s="54">
        <v>0</v>
      </c>
      <c r="G51" s="54">
        <v>0</v>
      </c>
      <c r="H51" s="54">
        <v>0</v>
      </c>
      <c r="I51" s="54">
        <v>1078253</v>
      </c>
      <c r="J51" s="54">
        <v>0</v>
      </c>
      <c r="K51" s="54">
        <v>0</v>
      </c>
      <c r="L51" s="54">
        <v>0</v>
      </c>
      <c r="M51" s="54">
        <v>114167597</v>
      </c>
      <c r="N51" s="54">
        <v>0</v>
      </c>
      <c r="O51" s="54">
        <v>0</v>
      </c>
      <c r="P51" s="54">
        <v>0</v>
      </c>
      <c r="Q51" s="54">
        <v>10238183</v>
      </c>
      <c r="R51" s="54">
        <v>0</v>
      </c>
      <c r="S51" s="54">
        <v>0</v>
      </c>
      <c r="T51" s="54">
        <v>0</v>
      </c>
      <c r="U51" s="54">
        <v>6474431</v>
      </c>
      <c r="V51" s="54">
        <v>25243040</v>
      </c>
      <c r="W51" s="54">
        <v>4917922339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89.2163787509622</v>
      </c>
      <c r="C58" s="5">
        <f>IF(C67=0,0,+(C76/C67)*100)</f>
        <v>0</v>
      </c>
      <c r="D58" s="6">
        <f aca="true" t="shared" si="6" ref="D58:Z58">IF(D67=0,0,+(D76/D67)*100)</f>
        <v>93.25593186467232</v>
      </c>
      <c r="E58" s="7">
        <f t="shared" si="6"/>
        <v>92.84324802508672</v>
      </c>
      <c r="F58" s="7">
        <f t="shared" si="6"/>
        <v>86.67782335977908</v>
      </c>
      <c r="G58" s="7">
        <f t="shared" si="6"/>
        <v>97.5141304171627</v>
      </c>
      <c r="H58" s="7">
        <f t="shared" si="6"/>
        <v>96.80860140219207</v>
      </c>
      <c r="I58" s="7">
        <f t="shared" si="6"/>
        <v>93.31754952870698</v>
      </c>
      <c r="J58" s="7">
        <f t="shared" si="6"/>
        <v>99.38868427691648</v>
      </c>
      <c r="K58" s="7">
        <f t="shared" si="6"/>
        <v>101.86746254565536</v>
      </c>
      <c r="L58" s="7">
        <f t="shared" si="6"/>
        <v>92.07096094773011</v>
      </c>
      <c r="M58" s="7">
        <f t="shared" si="6"/>
        <v>97.70350438168703</v>
      </c>
      <c r="N58" s="7">
        <f t="shared" si="6"/>
        <v>98.86424756946205</v>
      </c>
      <c r="O58" s="7">
        <f t="shared" si="6"/>
        <v>103.66584557175345</v>
      </c>
      <c r="P58" s="7">
        <f t="shared" si="6"/>
        <v>100.43803991713176</v>
      </c>
      <c r="Q58" s="7">
        <f t="shared" si="6"/>
        <v>100.94879076106031</v>
      </c>
      <c r="R58" s="7">
        <f t="shared" si="6"/>
        <v>83.2987114878625</v>
      </c>
      <c r="S58" s="7">
        <f t="shared" si="6"/>
        <v>113.02618436871698</v>
      </c>
      <c r="T58" s="7">
        <f t="shared" si="6"/>
        <v>96.09121110098849</v>
      </c>
      <c r="U58" s="7">
        <f t="shared" si="6"/>
        <v>97.14345732712792</v>
      </c>
      <c r="V58" s="7">
        <f t="shared" si="6"/>
        <v>97.14809953223912</v>
      </c>
      <c r="W58" s="7">
        <f t="shared" si="6"/>
        <v>90.85279472548348</v>
      </c>
      <c r="X58" s="7">
        <f t="shared" si="6"/>
        <v>0</v>
      </c>
      <c r="Y58" s="7">
        <f t="shared" si="6"/>
        <v>0</v>
      </c>
      <c r="Z58" s="8">
        <f t="shared" si="6"/>
        <v>92.84324802508672</v>
      </c>
    </row>
    <row r="59" spans="1:26" ht="12.75">
      <c r="A59" s="37" t="s">
        <v>31</v>
      </c>
      <c r="B59" s="9">
        <f aca="true" t="shared" si="7" ref="B59:Z66">IF(B68=0,0,+(B77/B68)*100)</f>
        <v>94.03035571719815</v>
      </c>
      <c r="C59" s="9">
        <f t="shared" si="7"/>
        <v>0</v>
      </c>
      <c r="D59" s="2">
        <f t="shared" si="7"/>
        <v>96.65462897910247</v>
      </c>
      <c r="E59" s="10">
        <f t="shared" si="7"/>
        <v>96.62422495010559</v>
      </c>
      <c r="F59" s="10">
        <f t="shared" si="7"/>
        <v>93.3467596338424</v>
      </c>
      <c r="G59" s="10">
        <f t="shared" si="7"/>
        <v>86.4222803564428</v>
      </c>
      <c r="H59" s="10">
        <f t="shared" si="7"/>
        <v>86.19163184561084</v>
      </c>
      <c r="I59" s="10">
        <f t="shared" si="7"/>
        <v>88.82986826290488</v>
      </c>
      <c r="J59" s="10">
        <f t="shared" si="7"/>
        <v>90.68093020451187</v>
      </c>
      <c r="K59" s="10">
        <f t="shared" si="7"/>
        <v>88.50770062876637</v>
      </c>
      <c r="L59" s="10">
        <f t="shared" si="7"/>
        <v>89.46266939303025</v>
      </c>
      <c r="M59" s="10">
        <f t="shared" si="7"/>
        <v>89.54119194867812</v>
      </c>
      <c r="N59" s="10">
        <f t="shared" si="7"/>
        <v>91.30714420418434</v>
      </c>
      <c r="O59" s="10">
        <f t="shared" si="7"/>
        <v>94.6834414859053</v>
      </c>
      <c r="P59" s="10">
        <f t="shared" si="7"/>
        <v>102.73282485831696</v>
      </c>
      <c r="Q59" s="10">
        <f t="shared" si="7"/>
        <v>96.26493660515291</v>
      </c>
      <c r="R59" s="10">
        <f t="shared" si="7"/>
        <v>90.8419826103931</v>
      </c>
      <c r="S59" s="10">
        <f t="shared" si="7"/>
        <v>110.6243666536462</v>
      </c>
      <c r="T59" s="10">
        <f t="shared" si="7"/>
        <v>87.90002170550395</v>
      </c>
      <c r="U59" s="10">
        <f t="shared" si="7"/>
        <v>96.236473797523</v>
      </c>
      <c r="V59" s="10">
        <f t="shared" si="7"/>
        <v>92.75695615771905</v>
      </c>
      <c r="W59" s="10">
        <f t="shared" si="7"/>
        <v>96.62422495010559</v>
      </c>
      <c r="X59" s="10">
        <f t="shared" si="7"/>
        <v>0</v>
      </c>
      <c r="Y59" s="10">
        <f t="shared" si="7"/>
        <v>0</v>
      </c>
      <c r="Z59" s="11">
        <f t="shared" si="7"/>
        <v>96.62422495010559</v>
      </c>
    </row>
    <row r="60" spans="1:26" ht="12.75">
      <c r="A60" s="38" t="s">
        <v>32</v>
      </c>
      <c r="B60" s="12">
        <f t="shared" si="7"/>
        <v>88.45802428070827</v>
      </c>
      <c r="C60" s="12">
        <f t="shared" si="7"/>
        <v>0</v>
      </c>
      <c r="D60" s="3">
        <f t="shared" si="7"/>
        <v>92.18931184848732</v>
      </c>
      <c r="E60" s="13">
        <f t="shared" si="7"/>
        <v>91.62587297915276</v>
      </c>
      <c r="F60" s="13">
        <f t="shared" si="7"/>
        <v>85.28074540469694</v>
      </c>
      <c r="G60" s="13">
        <f t="shared" si="7"/>
        <v>101.68074050175129</v>
      </c>
      <c r="H60" s="13">
        <f t="shared" si="7"/>
        <v>101.29834185123461</v>
      </c>
      <c r="I60" s="13">
        <f t="shared" si="7"/>
        <v>95.49275470454823</v>
      </c>
      <c r="J60" s="13">
        <f t="shared" si="7"/>
        <v>102.84191648729836</v>
      </c>
      <c r="K60" s="13">
        <f t="shared" si="7"/>
        <v>107.58899231377588</v>
      </c>
      <c r="L60" s="13">
        <f t="shared" si="7"/>
        <v>94.73034984934982</v>
      </c>
      <c r="M60" s="13">
        <f t="shared" si="7"/>
        <v>101.58906069996053</v>
      </c>
      <c r="N60" s="13">
        <f t="shared" si="7"/>
        <v>102.78904380821565</v>
      </c>
      <c r="O60" s="13">
        <f t="shared" si="7"/>
        <v>107.93787448282397</v>
      </c>
      <c r="P60" s="13">
        <f t="shared" si="7"/>
        <v>100.2000113088557</v>
      </c>
      <c r="Q60" s="13">
        <f t="shared" si="7"/>
        <v>103.59371492441902</v>
      </c>
      <c r="R60" s="13">
        <f t="shared" si="7"/>
        <v>81.17869519916337</v>
      </c>
      <c r="S60" s="13">
        <f t="shared" si="7"/>
        <v>114.65026909815109</v>
      </c>
      <c r="T60" s="13">
        <f t="shared" si="7"/>
        <v>99.51288777925335</v>
      </c>
      <c r="U60" s="13">
        <f t="shared" si="7"/>
        <v>98.10482539392802</v>
      </c>
      <c r="V60" s="13">
        <f t="shared" si="7"/>
        <v>99.49908707226027</v>
      </c>
      <c r="W60" s="13">
        <f t="shared" si="7"/>
        <v>88.66727247435887</v>
      </c>
      <c r="X60" s="13">
        <f t="shared" si="7"/>
        <v>0</v>
      </c>
      <c r="Y60" s="13">
        <f t="shared" si="7"/>
        <v>0</v>
      </c>
      <c r="Z60" s="14">
        <f t="shared" si="7"/>
        <v>91.62587297915276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96.75215052979257</v>
      </c>
      <c r="E61" s="13">
        <f t="shared" si="7"/>
        <v>96.06326221009684</v>
      </c>
      <c r="F61" s="13">
        <f t="shared" si="7"/>
        <v>90.70035074724055</v>
      </c>
      <c r="G61" s="13">
        <f t="shared" si="7"/>
        <v>110.77165918351797</v>
      </c>
      <c r="H61" s="13">
        <f t="shared" si="7"/>
        <v>117.91566726479385</v>
      </c>
      <c r="I61" s="13">
        <f t="shared" si="7"/>
        <v>105.05562756532794</v>
      </c>
      <c r="J61" s="13">
        <f t="shared" si="7"/>
        <v>119.04960837366299</v>
      </c>
      <c r="K61" s="13">
        <f t="shared" si="7"/>
        <v>119.71994533965034</v>
      </c>
      <c r="L61" s="13">
        <f t="shared" si="7"/>
        <v>110.82381414852239</v>
      </c>
      <c r="M61" s="13">
        <f t="shared" si="7"/>
        <v>116.53443350809387</v>
      </c>
      <c r="N61" s="13">
        <f t="shared" si="7"/>
        <v>117.25703297527217</v>
      </c>
      <c r="O61" s="13">
        <f t="shared" si="7"/>
        <v>122.58465074088558</v>
      </c>
      <c r="P61" s="13">
        <f t="shared" si="7"/>
        <v>106.98080848562364</v>
      </c>
      <c r="Q61" s="13">
        <f t="shared" si="7"/>
        <v>115.3381963911575</v>
      </c>
      <c r="R61" s="13">
        <f t="shared" si="7"/>
        <v>99.45442884334818</v>
      </c>
      <c r="S61" s="13">
        <f t="shared" si="7"/>
        <v>127.42157830361624</v>
      </c>
      <c r="T61" s="13">
        <f t="shared" si="7"/>
        <v>108.64749730735662</v>
      </c>
      <c r="U61" s="13">
        <f t="shared" si="7"/>
        <v>111.9163085326237</v>
      </c>
      <c r="V61" s="13">
        <f t="shared" si="7"/>
        <v>111.68304602031358</v>
      </c>
      <c r="W61" s="13">
        <f t="shared" si="7"/>
        <v>93.3879539320099</v>
      </c>
      <c r="X61" s="13">
        <f t="shared" si="7"/>
        <v>0</v>
      </c>
      <c r="Y61" s="13">
        <f t="shared" si="7"/>
        <v>0</v>
      </c>
      <c r="Z61" s="14">
        <f t="shared" si="7"/>
        <v>96.06326221009684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85.62416971691803</v>
      </c>
      <c r="E62" s="13">
        <f t="shared" si="7"/>
        <v>85.02610840845406</v>
      </c>
      <c r="F62" s="13">
        <f t="shared" si="7"/>
        <v>126.22610169968492</v>
      </c>
      <c r="G62" s="13">
        <f t="shared" si="7"/>
        <v>161.44104103321578</v>
      </c>
      <c r="H62" s="13">
        <f t="shared" si="7"/>
        <v>134.70998526095798</v>
      </c>
      <c r="I62" s="13">
        <f t="shared" si="7"/>
        <v>140.14294588793243</v>
      </c>
      <c r="J62" s="13">
        <f t="shared" si="7"/>
        <v>138.56079587663748</v>
      </c>
      <c r="K62" s="13">
        <f t="shared" si="7"/>
        <v>157.71562079022766</v>
      </c>
      <c r="L62" s="13">
        <f t="shared" si="7"/>
        <v>125.20005120727168</v>
      </c>
      <c r="M62" s="13">
        <f t="shared" si="7"/>
        <v>139.6340744625496</v>
      </c>
      <c r="N62" s="13">
        <f t="shared" si="7"/>
        <v>143.3883255232077</v>
      </c>
      <c r="O62" s="13">
        <f t="shared" si="7"/>
        <v>159.92691322807576</v>
      </c>
      <c r="P62" s="13">
        <f t="shared" si="7"/>
        <v>158.85018060581135</v>
      </c>
      <c r="Q62" s="13">
        <f t="shared" si="7"/>
        <v>153.44762658537974</v>
      </c>
      <c r="R62" s="13">
        <f t="shared" si="7"/>
        <v>109.45691657779757</v>
      </c>
      <c r="S62" s="13">
        <f t="shared" si="7"/>
        <v>166.2286674776437</v>
      </c>
      <c r="T62" s="13">
        <f t="shared" si="7"/>
        <v>151.41551520626078</v>
      </c>
      <c r="U62" s="13">
        <f t="shared" si="7"/>
        <v>140.39485849910824</v>
      </c>
      <c r="V62" s="13">
        <f t="shared" si="7"/>
        <v>143.21996808347214</v>
      </c>
      <c r="W62" s="13">
        <f t="shared" si="7"/>
        <v>81.30198159729777</v>
      </c>
      <c r="X62" s="13">
        <f t="shared" si="7"/>
        <v>0</v>
      </c>
      <c r="Y62" s="13">
        <f t="shared" si="7"/>
        <v>0</v>
      </c>
      <c r="Z62" s="14">
        <f t="shared" si="7"/>
        <v>85.02610840845406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85.63156662036904</v>
      </c>
      <c r="E63" s="13">
        <f t="shared" si="7"/>
        <v>85.03379016655133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82.21686819826257</v>
      </c>
      <c r="X63" s="13">
        <f t="shared" si="7"/>
        <v>0</v>
      </c>
      <c r="Y63" s="13">
        <f t="shared" si="7"/>
        <v>0</v>
      </c>
      <c r="Z63" s="14">
        <f t="shared" si="7"/>
        <v>85.03379016655133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97.19487653657603</v>
      </c>
      <c r="E64" s="13">
        <f t="shared" si="7"/>
        <v>98.76106600677659</v>
      </c>
      <c r="F64" s="13">
        <f t="shared" si="7"/>
        <v>86.98380739251888</v>
      </c>
      <c r="G64" s="13">
        <f t="shared" si="7"/>
        <v>63.93668463267817</v>
      </c>
      <c r="H64" s="13">
        <f t="shared" si="7"/>
        <v>84.3684327307775</v>
      </c>
      <c r="I64" s="13">
        <f t="shared" si="7"/>
        <v>78.47990500429599</v>
      </c>
      <c r="J64" s="13">
        <f t="shared" si="7"/>
        <v>97.2248824942988</v>
      </c>
      <c r="K64" s="13">
        <f t="shared" si="7"/>
        <v>99.42483161588657</v>
      </c>
      <c r="L64" s="13">
        <f t="shared" si="7"/>
        <v>86.59008451726714</v>
      </c>
      <c r="M64" s="13">
        <f t="shared" si="7"/>
        <v>94.3199751952083</v>
      </c>
      <c r="N64" s="13">
        <f t="shared" si="7"/>
        <v>96.91501207397107</v>
      </c>
      <c r="O64" s="13">
        <f t="shared" si="7"/>
        <v>87.42024985993521</v>
      </c>
      <c r="P64" s="13">
        <f t="shared" si="7"/>
        <v>88.41989520076339</v>
      </c>
      <c r="Q64" s="13">
        <f t="shared" si="7"/>
        <v>90.72841960343644</v>
      </c>
      <c r="R64" s="13">
        <f t="shared" si="7"/>
        <v>86.682990977997</v>
      </c>
      <c r="S64" s="13">
        <f t="shared" si="7"/>
        <v>89.95724104318987</v>
      </c>
      <c r="T64" s="13">
        <f t="shared" si="7"/>
        <v>87.2792681737649</v>
      </c>
      <c r="U64" s="13">
        <f t="shared" si="7"/>
        <v>88.03413666289276</v>
      </c>
      <c r="V64" s="13">
        <f t="shared" si="7"/>
        <v>87.803622342729</v>
      </c>
      <c r="W64" s="13">
        <f t="shared" si="7"/>
        <v>97.67746965712227</v>
      </c>
      <c r="X64" s="13">
        <f t="shared" si="7"/>
        <v>0</v>
      </c>
      <c r="Y64" s="13">
        <f t="shared" si="7"/>
        <v>0</v>
      </c>
      <c r="Z64" s="14">
        <f t="shared" si="7"/>
        <v>98.76106600677659</v>
      </c>
    </row>
    <row r="65" spans="1:26" ht="12.75">
      <c r="A65" s="39" t="s">
        <v>107</v>
      </c>
      <c r="B65" s="12">
        <f t="shared" si="7"/>
        <v>4675.69122191003</v>
      </c>
      <c r="C65" s="12">
        <f t="shared" si="7"/>
        <v>0</v>
      </c>
      <c r="D65" s="3">
        <f t="shared" si="7"/>
        <v>75.52040008013658</v>
      </c>
      <c r="E65" s="13">
        <f t="shared" si="7"/>
        <v>70.82715373323903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66.04123535187398</v>
      </c>
      <c r="X65" s="13">
        <f t="shared" si="7"/>
        <v>0</v>
      </c>
      <c r="Y65" s="13">
        <f t="shared" si="7"/>
        <v>0</v>
      </c>
      <c r="Z65" s="14">
        <f t="shared" si="7"/>
        <v>70.82715373323903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93.3131785183963</v>
      </c>
      <c r="E66" s="16">
        <f t="shared" si="7"/>
        <v>92.02098123580734</v>
      </c>
      <c r="F66" s="16">
        <f t="shared" si="7"/>
        <v>10.701017244207065</v>
      </c>
      <c r="G66" s="16">
        <f t="shared" si="7"/>
        <v>0.6718942482431798</v>
      </c>
      <c r="H66" s="16">
        <f t="shared" si="7"/>
        <v>0.22946617594964144</v>
      </c>
      <c r="I66" s="16">
        <f t="shared" si="7"/>
        <v>4.058750334910286</v>
      </c>
      <c r="J66" s="16">
        <f t="shared" si="7"/>
        <v>0</v>
      </c>
      <c r="K66" s="16">
        <f t="shared" si="7"/>
        <v>8.17662278037886</v>
      </c>
      <c r="L66" s="16">
        <f t="shared" si="7"/>
        <v>0</v>
      </c>
      <c r="M66" s="16">
        <f t="shared" si="7"/>
        <v>1.5642178551423451</v>
      </c>
      <c r="N66" s="16">
        <f t="shared" si="7"/>
        <v>3.4896107338555247</v>
      </c>
      <c r="O66" s="16">
        <f t="shared" si="7"/>
        <v>6.104013357013061</v>
      </c>
      <c r="P66" s="16">
        <f t="shared" si="7"/>
        <v>0</v>
      </c>
      <c r="Q66" s="16">
        <f t="shared" si="7"/>
        <v>3.32553868417078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2.4080787392196426</v>
      </c>
      <c r="W66" s="16">
        <f t="shared" si="7"/>
        <v>154.25286561041</v>
      </c>
      <c r="X66" s="16">
        <f t="shared" si="7"/>
        <v>0</v>
      </c>
      <c r="Y66" s="16">
        <f t="shared" si="7"/>
        <v>0</v>
      </c>
      <c r="Z66" s="17">
        <f t="shared" si="7"/>
        <v>92.02098123580734</v>
      </c>
    </row>
    <row r="67" spans="1:26" ht="12.75" hidden="1">
      <c r="A67" s="41" t="s">
        <v>286</v>
      </c>
      <c r="B67" s="24">
        <v>33218472230</v>
      </c>
      <c r="C67" s="24"/>
      <c r="D67" s="25">
        <v>37879674000</v>
      </c>
      <c r="E67" s="26">
        <v>37067577000</v>
      </c>
      <c r="F67" s="26">
        <v>3449160632</v>
      </c>
      <c r="G67" s="26">
        <v>3057929890</v>
      </c>
      <c r="H67" s="26">
        <v>2884125570</v>
      </c>
      <c r="I67" s="26">
        <v>9391216092</v>
      </c>
      <c r="J67" s="26">
        <v>2868905925</v>
      </c>
      <c r="K67" s="26">
        <v>2742937261</v>
      </c>
      <c r="L67" s="26">
        <v>2886102660</v>
      </c>
      <c r="M67" s="26">
        <v>8497945846</v>
      </c>
      <c r="N67" s="26">
        <v>2820902878</v>
      </c>
      <c r="O67" s="26">
        <v>2678242143</v>
      </c>
      <c r="P67" s="26">
        <v>2734477734</v>
      </c>
      <c r="Q67" s="26">
        <v>8233622755</v>
      </c>
      <c r="R67" s="26">
        <v>2861018296</v>
      </c>
      <c r="S67" s="26">
        <v>2693027690</v>
      </c>
      <c r="T67" s="26">
        <v>3005525216</v>
      </c>
      <c r="U67" s="26">
        <v>8559571202</v>
      </c>
      <c r="V67" s="26">
        <v>34682355895</v>
      </c>
      <c r="W67" s="26">
        <v>37879673988</v>
      </c>
      <c r="X67" s="26"/>
      <c r="Y67" s="25"/>
      <c r="Z67" s="27">
        <v>37067577000</v>
      </c>
    </row>
    <row r="68" spans="1:26" ht="12.75" hidden="1">
      <c r="A68" s="37" t="s">
        <v>31</v>
      </c>
      <c r="B68" s="19">
        <v>7912381000</v>
      </c>
      <c r="C68" s="19"/>
      <c r="D68" s="20">
        <v>9005517000</v>
      </c>
      <c r="E68" s="21">
        <v>9005517000</v>
      </c>
      <c r="F68" s="21">
        <v>797716392</v>
      </c>
      <c r="G68" s="21">
        <v>726647549</v>
      </c>
      <c r="H68" s="21">
        <v>702640000</v>
      </c>
      <c r="I68" s="21">
        <v>2227003941</v>
      </c>
      <c r="J68" s="21">
        <v>742228479</v>
      </c>
      <c r="K68" s="21">
        <v>762553186</v>
      </c>
      <c r="L68" s="21">
        <v>736783118</v>
      </c>
      <c r="M68" s="21">
        <v>2241564783</v>
      </c>
      <c r="N68" s="21">
        <v>754855315</v>
      </c>
      <c r="O68" s="21">
        <v>756451112</v>
      </c>
      <c r="P68" s="21">
        <v>763578388</v>
      </c>
      <c r="Q68" s="21">
        <v>2274884815</v>
      </c>
      <c r="R68" s="21">
        <v>765200851</v>
      </c>
      <c r="S68" s="21">
        <v>741618306</v>
      </c>
      <c r="T68" s="21">
        <v>784800945</v>
      </c>
      <c r="U68" s="21">
        <v>2291620102</v>
      </c>
      <c r="V68" s="21">
        <v>9035073641</v>
      </c>
      <c r="W68" s="21">
        <v>9005517000</v>
      </c>
      <c r="X68" s="21"/>
      <c r="Y68" s="20"/>
      <c r="Z68" s="23">
        <v>9005517000</v>
      </c>
    </row>
    <row r="69" spans="1:26" ht="12.75" hidden="1">
      <c r="A69" s="38" t="s">
        <v>32</v>
      </c>
      <c r="B69" s="19">
        <v>25092441506</v>
      </c>
      <c r="C69" s="19"/>
      <c r="D69" s="20">
        <v>28704449000</v>
      </c>
      <c r="E69" s="21">
        <v>27777582000</v>
      </c>
      <c r="F69" s="21">
        <v>2629780907</v>
      </c>
      <c r="G69" s="21">
        <v>2314910717</v>
      </c>
      <c r="H69" s="21">
        <v>2158388484</v>
      </c>
      <c r="I69" s="21">
        <v>7103080108</v>
      </c>
      <c r="J69" s="21">
        <v>2118113156</v>
      </c>
      <c r="K69" s="21">
        <v>1968883520</v>
      </c>
      <c r="L69" s="21">
        <v>2109267633</v>
      </c>
      <c r="M69" s="21">
        <v>6196264309</v>
      </c>
      <c r="N69" s="21">
        <v>2041834977</v>
      </c>
      <c r="O69" s="21">
        <v>1907893912</v>
      </c>
      <c r="P69" s="21">
        <v>1958093781</v>
      </c>
      <c r="Q69" s="21">
        <v>5907822670</v>
      </c>
      <c r="R69" s="21">
        <v>2079446766</v>
      </c>
      <c r="S69" s="21">
        <v>1939302808</v>
      </c>
      <c r="T69" s="21">
        <v>2208965520</v>
      </c>
      <c r="U69" s="21">
        <v>6227715094</v>
      </c>
      <c r="V69" s="21">
        <v>25434882181</v>
      </c>
      <c r="W69" s="21">
        <v>28704448992</v>
      </c>
      <c r="X69" s="21"/>
      <c r="Y69" s="20"/>
      <c r="Z69" s="23">
        <v>27777582000</v>
      </c>
    </row>
    <row r="70" spans="1:26" ht="12.75" hidden="1">
      <c r="A70" s="39" t="s">
        <v>103</v>
      </c>
      <c r="B70" s="19">
        <v>14977608000</v>
      </c>
      <c r="C70" s="19"/>
      <c r="D70" s="20">
        <v>15905848000</v>
      </c>
      <c r="E70" s="21">
        <v>15462879000</v>
      </c>
      <c r="F70" s="21">
        <v>1584774264</v>
      </c>
      <c r="G70" s="21">
        <v>1338130566</v>
      </c>
      <c r="H70" s="21">
        <v>1174263609</v>
      </c>
      <c r="I70" s="21">
        <v>4097168439</v>
      </c>
      <c r="J70" s="21">
        <v>1082537000</v>
      </c>
      <c r="K70" s="21">
        <v>1013541998</v>
      </c>
      <c r="L70" s="21">
        <v>1042167146</v>
      </c>
      <c r="M70" s="21">
        <v>3138246144</v>
      </c>
      <c r="N70" s="21">
        <v>1025465926</v>
      </c>
      <c r="O70" s="21">
        <v>962915701</v>
      </c>
      <c r="P70" s="21">
        <v>1070361494</v>
      </c>
      <c r="Q70" s="21">
        <v>3058743121</v>
      </c>
      <c r="R70" s="21">
        <v>964574453</v>
      </c>
      <c r="S70" s="21">
        <v>1031121695</v>
      </c>
      <c r="T70" s="21">
        <v>1213716238</v>
      </c>
      <c r="U70" s="21">
        <v>3209412386</v>
      </c>
      <c r="V70" s="21">
        <v>13503570090</v>
      </c>
      <c r="W70" s="21">
        <v>15905847996</v>
      </c>
      <c r="X70" s="21"/>
      <c r="Y70" s="20"/>
      <c r="Z70" s="23">
        <v>15462879000</v>
      </c>
    </row>
    <row r="71" spans="1:26" ht="12.75" hidden="1">
      <c r="A71" s="39" t="s">
        <v>104</v>
      </c>
      <c r="B71" s="19">
        <v>5118604000</v>
      </c>
      <c r="C71" s="19"/>
      <c r="D71" s="20">
        <v>6865008000</v>
      </c>
      <c r="E71" s="21">
        <v>6564322000</v>
      </c>
      <c r="F71" s="21">
        <v>546819118</v>
      </c>
      <c r="G71" s="21">
        <v>486094000</v>
      </c>
      <c r="H71" s="21">
        <v>504859134</v>
      </c>
      <c r="I71" s="21">
        <v>1537772252</v>
      </c>
      <c r="J71" s="21">
        <v>543828000</v>
      </c>
      <c r="K71" s="21">
        <v>495705991</v>
      </c>
      <c r="L71" s="21">
        <v>580534737</v>
      </c>
      <c r="M71" s="21">
        <v>1620068728</v>
      </c>
      <c r="N71" s="21">
        <v>541687830</v>
      </c>
      <c r="O71" s="21">
        <v>475240308</v>
      </c>
      <c r="P71" s="21">
        <v>438641201</v>
      </c>
      <c r="Q71" s="21">
        <v>1455569339</v>
      </c>
      <c r="R71" s="21">
        <v>570175644</v>
      </c>
      <c r="S71" s="21">
        <v>470562439</v>
      </c>
      <c r="T71" s="21">
        <v>497578406</v>
      </c>
      <c r="U71" s="21">
        <v>1538316489</v>
      </c>
      <c r="V71" s="21">
        <v>6151726808</v>
      </c>
      <c r="W71" s="21">
        <v>6865007999</v>
      </c>
      <c r="X71" s="21"/>
      <c r="Y71" s="20"/>
      <c r="Z71" s="23">
        <v>6564322000</v>
      </c>
    </row>
    <row r="72" spans="1:26" ht="12.75" hidden="1">
      <c r="A72" s="39" t="s">
        <v>105</v>
      </c>
      <c r="B72" s="19">
        <v>3201736000</v>
      </c>
      <c r="C72" s="19"/>
      <c r="D72" s="20">
        <v>3890049000</v>
      </c>
      <c r="E72" s="21">
        <v>3761183000</v>
      </c>
      <c r="F72" s="21">
        <v>327254847</v>
      </c>
      <c r="G72" s="21">
        <v>319015000</v>
      </c>
      <c r="H72" s="21">
        <v>307674072</v>
      </c>
      <c r="I72" s="21">
        <v>953943919</v>
      </c>
      <c r="J72" s="21">
        <v>320161000</v>
      </c>
      <c r="K72" s="21">
        <v>300993388</v>
      </c>
      <c r="L72" s="21">
        <v>321453960</v>
      </c>
      <c r="M72" s="21">
        <v>942608348</v>
      </c>
      <c r="N72" s="21">
        <v>319764057</v>
      </c>
      <c r="O72" s="21">
        <v>300226465</v>
      </c>
      <c r="P72" s="21">
        <v>276871434</v>
      </c>
      <c r="Q72" s="21">
        <v>896861956</v>
      </c>
      <c r="R72" s="21">
        <v>387425555</v>
      </c>
      <c r="S72" s="21">
        <v>264670207</v>
      </c>
      <c r="T72" s="21">
        <v>317764230</v>
      </c>
      <c r="U72" s="21">
        <v>969859992</v>
      </c>
      <c r="V72" s="21">
        <v>3763274215</v>
      </c>
      <c r="W72" s="21">
        <v>3890049001</v>
      </c>
      <c r="X72" s="21"/>
      <c r="Y72" s="20"/>
      <c r="Z72" s="23">
        <v>3761183000</v>
      </c>
    </row>
    <row r="73" spans="1:26" ht="12.75" hidden="1">
      <c r="A73" s="39" t="s">
        <v>106</v>
      </c>
      <c r="B73" s="19">
        <v>1319777000</v>
      </c>
      <c r="C73" s="19"/>
      <c r="D73" s="20">
        <v>1479507000</v>
      </c>
      <c r="E73" s="21">
        <v>1463274000</v>
      </c>
      <c r="F73" s="21">
        <v>132291850</v>
      </c>
      <c r="G73" s="21">
        <v>135749477</v>
      </c>
      <c r="H73" s="21">
        <v>144219000</v>
      </c>
      <c r="I73" s="21">
        <v>412260327</v>
      </c>
      <c r="J73" s="21">
        <v>139902148</v>
      </c>
      <c r="K73" s="21">
        <v>123796269</v>
      </c>
      <c r="L73" s="21">
        <v>134331130</v>
      </c>
      <c r="M73" s="21">
        <v>398029547</v>
      </c>
      <c r="N73" s="21">
        <v>123442817</v>
      </c>
      <c r="O73" s="21">
        <v>136028131</v>
      </c>
      <c r="P73" s="21">
        <v>135881715</v>
      </c>
      <c r="Q73" s="21">
        <v>395352663</v>
      </c>
      <c r="R73" s="21">
        <v>120737712</v>
      </c>
      <c r="S73" s="21">
        <v>141550226</v>
      </c>
      <c r="T73" s="21">
        <v>144504139</v>
      </c>
      <c r="U73" s="21">
        <v>406792077</v>
      </c>
      <c r="V73" s="21">
        <v>1612434614</v>
      </c>
      <c r="W73" s="21">
        <v>1479507000</v>
      </c>
      <c r="X73" s="21"/>
      <c r="Y73" s="20"/>
      <c r="Z73" s="23">
        <v>1463274000</v>
      </c>
    </row>
    <row r="74" spans="1:26" ht="12.75" hidden="1">
      <c r="A74" s="39" t="s">
        <v>107</v>
      </c>
      <c r="B74" s="19">
        <v>474716506</v>
      </c>
      <c r="C74" s="19"/>
      <c r="D74" s="20">
        <v>564037000</v>
      </c>
      <c r="E74" s="21">
        <v>525924000</v>
      </c>
      <c r="F74" s="21">
        <v>38640828</v>
      </c>
      <c r="G74" s="21">
        <v>35921674</v>
      </c>
      <c r="H74" s="21">
        <v>27372669</v>
      </c>
      <c r="I74" s="21">
        <v>101935171</v>
      </c>
      <c r="J74" s="21">
        <v>31685008</v>
      </c>
      <c r="K74" s="21">
        <v>34845874</v>
      </c>
      <c r="L74" s="21">
        <v>30780660</v>
      </c>
      <c r="M74" s="21">
        <v>97311542</v>
      </c>
      <c r="N74" s="21">
        <v>31474347</v>
      </c>
      <c r="O74" s="21">
        <v>33483307</v>
      </c>
      <c r="P74" s="21">
        <v>36337937</v>
      </c>
      <c r="Q74" s="21">
        <v>101295591</v>
      </c>
      <c r="R74" s="21">
        <v>36533402</v>
      </c>
      <c r="S74" s="21">
        <v>31398241</v>
      </c>
      <c r="T74" s="21">
        <v>35402507</v>
      </c>
      <c r="U74" s="21">
        <v>103334150</v>
      </c>
      <c r="V74" s="21">
        <v>403876454</v>
      </c>
      <c r="W74" s="21">
        <v>564036996</v>
      </c>
      <c r="X74" s="21"/>
      <c r="Y74" s="20"/>
      <c r="Z74" s="23">
        <v>525924000</v>
      </c>
    </row>
    <row r="75" spans="1:26" ht="12.75" hidden="1">
      <c r="A75" s="40" t="s">
        <v>110</v>
      </c>
      <c r="B75" s="28">
        <v>213649724</v>
      </c>
      <c r="C75" s="28"/>
      <c r="D75" s="29">
        <v>169708000</v>
      </c>
      <c r="E75" s="30">
        <v>284478000</v>
      </c>
      <c r="F75" s="30">
        <v>21663333</v>
      </c>
      <c r="G75" s="30">
        <v>16371624</v>
      </c>
      <c r="H75" s="30">
        <v>23097086</v>
      </c>
      <c r="I75" s="30">
        <v>61132043</v>
      </c>
      <c r="J75" s="30">
        <v>8564290</v>
      </c>
      <c r="K75" s="30">
        <v>11500555</v>
      </c>
      <c r="L75" s="30">
        <v>40051909</v>
      </c>
      <c r="M75" s="30">
        <v>60116754</v>
      </c>
      <c r="N75" s="30">
        <v>24212586</v>
      </c>
      <c r="O75" s="30">
        <v>13897119</v>
      </c>
      <c r="P75" s="30">
        <v>12805565</v>
      </c>
      <c r="Q75" s="30">
        <v>50915270</v>
      </c>
      <c r="R75" s="30">
        <v>16370679</v>
      </c>
      <c r="S75" s="30">
        <v>12106576</v>
      </c>
      <c r="T75" s="30">
        <v>11758751</v>
      </c>
      <c r="U75" s="30">
        <v>40236006</v>
      </c>
      <c r="V75" s="30">
        <v>212400073</v>
      </c>
      <c r="W75" s="30">
        <v>169707996</v>
      </c>
      <c r="X75" s="30"/>
      <c r="Y75" s="29"/>
      <c r="Z75" s="31">
        <v>284478000</v>
      </c>
    </row>
    <row r="76" spans="1:26" ht="12.75" hidden="1">
      <c r="A76" s="42" t="s">
        <v>287</v>
      </c>
      <c r="B76" s="32">
        <v>29636318000</v>
      </c>
      <c r="C76" s="32"/>
      <c r="D76" s="33">
        <v>35325042976</v>
      </c>
      <c r="E76" s="34">
        <v>34414742451</v>
      </c>
      <c r="F76" s="34">
        <v>2989657360</v>
      </c>
      <c r="G76" s="34">
        <v>2981913741</v>
      </c>
      <c r="H76" s="34">
        <v>2792081627</v>
      </c>
      <c r="I76" s="34">
        <v>8763652728</v>
      </c>
      <c r="J76" s="34">
        <v>2851367852</v>
      </c>
      <c r="K76" s="34">
        <v>2794160587</v>
      </c>
      <c r="L76" s="34">
        <v>2657262453</v>
      </c>
      <c r="M76" s="34">
        <v>8302790892</v>
      </c>
      <c r="N76" s="34">
        <v>2788864405</v>
      </c>
      <c r="O76" s="34">
        <v>2776422364</v>
      </c>
      <c r="P76" s="34">
        <v>2746455838</v>
      </c>
      <c r="Q76" s="34">
        <v>8311742607</v>
      </c>
      <c r="R76" s="34">
        <v>2383191376</v>
      </c>
      <c r="S76" s="34">
        <v>3043826442</v>
      </c>
      <c r="T76" s="34">
        <v>2888045580</v>
      </c>
      <c r="U76" s="34">
        <v>8315063398</v>
      </c>
      <c r="V76" s="34">
        <v>33693249625</v>
      </c>
      <c r="W76" s="34">
        <v>34414742451</v>
      </c>
      <c r="X76" s="34"/>
      <c r="Y76" s="33"/>
      <c r="Z76" s="35">
        <v>34414742451</v>
      </c>
    </row>
    <row r="77" spans="1:26" ht="12.75" hidden="1">
      <c r="A77" s="37" t="s">
        <v>31</v>
      </c>
      <c r="B77" s="19">
        <v>7440040000</v>
      </c>
      <c r="C77" s="19"/>
      <c r="D77" s="20">
        <v>8704249044</v>
      </c>
      <c r="E77" s="21">
        <v>8701511004</v>
      </c>
      <c r="F77" s="21">
        <v>744642403</v>
      </c>
      <c r="G77" s="21">
        <v>627985382</v>
      </c>
      <c r="H77" s="21">
        <v>605616882</v>
      </c>
      <c r="I77" s="21">
        <v>1978244667</v>
      </c>
      <c r="J77" s="21">
        <v>673059689</v>
      </c>
      <c r="K77" s="21">
        <v>674918291</v>
      </c>
      <c r="L77" s="21">
        <v>659145845</v>
      </c>
      <c r="M77" s="21">
        <v>2007123825</v>
      </c>
      <c r="N77" s="21">
        <v>689236831</v>
      </c>
      <c r="O77" s="21">
        <v>716233946</v>
      </c>
      <c r="P77" s="21">
        <v>784445648</v>
      </c>
      <c r="Q77" s="21">
        <v>2189916425</v>
      </c>
      <c r="R77" s="21">
        <v>695123624</v>
      </c>
      <c r="S77" s="21">
        <v>820410554</v>
      </c>
      <c r="T77" s="21">
        <v>689840201</v>
      </c>
      <c r="U77" s="21">
        <v>2205374379</v>
      </c>
      <c r="V77" s="21">
        <v>8380659296</v>
      </c>
      <c r="W77" s="21">
        <v>8701511004</v>
      </c>
      <c r="X77" s="21"/>
      <c r="Y77" s="20"/>
      <c r="Z77" s="23">
        <v>8701511004</v>
      </c>
    </row>
    <row r="78" spans="1:26" ht="12.75" hidden="1">
      <c r="A78" s="38" t="s">
        <v>32</v>
      </c>
      <c r="B78" s="19">
        <v>22196278000</v>
      </c>
      <c r="C78" s="19"/>
      <c r="D78" s="20">
        <v>26462434003</v>
      </c>
      <c r="E78" s="21">
        <v>25451452000</v>
      </c>
      <c r="F78" s="21">
        <v>2242696760</v>
      </c>
      <c r="G78" s="21">
        <v>2353818359</v>
      </c>
      <c r="H78" s="21">
        <v>2186411745</v>
      </c>
      <c r="I78" s="21">
        <v>6782926864</v>
      </c>
      <c r="J78" s="21">
        <v>2178308163</v>
      </c>
      <c r="K78" s="21">
        <v>2118301939</v>
      </c>
      <c r="L78" s="21">
        <v>1998116608</v>
      </c>
      <c r="M78" s="21">
        <v>6294726710</v>
      </c>
      <c r="N78" s="21">
        <v>2098782649</v>
      </c>
      <c r="O78" s="21">
        <v>2059340136</v>
      </c>
      <c r="P78" s="21">
        <v>1962010190</v>
      </c>
      <c r="Q78" s="21">
        <v>6120132975</v>
      </c>
      <c r="R78" s="21">
        <v>1688067752</v>
      </c>
      <c r="S78" s="21">
        <v>2223415888</v>
      </c>
      <c r="T78" s="21">
        <v>2198205379</v>
      </c>
      <c r="U78" s="21">
        <v>6109689019</v>
      </c>
      <c r="V78" s="21">
        <v>25307475568</v>
      </c>
      <c r="W78" s="21">
        <v>25451452000</v>
      </c>
      <c r="X78" s="21"/>
      <c r="Y78" s="20"/>
      <c r="Z78" s="23">
        <v>25451452000</v>
      </c>
    </row>
    <row r="79" spans="1:26" ht="12.75" hidden="1">
      <c r="A79" s="39" t="s">
        <v>103</v>
      </c>
      <c r="B79" s="19"/>
      <c r="C79" s="19"/>
      <c r="D79" s="20">
        <v>15389250000</v>
      </c>
      <c r="E79" s="21">
        <v>14854145999</v>
      </c>
      <c r="F79" s="21">
        <v>1437395816</v>
      </c>
      <c r="G79" s="21">
        <v>1482269430</v>
      </c>
      <c r="H79" s="21">
        <v>1384640770</v>
      </c>
      <c r="I79" s="21">
        <v>4304306016</v>
      </c>
      <c r="J79" s="21">
        <v>1288756059</v>
      </c>
      <c r="K79" s="21">
        <v>1213411926</v>
      </c>
      <c r="L79" s="21">
        <v>1154969381</v>
      </c>
      <c r="M79" s="21">
        <v>3657137366</v>
      </c>
      <c r="N79" s="21">
        <v>1202430919</v>
      </c>
      <c r="O79" s="21">
        <v>1180386849</v>
      </c>
      <c r="P79" s="21">
        <v>1145081380</v>
      </c>
      <c r="Q79" s="21">
        <v>3527899148</v>
      </c>
      <c r="R79" s="21">
        <v>959312013</v>
      </c>
      <c r="S79" s="21">
        <v>1313871538</v>
      </c>
      <c r="T79" s="21">
        <v>1318672317</v>
      </c>
      <c r="U79" s="21">
        <v>3591855868</v>
      </c>
      <c r="V79" s="21">
        <v>15081198398</v>
      </c>
      <c r="W79" s="21">
        <v>14854145999</v>
      </c>
      <c r="X79" s="21"/>
      <c r="Y79" s="20"/>
      <c r="Z79" s="23">
        <v>14854145999</v>
      </c>
    </row>
    <row r="80" spans="1:26" ht="12.75" hidden="1">
      <c r="A80" s="39" t="s">
        <v>104</v>
      </c>
      <c r="B80" s="19"/>
      <c r="C80" s="19"/>
      <c r="D80" s="20">
        <v>5878106101</v>
      </c>
      <c r="E80" s="21">
        <v>5581387540</v>
      </c>
      <c r="F80" s="21">
        <v>690228456</v>
      </c>
      <c r="G80" s="21">
        <v>784755214</v>
      </c>
      <c r="H80" s="21">
        <v>680095665</v>
      </c>
      <c r="I80" s="21">
        <v>2155079335</v>
      </c>
      <c r="J80" s="21">
        <v>753532405</v>
      </c>
      <c r="K80" s="21">
        <v>781805781</v>
      </c>
      <c r="L80" s="21">
        <v>726829788</v>
      </c>
      <c r="M80" s="21">
        <v>2262167974</v>
      </c>
      <c r="N80" s="21">
        <v>776717109</v>
      </c>
      <c r="O80" s="21">
        <v>760037155</v>
      </c>
      <c r="P80" s="21">
        <v>696782340</v>
      </c>
      <c r="Q80" s="21">
        <v>2233536604</v>
      </c>
      <c r="R80" s="21">
        <v>624096679</v>
      </c>
      <c r="S80" s="21">
        <v>782209672</v>
      </c>
      <c r="T80" s="21">
        <v>753410907</v>
      </c>
      <c r="U80" s="21">
        <v>2159717258</v>
      </c>
      <c r="V80" s="21">
        <v>8810501171</v>
      </c>
      <c r="W80" s="21">
        <v>5581387540</v>
      </c>
      <c r="X80" s="21"/>
      <c r="Y80" s="20"/>
      <c r="Z80" s="23">
        <v>5581387540</v>
      </c>
    </row>
    <row r="81" spans="1:26" ht="12.75" hidden="1">
      <c r="A81" s="39" t="s">
        <v>105</v>
      </c>
      <c r="B81" s="19"/>
      <c r="C81" s="19"/>
      <c r="D81" s="20">
        <v>3331109901</v>
      </c>
      <c r="E81" s="21">
        <v>3198276460</v>
      </c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>
        <v>3198276460</v>
      </c>
      <c r="X81" s="21"/>
      <c r="Y81" s="20"/>
      <c r="Z81" s="23">
        <v>3198276460</v>
      </c>
    </row>
    <row r="82" spans="1:26" ht="12.75" hidden="1">
      <c r="A82" s="39" t="s">
        <v>106</v>
      </c>
      <c r="B82" s="19"/>
      <c r="C82" s="19"/>
      <c r="D82" s="20">
        <v>1438005002</v>
      </c>
      <c r="E82" s="21">
        <v>1445145001</v>
      </c>
      <c r="F82" s="21">
        <v>115072488</v>
      </c>
      <c r="G82" s="21">
        <v>86793715</v>
      </c>
      <c r="H82" s="21">
        <v>121675310</v>
      </c>
      <c r="I82" s="21">
        <v>323541513</v>
      </c>
      <c r="J82" s="21">
        <v>136019699</v>
      </c>
      <c r="K82" s="21">
        <v>123084232</v>
      </c>
      <c r="L82" s="21">
        <v>116317439</v>
      </c>
      <c r="M82" s="21">
        <v>375421370</v>
      </c>
      <c r="N82" s="21">
        <v>119634621</v>
      </c>
      <c r="O82" s="21">
        <v>118916132</v>
      </c>
      <c r="P82" s="21">
        <v>120146470</v>
      </c>
      <c r="Q82" s="21">
        <v>358697223</v>
      </c>
      <c r="R82" s="21">
        <v>104659060</v>
      </c>
      <c r="S82" s="21">
        <v>127334678</v>
      </c>
      <c r="T82" s="21">
        <v>126122155</v>
      </c>
      <c r="U82" s="21">
        <v>358115893</v>
      </c>
      <c r="V82" s="21">
        <v>1415775999</v>
      </c>
      <c r="W82" s="21">
        <v>1445145001</v>
      </c>
      <c r="X82" s="21"/>
      <c r="Y82" s="20"/>
      <c r="Z82" s="23">
        <v>1445145001</v>
      </c>
    </row>
    <row r="83" spans="1:26" ht="12.75" hidden="1">
      <c r="A83" s="39" t="s">
        <v>107</v>
      </c>
      <c r="B83" s="19">
        <v>22196278000</v>
      </c>
      <c r="C83" s="19"/>
      <c r="D83" s="20">
        <v>425962999</v>
      </c>
      <c r="E83" s="21">
        <v>372497000</v>
      </c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>
        <v>372497000</v>
      </c>
      <c r="X83" s="21"/>
      <c r="Y83" s="20"/>
      <c r="Z83" s="23">
        <v>372497000</v>
      </c>
    </row>
    <row r="84" spans="1:26" ht="12.75" hidden="1">
      <c r="A84" s="40" t="s">
        <v>110</v>
      </c>
      <c r="B84" s="28"/>
      <c r="C84" s="28"/>
      <c r="D84" s="29">
        <v>158359929</v>
      </c>
      <c r="E84" s="30">
        <v>261779447</v>
      </c>
      <c r="F84" s="30">
        <v>2318197</v>
      </c>
      <c r="G84" s="30">
        <v>110000</v>
      </c>
      <c r="H84" s="30">
        <v>53000</v>
      </c>
      <c r="I84" s="30">
        <v>2481197</v>
      </c>
      <c r="J84" s="30"/>
      <c r="K84" s="30">
        <v>940357</v>
      </c>
      <c r="L84" s="30"/>
      <c r="M84" s="30">
        <v>940357</v>
      </c>
      <c r="N84" s="30">
        <v>844925</v>
      </c>
      <c r="O84" s="30">
        <v>848282</v>
      </c>
      <c r="P84" s="30"/>
      <c r="Q84" s="30">
        <v>1693207</v>
      </c>
      <c r="R84" s="30"/>
      <c r="S84" s="30"/>
      <c r="T84" s="30"/>
      <c r="U84" s="30"/>
      <c r="V84" s="30">
        <v>5114761</v>
      </c>
      <c r="W84" s="30">
        <v>261779447</v>
      </c>
      <c r="X84" s="30"/>
      <c r="Y84" s="29"/>
      <c r="Z84" s="31">
        <v>261779447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3295771000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961126000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961126000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1083058000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1083058000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617233000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617233000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543298000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543298000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91056000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91056000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19058000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19058000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1867828000</v>
      </c>
      <c r="D40" s="344">
        <f t="shared" si="9"/>
        <v>0</v>
      </c>
      <c r="E40" s="343">
        <f t="shared" si="9"/>
        <v>1039880000</v>
      </c>
      <c r="F40" s="345">
        <f t="shared" si="9"/>
        <v>0</v>
      </c>
      <c r="G40" s="345">
        <f t="shared" si="9"/>
        <v>163005230</v>
      </c>
      <c r="H40" s="343">
        <f t="shared" si="9"/>
        <v>169956556</v>
      </c>
      <c r="I40" s="343">
        <f t="shared" si="9"/>
        <v>225460011</v>
      </c>
      <c r="J40" s="345">
        <f t="shared" si="9"/>
        <v>558421797</v>
      </c>
      <c r="K40" s="345">
        <f t="shared" si="9"/>
        <v>215297733</v>
      </c>
      <c r="L40" s="343">
        <f t="shared" si="9"/>
        <v>283781997</v>
      </c>
      <c r="M40" s="343">
        <f t="shared" si="9"/>
        <v>261860564</v>
      </c>
      <c r="N40" s="345">
        <f t="shared" si="9"/>
        <v>760940294</v>
      </c>
      <c r="O40" s="345">
        <f t="shared" si="9"/>
        <v>177206588</v>
      </c>
      <c r="P40" s="343">
        <f t="shared" si="9"/>
        <v>202568893</v>
      </c>
      <c r="Q40" s="343">
        <f t="shared" si="9"/>
        <v>198031867</v>
      </c>
      <c r="R40" s="345">
        <f t="shared" si="9"/>
        <v>577807348</v>
      </c>
      <c r="S40" s="345">
        <f t="shared" si="9"/>
        <v>211773755</v>
      </c>
      <c r="T40" s="343">
        <f t="shared" si="9"/>
        <v>321675734</v>
      </c>
      <c r="U40" s="343">
        <f t="shared" si="9"/>
        <v>414964466</v>
      </c>
      <c r="V40" s="345">
        <f t="shared" si="9"/>
        <v>948413955</v>
      </c>
      <c r="W40" s="345">
        <f t="shared" si="9"/>
        <v>2845583394</v>
      </c>
      <c r="X40" s="343">
        <f t="shared" si="9"/>
        <v>0</v>
      </c>
      <c r="Y40" s="345">
        <f t="shared" si="9"/>
        <v>2845583394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1867828000</v>
      </c>
      <c r="D49" s="368"/>
      <c r="E49" s="54">
        <v>1039880000</v>
      </c>
      <c r="F49" s="53"/>
      <c r="G49" s="53">
        <v>163005230</v>
      </c>
      <c r="H49" s="54">
        <v>169956556</v>
      </c>
      <c r="I49" s="54">
        <v>225460011</v>
      </c>
      <c r="J49" s="53">
        <v>558421797</v>
      </c>
      <c r="K49" s="53">
        <v>215297733</v>
      </c>
      <c r="L49" s="54">
        <v>283781997</v>
      </c>
      <c r="M49" s="54">
        <v>261860564</v>
      </c>
      <c r="N49" s="53">
        <v>760940294</v>
      </c>
      <c r="O49" s="53">
        <v>177206588</v>
      </c>
      <c r="P49" s="54">
        <v>202568893</v>
      </c>
      <c r="Q49" s="54">
        <v>198031867</v>
      </c>
      <c r="R49" s="53">
        <v>577807348</v>
      </c>
      <c r="S49" s="53">
        <v>211773755</v>
      </c>
      <c r="T49" s="54">
        <v>321675734</v>
      </c>
      <c r="U49" s="54">
        <v>414964466</v>
      </c>
      <c r="V49" s="53">
        <v>948413955</v>
      </c>
      <c r="W49" s="53">
        <v>2845583394</v>
      </c>
      <c r="X49" s="54"/>
      <c r="Y49" s="53">
        <v>2845583394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1867828000</v>
      </c>
      <c r="D60" s="346">
        <f t="shared" si="14"/>
        <v>0</v>
      </c>
      <c r="E60" s="219">
        <f t="shared" si="14"/>
        <v>4354709000</v>
      </c>
      <c r="F60" s="264">
        <f t="shared" si="14"/>
        <v>0</v>
      </c>
      <c r="G60" s="264">
        <f t="shared" si="14"/>
        <v>163005230</v>
      </c>
      <c r="H60" s="219">
        <f t="shared" si="14"/>
        <v>169956556</v>
      </c>
      <c r="I60" s="219">
        <f t="shared" si="14"/>
        <v>225460011</v>
      </c>
      <c r="J60" s="264">
        <f t="shared" si="14"/>
        <v>558421797</v>
      </c>
      <c r="K60" s="264">
        <f t="shared" si="14"/>
        <v>215297733</v>
      </c>
      <c r="L60" s="219">
        <f t="shared" si="14"/>
        <v>283781997</v>
      </c>
      <c r="M60" s="219">
        <f t="shared" si="14"/>
        <v>261860564</v>
      </c>
      <c r="N60" s="264">
        <f t="shared" si="14"/>
        <v>760940294</v>
      </c>
      <c r="O60" s="264">
        <f t="shared" si="14"/>
        <v>177206588</v>
      </c>
      <c r="P60" s="219">
        <f t="shared" si="14"/>
        <v>202568893</v>
      </c>
      <c r="Q60" s="219">
        <f t="shared" si="14"/>
        <v>198031867</v>
      </c>
      <c r="R60" s="264">
        <f t="shared" si="14"/>
        <v>577807348</v>
      </c>
      <c r="S60" s="264">
        <f t="shared" si="14"/>
        <v>211773755</v>
      </c>
      <c r="T60" s="219">
        <f t="shared" si="14"/>
        <v>321675734</v>
      </c>
      <c r="U60" s="219">
        <f t="shared" si="14"/>
        <v>414964466</v>
      </c>
      <c r="V60" s="264">
        <f t="shared" si="14"/>
        <v>948413955</v>
      </c>
      <c r="W60" s="264">
        <f t="shared" si="14"/>
        <v>2845583394</v>
      </c>
      <c r="X60" s="219">
        <f t="shared" si="14"/>
        <v>0</v>
      </c>
      <c r="Y60" s="264">
        <f t="shared" si="14"/>
        <v>2845583394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15220949033</v>
      </c>
      <c r="D5" s="153">
        <f>SUM(D6:D8)</f>
        <v>0</v>
      </c>
      <c r="E5" s="154">
        <f t="shared" si="0"/>
        <v>16578721000</v>
      </c>
      <c r="F5" s="100">
        <f t="shared" si="0"/>
        <v>16547447000</v>
      </c>
      <c r="G5" s="100">
        <f t="shared" si="0"/>
        <v>2622006311</v>
      </c>
      <c r="H5" s="100">
        <f t="shared" si="0"/>
        <v>974996214</v>
      </c>
      <c r="I5" s="100">
        <f t="shared" si="0"/>
        <v>1010252776</v>
      </c>
      <c r="J5" s="100">
        <f t="shared" si="0"/>
        <v>4607255301</v>
      </c>
      <c r="K5" s="100">
        <f t="shared" si="0"/>
        <v>1030974186</v>
      </c>
      <c r="L5" s="100">
        <f t="shared" si="0"/>
        <v>1050528798</v>
      </c>
      <c r="M5" s="100">
        <f t="shared" si="0"/>
        <v>1418325416</v>
      </c>
      <c r="N5" s="100">
        <f t="shared" si="0"/>
        <v>3499828400</v>
      </c>
      <c r="O5" s="100">
        <f t="shared" si="0"/>
        <v>1927408391</v>
      </c>
      <c r="P5" s="100">
        <f t="shared" si="0"/>
        <v>1205928264</v>
      </c>
      <c r="Q5" s="100">
        <f t="shared" si="0"/>
        <v>1974538672</v>
      </c>
      <c r="R5" s="100">
        <f t="shared" si="0"/>
        <v>5107875327</v>
      </c>
      <c r="S5" s="100">
        <f t="shared" si="0"/>
        <v>1261077598</v>
      </c>
      <c r="T5" s="100">
        <f t="shared" si="0"/>
        <v>1142533069</v>
      </c>
      <c r="U5" s="100">
        <f t="shared" si="0"/>
        <v>1082673245</v>
      </c>
      <c r="V5" s="100">
        <f t="shared" si="0"/>
        <v>3486283912</v>
      </c>
      <c r="W5" s="100">
        <f t="shared" si="0"/>
        <v>16701242940</v>
      </c>
      <c r="X5" s="100">
        <f t="shared" si="0"/>
        <v>16578721000</v>
      </c>
      <c r="Y5" s="100">
        <f t="shared" si="0"/>
        <v>122521940</v>
      </c>
      <c r="Z5" s="137">
        <f>+IF(X5&lt;&gt;0,+(Y5/X5)*100,0)</f>
        <v>0.7390313161069542</v>
      </c>
      <c r="AA5" s="153">
        <f>SUM(AA6:AA8)</f>
        <v>16547447000</v>
      </c>
    </row>
    <row r="6" spans="1:27" ht="12.75">
      <c r="A6" s="138" t="s">
        <v>75</v>
      </c>
      <c r="B6" s="136"/>
      <c r="C6" s="155">
        <v>5323087</v>
      </c>
      <c r="D6" s="155"/>
      <c r="E6" s="156">
        <v>6010000</v>
      </c>
      <c r="F6" s="60">
        <v>6125000</v>
      </c>
      <c r="G6" s="60">
        <v>15836</v>
      </c>
      <c r="H6" s="60">
        <v>92124</v>
      </c>
      <c r="I6" s="60">
        <v>10</v>
      </c>
      <c r="J6" s="60">
        <v>107970</v>
      </c>
      <c r="K6" s="60">
        <v>331</v>
      </c>
      <c r="L6" s="60">
        <v>31</v>
      </c>
      <c r="M6" s="60">
        <v>447</v>
      </c>
      <c r="N6" s="60">
        <v>809</v>
      </c>
      <c r="O6" s="60">
        <v>1805</v>
      </c>
      <c r="P6" s="60"/>
      <c r="Q6" s="60">
        <v>62957</v>
      </c>
      <c r="R6" s="60">
        <v>64762</v>
      </c>
      <c r="S6" s="60"/>
      <c r="T6" s="60">
        <v>1087221</v>
      </c>
      <c r="U6" s="60">
        <v>13075</v>
      </c>
      <c r="V6" s="60">
        <v>1100296</v>
      </c>
      <c r="W6" s="60">
        <v>1273837</v>
      </c>
      <c r="X6" s="60">
        <v>6009996</v>
      </c>
      <c r="Y6" s="60">
        <v>-4736159</v>
      </c>
      <c r="Z6" s="140">
        <v>-78.8</v>
      </c>
      <c r="AA6" s="155">
        <v>6125000</v>
      </c>
    </row>
    <row r="7" spans="1:27" ht="12.75">
      <c r="A7" s="138" t="s">
        <v>76</v>
      </c>
      <c r="B7" s="136"/>
      <c r="C7" s="157">
        <v>15215625946</v>
      </c>
      <c r="D7" s="157"/>
      <c r="E7" s="158">
        <v>16572711000</v>
      </c>
      <c r="F7" s="159">
        <v>16541322000</v>
      </c>
      <c r="G7" s="159">
        <v>2621749475</v>
      </c>
      <c r="H7" s="159">
        <v>967944224</v>
      </c>
      <c r="I7" s="159">
        <v>1008754109</v>
      </c>
      <c r="J7" s="159">
        <v>4598447808</v>
      </c>
      <c r="K7" s="159">
        <v>1029040253</v>
      </c>
      <c r="L7" s="159">
        <v>1047780950</v>
      </c>
      <c r="M7" s="159">
        <v>1415262581</v>
      </c>
      <c r="N7" s="159">
        <v>3492083784</v>
      </c>
      <c r="O7" s="159">
        <v>1920689446</v>
      </c>
      <c r="P7" s="159">
        <v>1202909118</v>
      </c>
      <c r="Q7" s="159">
        <v>1972439777</v>
      </c>
      <c r="R7" s="159">
        <v>5096038341</v>
      </c>
      <c r="S7" s="159">
        <v>1265712023</v>
      </c>
      <c r="T7" s="159">
        <v>1029244729</v>
      </c>
      <c r="U7" s="159">
        <v>1083325587</v>
      </c>
      <c r="V7" s="159">
        <v>3378282339</v>
      </c>
      <c r="W7" s="159">
        <v>16564852272</v>
      </c>
      <c r="X7" s="159">
        <v>16572711004</v>
      </c>
      <c r="Y7" s="159">
        <v>-7858732</v>
      </c>
      <c r="Z7" s="141">
        <v>-0.05</v>
      </c>
      <c r="AA7" s="157">
        <v>16541322000</v>
      </c>
    </row>
    <row r="8" spans="1:27" ht="12.75">
      <c r="A8" s="138" t="s">
        <v>77</v>
      </c>
      <c r="B8" s="136"/>
      <c r="C8" s="155"/>
      <c r="D8" s="155"/>
      <c r="E8" s="156"/>
      <c r="F8" s="60"/>
      <c r="G8" s="60">
        <v>241000</v>
      </c>
      <c r="H8" s="60">
        <v>6959866</v>
      </c>
      <c r="I8" s="60">
        <v>1498657</v>
      </c>
      <c r="J8" s="60">
        <v>8699523</v>
      </c>
      <c r="K8" s="60">
        <v>1933602</v>
      </c>
      <c r="L8" s="60">
        <v>2747817</v>
      </c>
      <c r="M8" s="60">
        <v>3062388</v>
      </c>
      <c r="N8" s="60">
        <v>7743807</v>
      </c>
      <c r="O8" s="60">
        <v>6717140</v>
      </c>
      <c r="P8" s="60">
        <v>3019146</v>
      </c>
      <c r="Q8" s="60">
        <v>2035938</v>
      </c>
      <c r="R8" s="60">
        <v>11772224</v>
      </c>
      <c r="S8" s="60">
        <v>-4634425</v>
      </c>
      <c r="T8" s="60">
        <v>112201119</v>
      </c>
      <c r="U8" s="60">
        <v>-665417</v>
      </c>
      <c r="V8" s="60">
        <v>106901277</v>
      </c>
      <c r="W8" s="60">
        <v>135116831</v>
      </c>
      <c r="X8" s="60"/>
      <c r="Y8" s="60">
        <v>135116831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2491210726</v>
      </c>
      <c r="D9" s="153">
        <f>SUM(D10:D14)</f>
        <v>0</v>
      </c>
      <c r="E9" s="154">
        <f t="shared" si="1"/>
        <v>3040566123</v>
      </c>
      <c r="F9" s="100">
        <f t="shared" si="1"/>
        <v>2901393000</v>
      </c>
      <c r="G9" s="100">
        <f t="shared" si="1"/>
        <v>76843479</v>
      </c>
      <c r="H9" s="100">
        <f t="shared" si="1"/>
        <v>-6469614</v>
      </c>
      <c r="I9" s="100">
        <f t="shared" si="1"/>
        <v>194158595</v>
      </c>
      <c r="J9" s="100">
        <f t="shared" si="1"/>
        <v>264532460</v>
      </c>
      <c r="K9" s="100">
        <f t="shared" si="1"/>
        <v>82469139</v>
      </c>
      <c r="L9" s="100">
        <f t="shared" si="1"/>
        <v>388819857</v>
      </c>
      <c r="M9" s="100">
        <f t="shared" si="1"/>
        <v>187174703</v>
      </c>
      <c r="N9" s="100">
        <f t="shared" si="1"/>
        <v>658463699</v>
      </c>
      <c r="O9" s="100">
        <f t="shared" si="1"/>
        <v>85751570</v>
      </c>
      <c r="P9" s="100">
        <f t="shared" si="1"/>
        <v>183195736</v>
      </c>
      <c r="Q9" s="100">
        <f t="shared" si="1"/>
        <v>107834016</v>
      </c>
      <c r="R9" s="100">
        <f t="shared" si="1"/>
        <v>376781322</v>
      </c>
      <c r="S9" s="100">
        <f t="shared" si="1"/>
        <v>224537801</v>
      </c>
      <c r="T9" s="100">
        <f t="shared" si="1"/>
        <v>218466735</v>
      </c>
      <c r="U9" s="100">
        <f t="shared" si="1"/>
        <v>160435023</v>
      </c>
      <c r="V9" s="100">
        <f t="shared" si="1"/>
        <v>603439559</v>
      </c>
      <c r="W9" s="100">
        <f t="shared" si="1"/>
        <v>1903217040</v>
      </c>
      <c r="X9" s="100">
        <f t="shared" si="1"/>
        <v>3040566129</v>
      </c>
      <c r="Y9" s="100">
        <f t="shared" si="1"/>
        <v>-1137349089</v>
      </c>
      <c r="Z9" s="137">
        <f>+IF(X9&lt;&gt;0,+(Y9/X9)*100,0)</f>
        <v>-37.40583301748672</v>
      </c>
      <c r="AA9" s="153">
        <f>SUM(AA10:AA14)</f>
        <v>2901393000</v>
      </c>
    </row>
    <row r="10" spans="1:27" ht="12.75">
      <c r="A10" s="138" t="s">
        <v>79</v>
      </c>
      <c r="B10" s="136"/>
      <c r="C10" s="155">
        <v>135137548</v>
      </c>
      <c r="D10" s="155"/>
      <c r="E10" s="156">
        <v>125513691</v>
      </c>
      <c r="F10" s="60">
        <v>235043000</v>
      </c>
      <c r="G10" s="60">
        <v>2762500</v>
      </c>
      <c r="H10" s="60">
        <v>4551799</v>
      </c>
      <c r="I10" s="60">
        <v>7474908</v>
      </c>
      <c r="J10" s="60">
        <v>14789207</v>
      </c>
      <c r="K10" s="60">
        <v>7687444</v>
      </c>
      <c r="L10" s="60">
        <v>8778706</v>
      </c>
      <c r="M10" s="60">
        <v>8917559</v>
      </c>
      <c r="N10" s="60">
        <v>25383709</v>
      </c>
      <c r="O10" s="60">
        <v>2163880</v>
      </c>
      <c r="P10" s="60">
        <v>6935933</v>
      </c>
      <c r="Q10" s="60">
        <v>2412292</v>
      </c>
      <c r="R10" s="60">
        <v>11512105</v>
      </c>
      <c r="S10" s="60">
        <v>3889441</v>
      </c>
      <c r="T10" s="60">
        <v>5985049</v>
      </c>
      <c r="U10" s="60">
        <v>18053364</v>
      </c>
      <c r="V10" s="60">
        <v>27927854</v>
      </c>
      <c r="W10" s="60">
        <v>79612875</v>
      </c>
      <c r="X10" s="60">
        <v>125513694</v>
      </c>
      <c r="Y10" s="60">
        <v>-45900819</v>
      </c>
      <c r="Z10" s="140">
        <v>-36.57</v>
      </c>
      <c r="AA10" s="155">
        <v>235043000</v>
      </c>
    </row>
    <row r="11" spans="1:27" ht="12.75">
      <c r="A11" s="138" t="s">
        <v>80</v>
      </c>
      <c r="B11" s="136"/>
      <c r="C11" s="155">
        <v>108857323</v>
      </c>
      <c r="D11" s="155"/>
      <c r="E11" s="156">
        <v>124059000</v>
      </c>
      <c r="F11" s="60">
        <v>70393000</v>
      </c>
      <c r="G11" s="60">
        <v>5014359</v>
      </c>
      <c r="H11" s="60">
        <v>-2218586</v>
      </c>
      <c r="I11" s="60">
        <v>8209049</v>
      </c>
      <c r="J11" s="60">
        <v>11004822</v>
      </c>
      <c r="K11" s="60">
        <v>6255556</v>
      </c>
      <c r="L11" s="60">
        <v>8177402</v>
      </c>
      <c r="M11" s="60">
        <v>12781388</v>
      </c>
      <c r="N11" s="60">
        <v>27214346</v>
      </c>
      <c r="O11" s="60">
        <v>8188125</v>
      </c>
      <c r="P11" s="60">
        <v>10319589</v>
      </c>
      <c r="Q11" s="60">
        <v>763968</v>
      </c>
      <c r="R11" s="60">
        <v>19271682</v>
      </c>
      <c r="S11" s="60">
        <v>20324948</v>
      </c>
      <c r="T11" s="60">
        <v>4483891</v>
      </c>
      <c r="U11" s="60">
        <v>5508003</v>
      </c>
      <c r="V11" s="60">
        <v>30316842</v>
      </c>
      <c r="W11" s="60">
        <v>87807692</v>
      </c>
      <c r="X11" s="60">
        <v>124059004</v>
      </c>
      <c r="Y11" s="60">
        <v>-36251312</v>
      </c>
      <c r="Z11" s="140">
        <v>-29.22</v>
      </c>
      <c r="AA11" s="155">
        <v>70393000</v>
      </c>
    </row>
    <row r="12" spans="1:27" ht="12.75">
      <c r="A12" s="138" t="s">
        <v>81</v>
      </c>
      <c r="B12" s="136"/>
      <c r="C12" s="155">
        <v>673345466</v>
      </c>
      <c r="D12" s="155"/>
      <c r="E12" s="156">
        <v>1118714000</v>
      </c>
      <c r="F12" s="60">
        <v>939916000</v>
      </c>
      <c r="G12" s="60">
        <v>58342481</v>
      </c>
      <c r="H12" s="60">
        <v>23807949</v>
      </c>
      <c r="I12" s="60">
        <v>48274860</v>
      </c>
      <c r="J12" s="60">
        <v>130425290</v>
      </c>
      <c r="K12" s="60">
        <v>25462800</v>
      </c>
      <c r="L12" s="60">
        <v>120738340</v>
      </c>
      <c r="M12" s="60">
        <v>58510081</v>
      </c>
      <c r="N12" s="60">
        <v>204711221</v>
      </c>
      <c r="O12" s="60">
        <v>48165132</v>
      </c>
      <c r="P12" s="60">
        <v>42166229</v>
      </c>
      <c r="Q12" s="60">
        <v>40316784</v>
      </c>
      <c r="R12" s="60">
        <v>130648145</v>
      </c>
      <c r="S12" s="60">
        <v>66229424</v>
      </c>
      <c r="T12" s="60">
        <v>132027558</v>
      </c>
      <c r="U12" s="60">
        <v>25328532</v>
      </c>
      <c r="V12" s="60">
        <v>223585514</v>
      </c>
      <c r="W12" s="60">
        <v>689370170</v>
      </c>
      <c r="X12" s="60">
        <v>1118714000</v>
      </c>
      <c r="Y12" s="60">
        <v>-429343830</v>
      </c>
      <c r="Z12" s="140">
        <v>-38.38</v>
      </c>
      <c r="AA12" s="155">
        <v>939916000</v>
      </c>
    </row>
    <row r="13" spans="1:27" ht="12.75">
      <c r="A13" s="138" t="s">
        <v>82</v>
      </c>
      <c r="B13" s="136"/>
      <c r="C13" s="155">
        <v>1395744238</v>
      </c>
      <c r="D13" s="155"/>
      <c r="E13" s="156">
        <v>1491138432</v>
      </c>
      <c r="F13" s="60">
        <v>1454567000</v>
      </c>
      <c r="G13" s="60">
        <v>10582128</v>
      </c>
      <c r="H13" s="60">
        <v>-933923</v>
      </c>
      <c r="I13" s="60">
        <v>63797197</v>
      </c>
      <c r="J13" s="60">
        <v>73445402</v>
      </c>
      <c r="K13" s="60">
        <v>27407179</v>
      </c>
      <c r="L13" s="60">
        <v>214484562</v>
      </c>
      <c r="M13" s="60">
        <v>96843944</v>
      </c>
      <c r="N13" s="60">
        <v>338735685</v>
      </c>
      <c r="O13" s="60">
        <v>14223651</v>
      </c>
      <c r="P13" s="60">
        <v>74255550</v>
      </c>
      <c r="Q13" s="60">
        <v>63924987</v>
      </c>
      <c r="R13" s="60">
        <v>152404188</v>
      </c>
      <c r="S13" s="60">
        <v>110194438</v>
      </c>
      <c r="T13" s="60">
        <v>80560421</v>
      </c>
      <c r="U13" s="60">
        <v>111504544</v>
      </c>
      <c r="V13" s="60">
        <v>302259403</v>
      </c>
      <c r="W13" s="60">
        <v>866844678</v>
      </c>
      <c r="X13" s="60">
        <v>1491138431</v>
      </c>
      <c r="Y13" s="60">
        <v>-624293753</v>
      </c>
      <c r="Z13" s="140">
        <v>-41.87</v>
      </c>
      <c r="AA13" s="155">
        <v>1454567000</v>
      </c>
    </row>
    <row r="14" spans="1:27" ht="12.75">
      <c r="A14" s="138" t="s">
        <v>83</v>
      </c>
      <c r="B14" s="136"/>
      <c r="C14" s="157">
        <v>178126151</v>
      </c>
      <c r="D14" s="157"/>
      <c r="E14" s="158">
        <v>181141000</v>
      </c>
      <c r="F14" s="159">
        <v>201474000</v>
      </c>
      <c r="G14" s="159">
        <v>142011</v>
      </c>
      <c r="H14" s="159">
        <v>-31676853</v>
      </c>
      <c r="I14" s="159">
        <v>66402581</v>
      </c>
      <c r="J14" s="159">
        <v>34867739</v>
      </c>
      <c r="K14" s="159">
        <v>15656160</v>
      </c>
      <c r="L14" s="159">
        <v>36640847</v>
      </c>
      <c r="M14" s="159">
        <v>10121731</v>
      </c>
      <c r="N14" s="159">
        <v>62418738</v>
      </c>
      <c r="O14" s="159">
        <v>13010782</v>
      </c>
      <c r="P14" s="159">
        <v>49518435</v>
      </c>
      <c r="Q14" s="159">
        <v>415985</v>
      </c>
      <c r="R14" s="159">
        <v>62945202</v>
      </c>
      <c r="S14" s="159">
        <v>23899550</v>
      </c>
      <c r="T14" s="159">
        <v>-4590184</v>
      </c>
      <c r="U14" s="159">
        <v>40580</v>
      </c>
      <c r="V14" s="159">
        <v>19349946</v>
      </c>
      <c r="W14" s="159">
        <v>179581625</v>
      </c>
      <c r="X14" s="159">
        <v>181141000</v>
      </c>
      <c r="Y14" s="159">
        <v>-1559375</v>
      </c>
      <c r="Z14" s="141">
        <v>-0.86</v>
      </c>
      <c r="AA14" s="157">
        <v>201474000</v>
      </c>
    </row>
    <row r="15" spans="1:27" ht="12.75">
      <c r="A15" s="135" t="s">
        <v>84</v>
      </c>
      <c r="B15" s="142"/>
      <c r="C15" s="153">
        <f aca="true" t="shared" si="2" ref="C15:Y15">SUM(C16:C18)</f>
        <v>1761556450</v>
      </c>
      <c r="D15" s="153">
        <f>SUM(D16:D18)</f>
        <v>0</v>
      </c>
      <c r="E15" s="154">
        <f t="shared" si="2"/>
        <v>2782916000</v>
      </c>
      <c r="F15" s="100">
        <f t="shared" si="2"/>
        <v>2720517000</v>
      </c>
      <c r="G15" s="100">
        <f t="shared" si="2"/>
        <v>75644992</v>
      </c>
      <c r="H15" s="100">
        <f t="shared" si="2"/>
        <v>73622042</v>
      </c>
      <c r="I15" s="100">
        <f t="shared" si="2"/>
        <v>49291951</v>
      </c>
      <c r="J15" s="100">
        <f t="shared" si="2"/>
        <v>198558985</v>
      </c>
      <c r="K15" s="100">
        <f t="shared" si="2"/>
        <v>-28925808</v>
      </c>
      <c r="L15" s="100">
        <f t="shared" si="2"/>
        <v>417146743</v>
      </c>
      <c r="M15" s="100">
        <f t="shared" si="2"/>
        <v>219376742</v>
      </c>
      <c r="N15" s="100">
        <f t="shared" si="2"/>
        <v>607597677</v>
      </c>
      <c r="O15" s="100">
        <f t="shared" si="2"/>
        <v>193470560</v>
      </c>
      <c r="P15" s="100">
        <f t="shared" si="2"/>
        <v>287906337</v>
      </c>
      <c r="Q15" s="100">
        <f t="shared" si="2"/>
        <v>190201343</v>
      </c>
      <c r="R15" s="100">
        <f t="shared" si="2"/>
        <v>671578240</v>
      </c>
      <c r="S15" s="100">
        <f t="shared" si="2"/>
        <v>177951662</v>
      </c>
      <c r="T15" s="100">
        <f t="shared" si="2"/>
        <v>291877381</v>
      </c>
      <c r="U15" s="100">
        <f t="shared" si="2"/>
        <v>126961490</v>
      </c>
      <c r="V15" s="100">
        <f t="shared" si="2"/>
        <v>596790533</v>
      </c>
      <c r="W15" s="100">
        <f t="shared" si="2"/>
        <v>2074525435</v>
      </c>
      <c r="X15" s="100">
        <f t="shared" si="2"/>
        <v>2782915996</v>
      </c>
      <c r="Y15" s="100">
        <f t="shared" si="2"/>
        <v>-708390561</v>
      </c>
      <c r="Z15" s="137">
        <f>+IF(X15&lt;&gt;0,+(Y15/X15)*100,0)</f>
        <v>-25.454974638767357</v>
      </c>
      <c r="AA15" s="153">
        <f>SUM(AA16:AA18)</f>
        <v>2720517000</v>
      </c>
    </row>
    <row r="16" spans="1:27" ht="12.75">
      <c r="A16" s="138" t="s">
        <v>85</v>
      </c>
      <c r="B16" s="136"/>
      <c r="C16" s="155">
        <v>321709890</v>
      </c>
      <c r="D16" s="155"/>
      <c r="E16" s="156">
        <v>938482000</v>
      </c>
      <c r="F16" s="60">
        <v>904083000</v>
      </c>
      <c r="G16" s="60">
        <v>36301317</v>
      </c>
      <c r="H16" s="60">
        <v>50171312</v>
      </c>
      <c r="I16" s="60">
        <v>54087203</v>
      </c>
      <c r="J16" s="60">
        <v>140559832</v>
      </c>
      <c r="K16" s="60">
        <v>14203669</v>
      </c>
      <c r="L16" s="60">
        <v>92921700</v>
      </c>
      <c r="M16" s="60">
        <v>88196501</v>
      </c>
      <c r="N16" s="60">
        <v>195321870</v>
      </c>
      <c r="O16" s="60">
        <v>51099099</v>
      </c>
      <c r="P16" s="60">
        <v>55472471</v>
      </c>
      <c r="Q16" s="60">
        <v>60371193</v>
      </c>
      <c r="R16" s="60">
        <v>166942763</v>
      </c>
      <c r="S16" s="60">
        <v>59557764</v>
      </c>
      <c r="T16" s="60">
        <v>65763726</v>
      </c>
      <c r="U16" s="60">
        <v>75277072</v>
      </c>
      <c r="V16" s="60">
        <v>200598562</v>
      </c>
      <c r="W16" s="60">
        <v>703423027</v>
      </c>
      <c r="X16" s="60">
        <v>938481996</v>
      </c>
      <c r="Y16" s="60">
        <v>-235058969</v>
      </c>
      <c r="Z16" s="140">
        <v>-25.05</v>
      </c>
      <c r="AA16" s="155">
        <v>904083000</v>
      </c>
    </row>
    <row r="17" spans="1:27" ht="12.75">
      <c r="A17" s="138" t="s">
        <v>86</v>
      </c>
      <c r="B17" s="136"/>
      <c r="C17" s="155">
        <v>1352622560</v>
      </c>
      <c r="D17" s="155"/>
      <c r="E17" s="156">
        <v>1768734000</v>
      </c>
      <c r="F17" s="60">
        <v>1725734000</v>
      </c>
      <c r="G17" s="60">
        <v>39343675</v>
      </c>
      <c r="H17" s="60">
        <v>23450730</v>
      </c>
      <c r="I17" s="60">
        <v>-4795252</v>
      </c>
      <c r="J17" s="60">
        <v>57999153</v>
      </c>
      <c r="K17" s="60">
        <v>-43129477</v>
      </c>
      <c r="L17" s="60">
        <v>324225043</v>
      </c>
      <c r="M17" s="60">
        <v>131180241</v>
      </c>
      <c r="N17" s="60">
        <v>412275807</v>
      </c>
      <c r="O17" s="60">
        <v>142371461</v>
      </c>
      <c r="P17" s="60">
        <v>232433866</v>
      </c>
      <c r="Q17" s="60">
        <v>129830150</v>
      </c>
      <c r="R17" s="60">
        <v>504635477</v>
      </c>
      <c r="S17" s="60">
        <v>118393898</v>
      </c>
      <c r="T17" s="60">
        <v>226113655</v>
      </c>
      <c r="U17" s="60">
        <v>51684418</v>
      </c>
      <c r="V17" s="60">
        <v>396191971</v>
      </c>
      <c r="W17" s="60">
        <v>1371102408</v>
      </c>
      <c r="X17" s="60">
        <v>1768734000</v>
      </c>
      <c r="Y17" s="60">
        <v>-397631592</v>
      </c>
      <c r="Z17" s="140">
        <v>-22.48</v>
      </c>
      <c r="AA17" s="155">
        <v>1725734000</v>
      </c>
    </row>
    <row r="18" spans="1:27" ht="12.75">
      <c r="A18" s="138" t="s">
        <v>87</v>
      </c>
      <c r="B18" s="136"/>
      <c r="C18" s="155">
        <v>87224000</v>
      </c>
      <c r="D18" s="155"/>
      <c r="E18" s="156">
        <v>75700000</v>
      </c>
      <c r="F18" s="60">
        <v>90700000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75700000</v>
      </c>
      <c r="Y18" s="60">
        <v>-75700000</v>
      </c>
      <c r="Z18" s="140">
        <v>-100</v>
      </c>
      <c r="AA18" s="155">
        <v>90700000</v>
      </c>
    </row>
    <row r="19" spans="1:27" ht="12.75">
      <c r="A19" s="135" t="s">
        <v>88</v>
      </c>
      <c r="B19" s="142"/>
      <c r="C19" s="153">
        <f aca="true" t="shared" si="3" ref="C19:Y19">SUM(C20:C23)</f>
        <v>26327626381</v>
      </c>
      <c r="D19" s="153">
        <f>SUM(D20:D23)</f>
        <v>0</v>
      </c>
      <c r="E19" s="154">
        <f t="shared" si="3"/>
        <v>29812382877</v>
      </c>
      <c r="F19" s="100">
        <f t="shared" si="3"/>
        <v>28253296000</v>
      </c>
      <c r="G19" s="100">
        <f t="shared" si="3"/>
        <v>2682319500</v>
      </c>
      <c r="H19" s="100">
        <f t="shared" si="3"/>
        <v>2334781682</v>
      </c>
      <c r="I19" s="100">
        <f t="shared" si="3"/>
        <v>2202131051</v>
      </c>
      <c r="J19" s="100">
        <f t="shared" si="3"/>
        <v>7219232233</v>
      </c>
      <c r="K19" s="100">
        <f t="shared" si="3"/>
        <v>2136064428</v>
      </c>
      <c r="L19" s="100">
        <f t="shared" si="3"/>
        <v>1975461181</v>
      </c>
      <c r="M19" s="100">
        <f t="shared" si="3"/>
        <v>2183815325</v>
      </c>
      <c r="N19" s="100">
        <f t="shared" si="3"/>
        <v>6295340934</v>
      </c>
      <c r="O19" s="100">
        <f t="shared" si="3"/>
        <v>2077994363</v>
      </c>
      <c r="P19" s="100">
        <f t="shared" si="3"/>
        <v>1935442956</v>
      </c>
      <c r="Q19" s="100">
        <f t="shared" si="3"/>
        <v>2059423777</v>
      </c>
      <c r="R19" s="100">
        <f t="shared" si="3"/>
        <v>6072861096</v>
      </c>
      <c r="S19" s="100">
        <f t="shared" si="3"/>
        <v>2166464681</v>
      </c>
      <c r="T19" s="100">
        <f t="shared" si="3"/>
        <v>2031870503</v>
      </c>
      <c r="U19" s="100">
        <f t="shared" si="3"/>
        <v>2310078089</v>
      </c>
      <c r="V19" s="100">
        <f t="shared" si="3"/>
        <v>6508413273</v>
      </c>
      <c r="W19" s="100">
        <f t="shared" si="3"/>
        <v>26095847536</v>
      </c>
      <c r="X19" s="100">
        <f t="shared" si="3"/>
        <v>29812382875</v>
      </c>
      <c r="Y19" s="100">
        <f t="shared" si="3"/>
        <v>-3716535339</v>
      </c>
      <c r="Z19" s="137">
        <f>+IF(X19&lt;&gt;0,+(Y19/X19)*100,0)</f>
        <v>-12.46641489404929</v>
      </c>
      <c r="AA19" s="153">
        <f>SUM(AA20:AA23)</f>
        <v>28253296000</v>
      </c>
    </row>
    <row r="20" spans="1:27" ht="12.75">
      <c r="A20" s="138" t="s">
        <v>89</v>
      </c>
      <c r="B20" s="136"/>
      <c r="C20" s="155">
        <v>16309338799</v>
      </c>
      <c r="D20" s="155"/>
      <c r="E20" s="156">
        <v>17091084877</v>
      </c>
      <c r="F20" s="60">
        <v>16092555000</v>
      </c>
      <c r="G20" s="60">
        <v>1661291974</v>
      </c>
      <c r="H20" s="60">
        <v>1360119654</v>
      </c>
      <c r="I20" s="60">
        <v>1206745736</v>
      </c>
      <c r="J20" s="60">
        <v>4228157364</v>
      </c>
      <c r="K20" s="60">
        <v>1125025000</v>
      </c>
      <c r="L20" s="60">
        <v>1040194708</v>
      </c>
      <c r="M20" s="60">
        <v>1095127052</v>
      </c>
      <c r="N20" s="60">
        <v>3260346760</v>
      </c>
      <c r="O20" s="60">
        <v>1065627237</v>
      </c>
      <c r="P20" s="60">
        <v>989501356</v>
      </c>
      <c r="Q20" s="60">
        <v>1098591400</v>
      </c>
      <c r="R20" s="60">
        <v>3153719993</v>
      </c>
      <c r="S20" s="60">
        <v>987298164</v>
      </c>
      <c r="T20" s="60">
        <v>1062228444</v>
      </c>
      <c r="U20" s="60">
        <v>1249734937</v>
      </c>
      <c r="V20" s="60">
        <v>3299261545</v>
      </c>
      <c r="W20" s="60">
        <v>13941485662</v>
      </c>
      <c r="X20" s="60">
        <v>17091084876</v>
      </c>
      <c r="Y20" s="60">
        <v>-3149599214</v>
      </c>
      <c r="Z20" s="140">
        <v>-18.43</v>
      </c>
      <c r="AA20" s="155">
        <v>16092555000</v>
      </c>
    </row>
    <row r="21" spans="1:27" ht="12.75">
      <c r="A21" s="138" t="s">
        <v>90</v>
      </c>
      <c r="B21" s="136"/>
      <c r="C21" s="155">
        <v>5136178533</v>
      </c>
      <c r="D21" s="155"/>
      <c r="E21" s="156">
        <v>6662100000</v>
      </c>
      <c r="F21" s="60">
        <v>6773743600</v>
      </c>
      <c r="G21" s="60">
        <v>554362502</v>
      </c>
      <c r="H21" s="60">
        <v>505547200</v>
      </c>
      <c r="I21" s="60">
        <v>526814999</v>
      </c>
      <c r="J21" s="60">
        <v>1586724701</v>
      </c>
      <c r="K21" s="60">
        <v>547600200</v>
      </c>
      <c r="L21" s="60">
        <v>503054975</v>
      </c>
      <c r="M21" s="60">
        <v>609532328</v>
      </c>
      <c r="N21" s="60">
        <v>1660187503</v>
      </c>
      <c r="O21" s="60">
        <v>556645687</v>
      </c>
      <c r="P21" s="60">
        <v>491361959</v>
      </c>
      <c r="Q21" s="60">
        <v>501687343</v>
      </c>
      <c r="R21" s="60">
        <v>1549694989</v>
      </c>
      <c r="S21" s="60">
        <v>629449859</v>
      </c>
      <c r="T21" s="60">
        <v>525318453</v>
      </c>
      <c r="U21" s="60">
        <v>556936023</v>
      </c>
      <c r="V21" s="60">
        <v>1711704335</v>
      </c>
      <c r="W21" s="60">
        <v>6508311528</v>
      </c>
      <c r="X21" s="60">
        <v>6662099999</v>
      </c>
      <c r="Y21" s="60">
        <v>-153788471</v>
      </c>
      <c r="Z21" s="140">
        <v>-2.31</v>
      </c>
      <c r="AA21" s="155">
        <v>6773743600</v>
      </c>
    </row>
    <row r="22" spans="1:27" ht="12.75">
      <c r="A22" s="138" t="s">
        <v>91</v>
      </c>
      <c r="B22" s="136"/>
      <c r="C22" s="157">
        <v>3424119532</v>
      </c>
      <c r="D22" s="157"/>
      <c r="E22" s="158">
        <v>4441400000</v>
      </c>
      <c r="F22" s="159">
        <v>3900797400</v>
      </c>
      <c r="G22" s="159">
        <v>332283770</v>
      </c>
      <c r="H22" s="159">
        <v>331983800</v>
      </c>
      <c r="I22" s="159">
        <v>322311316</v>
      </c>
      <c r="J22" s="159">
        <v>986578886</v>
      </c>
      <c r="K22" s="159">
        <v>322675800</v>
      </c>
      <c r="L22" s="159">
        <v>305892710</v>
      </c>
      <c r="M22" s="159">
        <v>340785687</v>
      </c>
      <c r="N22" s="159">
        <v>969354197</v>
      </c>
      <c r="O22" s="159">
        <v>329735963</v>
      </c>
      <c r="P22" s="159">
        <v>310974233</v>
      </c>
      <c r="Q22" s="159">
        <v>318902195</v>
      </c>
      <c r="R22" s="159">
        <v>959612391</v>
      </c>
      <c r="S22" s="159">
        <v>426941698</v>
      </c>
      <c r="T22" s="159">
        <v>301174217</v>
      </c>
      <c r="U22" s="159">
        <v>357335975</v>
      </c>
      <c r="V22" s="159">
        <v>1085451890</v>
      </c>
      <c r="W22" s="159">
        <v>4000997364</v>
      </c>
      <c r="X22" s="159">
        <v>4441400000</v>
      </c>
      <c r="Y22" s="159">
        <v>-440402636</v>
      </c>
      <c r="Z22" s="141">
        <v>-9.92</v>
      </c>
      <c r="AA22" s="157">
        <v>3900797400</v>
      </c>
    </row>
    <row r="23" spans="1:27" ht="12.75">
      <c r="A23" s="138" t="s">
        <v>92</v>
      </c>
      <c r="B23" s="136"/>
      <c r="C23" s="155">
        <v>1457989517</v>
      </c>
      <c r="D23" s="155"/>
      <c r="E23" s="156">
        <v>1617798000</v>
      </c>
      <c r="F23" s="60">
        <v>1486200000</v>
      </c>
      <c r="G23" s="60">
        <v>134381254</v>
      </c>
      <c r="H23" s="60">
        <v>137131028</v>
      </c>
      <c r="I23" s="60">
        <v>146259000</v>
      </c>
      <c r="J23" s="60">
        <v>417771282</v>
      </c>
      <c r="K23" s="60">
        <v>140763428</v>
      </c>
      <c r="L23" s="60">
        <v>126318788</v>
      </c>
      <c r="M23" s="60">
        <v>138370258</v>
      </c>
      <c r="N23" s="60">
        <v>405452474</v>
      </c>
      <c r="O23" s="60">
        <v>125985476</v>
      </c>
      <c r="P23" s="60">
        <v>143605408</v>
      </c>
      <c r="Q23" s="60">
        <v>140242839</v>
      </c>
      <c r="R23" s="60">
        <v>409833723</v>
      </c>
      <c r="S23" s="60">
        <v>122774960</v>
      </c>
      <c r="T23" s="60">
        <v>143149389</v>
      </c>
      <c r="U23" s="60">
        <v>146071154</v>
      </c>
      <c r="V23" s="60">
        <v>411995503</v>
      </c>
      <c r="W23" s="60">
        <v>1645052982</v>
      </c>
      <c r="X23" s="60">
        <v>1617798000</v>
      </c>
      <c r="Y23" s="60">
        <v>27254982</v>
      </c>
      <c r="Z23" s="140">
        <v>1.68</v>
      </c>
      <c r="AA23" s="155">
        <v>1486200000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45801342590</v>
      </c>
      <c r="D25" s="168">
        <f>+D5+D9+D15+D19+D24</f>
        <v>0</v>
      </c>
      <c r="E25" s="169">
        <f t="shared" si="4"/>
        <v>52214586000</v>
      </c>
      <c r="F25" s="73">
        <f t="shared" si="4"/>
        <v>50422653000</v>
      </c>
      <c r="G25" s="73">
        <f t="shared" si="4"/>
        <v>5456814282</v>
      </c>
      <c r="H25" s="73">
        <f t="shared" si="4"/>
        <v>3376930324</v>
      </c>
      <c r="I25" s="73">
        <f t="shared" si="4"/>
        <v>3455834373</v>
      </c>
      <c r="J25" s="73">
        <f t="shared" si="4"/>
        <v>12289578979</v>
      </c>
      <c r="K25" s="73">
        <f t="shared" si="4"/>
        <v>3220581945</v>
      </c>
      <c r="L25" s="73">
        <f t="shared" si="4"/>
        <v>3831956579</v>
      </c>
      <c r="M25" s="73">
        <f t="shared" si="4"/>
        <v>4008692186</v>
      </c>
      <c r="N25" s="73">
        <f t="shared" si="4"/>
        <v>11061230710</v>
      </c>
      <c r="O25" s="73">
        <f t="shared" si="4"/>
        <v>4284624884</v>
      </c>
      <c r="P25" s="73">
        <f t="shared" si="4"/>
        <v>3612473293</v>
      </c>
      <c r="Q25" s="73">
        <f t="shared" si="4"/>
        <v>4331997808</v>
      </c>
      <c r="R25" s="73">
        <f t="shared" si="4"/>
        <v>12229095985</v>
      </c>
      <c r="S25" s="73">
        <f t="shared" si="4"/>
        <v>3830031742</v>
      </c>
      <c r="T25" s="73">
        <f t="shared" si="4"/>
        <v>3684747688</v>
      </c>
      <c r="U25" s="73">
        <f t="shared" si="4"/>
        <v>3680147847</v>
      </c>
      <c r="V25" s="73">
        <f t="shared" si="4"/>
        <v>11194927277</v>
      </c>
      <c r="W25" s="73">
        <f t="shared" si="4"/>
        <v>46774832951</v>
      </c>
      <c r="X25" s="73">
        <f t="shared" si="4"/>
        <v>52214586000</v>
      </c>
      <c r="Y25" s="73">
        <f t="shared" si="4"/>
        <v>-5439753049</v>
      </c>
      <c r="Z25" s="170">
        <f>+IF(X25&lt;&gt;0,+(Y25/X25)*100,0)</f>
        <v>-10.418071779789654</v>
      </c>
      <c r="AA25" s="168">
        <f>+AA5+AA9+AA15+AA19+AA24</f>
        <v>50422653000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7898628820</v>
      </c>
      <c r="D28" s="153">
        <f>SUM(D29:D31)</f>
        <v>0</v>
      </c>
      <c r="E28" s="154">
        <f t="shared" si="5"/>
        <v>8828645490</v>
      </c>
      <c r="F28" s="100">
        <f t="shared" si="5"/>
        <v>8705310469</v>
      </c>
      <c r="G28" s="100">
        <f t="shared" si="5"/>
        <v>550018379</v>
      </c>
      <c r="H28" s="100">
        <f t="shared" si="5"/>
        <v>349159117</v>
      </c>
      <c r="I28" s="100">
        <f t="shared" si="5"/>
        <v>413505749</v>
      </c>
      <c r="J28" s="100">
        <f t="shared" si="5"/>
        <v>1312683245</v>
      </c>
      <c r="K28" s="100">
        <f t="shared" si="5"/>
        <v>799832845</v>
      </c>
      <c r="L28" s="100">
        <f t="shared" si="5"/>
        <v>767351267</v>
      </c>
      <c r="M28" s="100">
        <f t="shared" si="5"/>
        <v>671207790</v>
      </c>
      <c r="N28" s="100">
        <f t="shared" si="5"/>
        <v>2238391902</v>
      </c>
      <c r="O28" s="100">
        <f t="shared" si="5"/>
        <v>660215883</v>
      </c>
      <c r="P28" s="100">
        <f t="shared" si="5"/>
        <v>713130297</v>
      </c>
      <c r="Q28" s="100">
        <f t="shared" si="5"/>
        <v>548237620</v>
      </c>
      <c r="R28" s="100">
        <f t="shared" si="5"/>
        <v>1921583800</v>
      </c>
      <c r="S28" s="100">
        <f t="shared" si="5"/>
        <v>614199629</v>
      </c>
      <c r="T28" s="100">
        <f t="shared" si="5"/>
        <v>844102149</v>
      </c>
      <c r="U28" s="100">
        <f t="shared" si="5"/>
        <v>416151809</v>
      </c>
      <c r="V28" s="100">
        <f t="shared" si="5"/>
        <v>1874453587</v>
      </c>
      <c r="W28" s="100">
        <f t="shared" si="5"/>
        <v>7347112534</v>
      </c>
      <c r="X28" s="100">
        <f t="shared" si="5"/>
        <v>8828645492</v>
      </c>
      <c r="Y28" s="100">
        <f t="shared" si="5"/>
        <v>-1481532958</v>
      </c>
      <c r="Z28" s="137">
        <f>+IF(X28&lt;&gt;0,+(Y28/X28)*100,0)</f>
        <v>-16.78097687060238</v>
      </c>
      <c r="AA28" s="153">
        <f>SUM(AA29:AA31)</f>
        <v>8705310469</v>
      </c>
    </row>
    <row r="29" spans="1:27" ht="12.75">
      <c r="A29" s="138" t="s">
        <v>75</v>
      </c>
      <c r="B29" s="136"/>
      <c r="C29" s="155">
        <v>1304084820</v>
      </c>
      <c r="D29" s="155"/>
      <c r="E29" s="156">
        <v>1617845300</v>
      </c>
      <c r="F29" s="60">
        <v>1697119000</v>
      </c>
      <c r="G29" s="60">
        <v>49485015</v>
      </c>
      <c r="H29" s="60">
        <v>39361785</v>
      </c>
      <c r="I29" s="60">
        <v>101965551</v>
      </c>
      <c r="J29" s="60">
        <v>190812351</v>
      </c>
      <c r="K29" s="60">
        <v>95697796</v>
      </c>
      <c r="L29" s="60">
        <v>236594446</v>
      </c>
      <c r="M29" s="60">
        <v>131875083</v>
      </c>
      <c r="N29" s="60">
        <v>464167325</v>
      </c>
      <c r="O29" s="60">
        <v>84412896</v>
      </c>
      <c r="P29" s="60">
        <v>106551033</v>
      </c>
      <c r="Q29" s="60">
        <v>99800436</v>
      </c>
      <c r="R29" s="60">
        <v>290764365</v>
      </c>
      <c r="S29" s="60">
        <v>97591594</v>
      </c>
      <c r="T29" s="60">
        <v>102701527</v>
      </c>
      <c r="U29" s="60">
        <v>148442366</v>
      </c>
      <c r="V29" s="60">
        <v>348735487</v>
      </c>
      <c r="W29" s="60">
        <v>1294479528</v>
      </c>
      <c r="X29" s="60">
        <v>1617845304</v>
      </c>
      <c r="Y29" s="60">
        <v>-323365776</v>
      </c>
      <c r="Z29" s="140">
        <v>-19.99</v>
      </c>
      <c r="AA29" s="155">
        <v>1697119000</v>
      </c>
    </row>
    <row r="30" spans="1:27" ht="12.75">
      <c r="A30" s="138" t="s">
        <v>76</v>
      </c>
      <c r="B30" s="136"/>
      <c r="C30" s="157">
        <v>6594544000</v>
      </c>
      <c r="D30" s="157"/>
      <c r="E30" s="158">
        <v>7150800190</v>
      </c>
      <c r="F30" s="159">
        <v>7008191469</v>
      </c>
      <c r="G30" s="159">
        <v>274797284</v>
      </c>
      <c r="H30" s="159">
        <v>204405375</v>
      </c>
      <c r="I30" s="159">
        <v>300422445</v>
      </c>
      <c r="J30" s="159">
        <v>779625104</v>
      </c>
      <c r="K30" s="159">
        <v>421081114</v>
      </c>
      <c r="L30" s="159">
        <v>331670278</v>
      </c>
      <c r="M30" s="159">
        <v>354961270</v>
      </c>
      <c r="N30" s="159">
        <v>1107712662</v>
      </c>
      <c r="O30" s="159">
        <v>444029878</v>
      </c>
      <c r="P30" s="159">
        <v>494905167</v>
      </c>
      <c r="Q30" s="159">
        <v>273586481</v>
      </c>
      <c r="R30" s="159">
        <v>1212521526</v>
      </c>
      <c r="S30" s="159">
        <v>347645248</v>
      </c>
      <c r="T30" s="159">
        <v>494020812</v>
      </c>
      <c r="U30" s="159">
        <v>81627249</v>
      </c>
      <c r="V30" s="159">
        <v>923293309</v>
      </c>
      <c r="W30" s="159">
        <v>4023152601</v>
      </c>
      <c r="X30" s="159">
        <v>7150800188</v>
      </c>
      <c r="Y30" s="159">
        <v>-3127647587</v>
      </c>
      <c r="Z30" s="141">
        <v>-43.74</v>
      </c>
      <c r="AA30" s="157">
        <v>7008191469</v>
      </c>
    </row>
    <row r="31" spans="1:27" ht="12.75">
      <c r="A31" s="138" t="s">
        <v>77</v>
      </c>
      <c r="B31" s="136"/>
      <c r="C31" s="155"/>
      <c r="D31" s="155"/>
      <c r="E31" s="156">
        <v>60000000</v>
      </c>
      <c r="F31" s="60"/>
      <c r="G31" s="60">
        <v>225736080</v>
      </c>
      <c r="H31" s="60">
        <v>105391957</v>
      </c>
      <c r="I31" s="60">
        <v>11117753</v>
      </c>
      <c r="J31" s="60">
        <v>342245790</v>
      </c>
      <c r="K31" s="60">
        <v>283053935</v>
      </c>
      <c r="L31" s="60">
        <v>199086543</v>
      </c>
      <c r="M31" s="60">
        <v>184371437</v>
      </c>
      <c r="N31" s="60">
        <v>666511915</v>
      </c>
      <c r="O31" s="60">
        <v>131773109</v>
      </c>
      <c r="P31" s="60">
        <v>111674097</v>
      </c>
      <c r="Q31" s="60">
        <v>174850703</v>
      </c>
      <c r="R31" s="60">
        <v>418297909</v>
      </c>
      <c r="S31" s="60">
        <v>168962787</v>
      </c>
      <c r="T31" s="60">
        <v>247379810</v>
      </c>
      <c r="U31" s="60">
        <v>186082194</v>
      </c>
      <c r="V31" s="60">
        <v>602424791</v>
      </c>
      <c r="W31" s="60">
        <v>2029480405</v>
      </c>
      <c r="X31" s="60">
        <v>60000000</v>
      </c>
      <c r="Y31" s="60">
        <v>1969480405</v>
      </c>
      <c r="Z31" s="140">
        <v>3282.47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6969353645</v>
      </c>
      <c r="D32" s="153">
        <f>SUM(D33:D37)</f>
        <v>0</v>
      </c>
      <c r="E32" s="154">
        <f t="shared" si="6"/>
        <v>7800736443</v>
      </c>
      <c r="F32" s="100">
        <f t="shared" si="6"/>
        <v>8018725000</v>
      </c>
      <c r="G32" s="100">
        <f t="shared" si="6"/>
        <v>846992461</v>
      </c>
      <c r="H32" s="100">
        <f t="shared" si="6"/>
        <v>284838587</v>
      </c>
      <c r="I32" s="100">
        <f t="shared" si="6"/>
        <v>683387254</v>
      </c>
      <c r="J32" s="100">
        <f t="shared" si="6"/>
        <v>1815218302</v>
      </c>
      <c r="K32" s="100">
        <f t="shared" si="6"/>
        <v>635163492</v>
      </c>
      <c r="L32" s="100">
        <f t="shared" si="6"/>
        <v>770894500</v>
      </c>
      <c r="M32" s="100">
        <f t="shared" si="6"/>
        <v>543160608</v>
      </c>
      <c r="N32" s="100">
        <f t="shared" si="6"/>
        <v>1949218600</v>
      </c>
      <c r="O32" s="100">
        <f t="shared" si="6"/>
        <v>514223355</v>
      </c>
      <c r="P32" s="100">
        <f t="shared" si="6"/>
        <v>495029062</v>
      </c>
      <c r="Q32" s="100">
        <f t="shared" si="6"/>
        <v>509703270</v>
      </c>
      <c r="R32" s="100">
        <f t="shared" si="6"/>
        <v>1518955687</v>
      </c>
      <c r="S32" s="100">
        <f t="shared" si="6"/>
        <v>572855896</v>
      </c>
      <c r="T32" s="100">
        <f t="shared" si="6"/>
        <v>752347611</v>
      </c>
      <c r="U32" s="100">
        <f t="shared" si="6"/>
        <v>587960047</v>
      </c>
      <c r="V32" s="100">
        <f t="shared" si="6"/>
        <v>1913163554</v>
      </c>
      <c r="W32" s="100">
        <f t="shared" si="6"/>
        <v>7196556143</v>
      </c>
      <c r="X32" s="100">
        <f t="shared" si="6"/>
        <v>7800736442</v>
      </c>
      <c r="Y32" s="100">
        <f t="shared" si="6"/>
        <v>-604180299</v>
      </c>
      <c r="Z32" s="137">
        <f>+IF(X32&lt;&gt;0,+(Y32/X32)*100,0)</f>
        <v>-7.745170004039985</v>
      </c>
      <c r="AA32" s="153">
        <f>SUM(AA33:AA37)</f>
        <v>8018725000</v>
      </c>
    </row>
    <row r="33" spans="1:27" ht="12.75">
      <c r="A33" s="138" t="s">
        <v>79</v>
      </c>
      <c r="B33" s="136"/>
      <c r="C33" s="155">
        <v>1379635063</v>
      </c>
      <c r="D33" s="155"/>
      <c r="E33" s="156">
        <v>1356745000</v>
      </c>
      <c r="F33" s="60">
        <v>1379874000</v>
      </c>
      <c r="G33" s="60">
        <v>32477604</v>
      </c>
      <c r="H33" s="60">
        <v>36466081</v>
      </c>
      <c r="I33" s="60">
        <v>49655701</v>
      </c>
      <c r="J33" s="60">
        <v>118599386</v>
      </c>
      <c r="K33" s="60">
        <v>33567146</v>
      </c>
      <c r="L33" s="60">
        <v>56187241</v>
      </c>
      <c r="M33" s="60">
        <v>51999698</v>
      </c>
      <c r="N33" s="60">
        <v>141754085</v>
      </c>
      <c r="O33" s="60">
        <v>30309951</v>
      </c>
      <c r="P33" s="60">
        <v>46325709</v>
      </c>
      <c r="Q33" s="60">
        <v>8586681</v>
      </c>
      <c r="R33" s="60">
        <v>85222341</v>
      </c>
      <c r="S33" s="60">
        <v>35657096</v>
      </c>
      <c r="T33" s="60">
        <v>49890171</v>
      </c>
      <c r="U33" s="60">
        <v>55881754</v>
      </c>
      <c r="V33" s="60">
        <v>141429021</v>
      </c>
      <c r="W33" s="60">
        <v>487004833</v>
      </c>
      <c r="X33" s="60">
        <v>1356744996</v>
      </c>
      <c r="Y33" s="60">
        <v>-869740163</v>
      </c>
      <c r="Z33" s="140">
        <v>-64.1</v>
      </c>
      <c r="AA33" s="155">
        <v>1379874000</v>
      </c>
    </row>
    <row r="34" spans="1:27" ht="12.75">
      <c r="A34" s="138" t="s">
        <v>80</v>
      </c>
      <c r="B34" s="136"/>
      <c r="C34" s="155">
        <v>842753990</v>
      </c>
      <c r="D34" s="155"/>
      <c r="E34" s="156">
        <v>1018240000</v>
      </c>
      <c r="F34" s="60">
        <v>967214000</v>
      </c>
      <c r="G34" s="60">
        <v>104573702</v>
      </c>
      <c r="H34" s="60">
        <v>126156252</v>
      </c>
      <c r="I34" s="60">
        <v>112626572</v>
      </c>
      <c r="J34" s="60">
        <v>343356526</v>
      </c>
      <c r="K34" s="60">
        <v>118349797</v>
      </c>
      <c r="L34" s="60">
        <v>147681237</v>
      </c>
      <c r="M34" s="60">
        <v>95820567</v>
      </c>
      <c r="N34" s="60">
        <v>361851601</v>
      </c>
      <c r="O34" s="60">
        <v>119688891</v>
      </c>
      <c r="P34" s="60">
        <v>121389968</v>
      </c>
      <c r="Q34" s="60">
        <v>132273374</v>
      </c>
      <c r="R34" s="60">
        <v>373352233</v>
      </c>
      <c r="S34" s="60">
        <v>110269936</v>
      </c>
      <c r="T34" s="60">
        <v>113652621</v>
      </c>
      <c r="U34" s="60">
        <v>112589211</v>
      </c>
      <c r="V34" s="60">
        <v>336511768</v>
      </c>
      <c r="W34" s="60">
        <v>1415072128</v>
      </c>
      <c r="X34" s="60">
        <v>1018240004</v>
      </c>
      <c r="Y34" s="60">
        <v>396832124</v>
      </c>
      <c r="Z34" s="140">
        <v>38.97</v>
      </c>
      <c r="AA34" s="155">
        <v>967214000</v>
      </c>
    </row>
    <row r="35" spans="1:27" ht="12.75">
      <c r="A35" s="138" t="s">
        <v>81</v>
      </c>
      <c r="B35" s="136"/>
      <c r="C35" s="155">
        <v>2623454832</v>
      </c>
      <c r="D35" s="155"/>
      <c r="E35" s="156">
        <v>3397455000</v>
      </c>
      <c r="F35" s="60">
        <v>3306537000</v>
      </c>
      <c r="G35" s="60">
        <v>557832937</v>
      </c>
      <c r="H35" s="60">
        <v>-12486752</v>
      </c>
      <c r="I35" s="60">
        <v>261913554</v>
      </c>
      <c r="J35" s="60">
        <v>807259739</v>
      </c>
      <c r="K35" s="60">
        <v>288861891</v>
      </c>
      <c r="L35" s="60">
        <v>338986910</v>
      </c>
      <c r="M35" s="60">
        <v>240918257</v>
      </c>
      <c r="N35" s="60">
        <v>868767058</v>
      </c>
      <c r="O35" s="60">
        <v>217773301</v>
      </c>
      <c r="P35" s="60">
        <v>212117914</v>
      </c>
      <c r="Q35" s="60">
        <v>179004576</v>
      </c>
      <c r="R35" s="60">
        <v>608895791</v>
      </c>
      <c r="S35" s="60">
        <v>255144758</v>
      </c>
      <c r="T35" s="60">
        <v>315419969</v>
      </c>
      <c r="U35" s="60">
        <v>226801172</v>
      </c>
      <c r="V35" s="60">
        <v>797365899</v>
      </c>
      <c r="W35" s="60">
        <v>3082288487</v>
      </c>
      <c r="X35" s="60">
        <v>3397454996</v>
      </c>
      <c r="Y35" s="60">
        <v>-315166509</v>
      </c>
      <c r="Z35" s="140">
        <v>-9.28</v>
      </c>
      <c r="AA35" s="155">
        <v>3306537000</v>
      </c>
    </row>
    <row r="36" spans="1:27" ht="12.75">
      <c r="A36" s="138" t="s">
        <v>82</v>
      </c>
      <c r="B36" s="136"/>
      <c r="C36" s="155">
        <v>1300950259</v>
      </c>
      <c r="D36" s="155"/>
      <c r="E36" s="156">
        <v>1077599443</v>
      </c>
      <c r="F36" s="60">
        <v>1435692000</v>
      </c>
      <c r="G36" s="60">
        <v>90986406</v>
      </c>
      <c r="H36" s="60">
        <v>50091235</v>
      </c>
      <c r="I36" s="60">
        <v>174997056</v>
      </c>
      <c r="J36" s="60">
        <v>316074697</v>
      </c>
      <c r="K36" s="60">
        <v>108750544</v>
      </c>
      <c r="L36" s="60">
        <v>110110590</v>
      </c>
      <c r="M36" s="60">
        <v>71832976</v>
      </c>
      <c r="N36" s="60">
        <v>290694110</v>
      </c>
      <c r="O36" s="60">
        <v>65023500</v>
      </c>
      <c r="P36" s="60">
        <v>27473379</v>
      </c>
      <c r="Q36" s="60">
        <v>110688991</v>
      </c>
      <c r="R36" s="60">
        <v>203185870</v>
      </c>
      <c r="S36" s="60">
        <v>81118707</v>
      </c>
      <c r="T36" s="60">
        <v>172440315</v>
      </c>
      <c r="U36" s="60">
        <v>87637841</v>
      </c>
      <c r="V36" s="60">
        <v>341196863</v>
      </c>
      <c r="W36" s="60">
        <v>1151151540</v>
      </c>
      <c r="X36" s="60">
        <v>1077599446</v>
      </c>
      <c r="Y36" s="60">
        <v>73552094</v>
      </c>
      <c r="Z36" s="140">
        <v>6.83</v>
      </c>
      <c r="AA36" s="155">
        <v>1435692000</v>
      </c>
    </row>
    <row r="37" spans="1:27" ht="12.75">
      <c r="A37" s="138" t="s">
        <v>83</v>
      </c>
      <c r="B37" s="136"/>
      <c r="C37" s="157">
        <v>822559501</v>
      </c>
      <c r="D37" s="157"/>
      <c r="E37" s="158">
        <v>950697000</v>
      </c>
      <c r="F37" s="159">
        <v>929408000</v>
      </c>
      <c r="G37" s="159">
        <v>61121812</v>
      </c>
      <c r="H37" s="159">
        <v>84611771</v>
      </c>
      <c r="I37" s="159">
        <v>84194371</v>
      </c>
      <c r="J37" s="159">
        <v>229927954</v>
      </c>
      <c r="K37" s="159">
        <v>85634114</v>
      </c>
      <c r="L37" s="159">
        <v>117928522</v>
      </c>
      <c r="M37" s="159">
        <v>82589110</v>
      </c>
      <c r="N37" s="159">
        <v>286151746</v>
      </c>
      <c r="O37" s="159">
        <v>81427712</v>
      </c>
      <c r="P37" s="159">
        <v>87722092</v>
      </c>
      <c r="Q37" s="159">
        <v>79149648</v>
      </c>
      <c r="R37" s="159">
        <v>248299452</v>
      </c>
      <c r="S37" s="159">
        <v>90665399</v>
      </c>
      <c r="T37" s="159">
        <v>100944535</v>
      </c>
      <c r="U37" s="159">
        <v>105050069</v>
      </c>
      <c r="V37" s="159">
        <v>296660003</v>
      </c>
      <c r="W37" s="159">
        <v>1061039155</v>
      </c>
      <c r="X37" s="159">
        <v>950697000</v>
      </c>
      <c r="Y37" s="159">
        <v>110342155</v>
      </c>
      <c r="Z37" s="141">
        <v>11.61</v>
      </c>
      <c r="AA37" s="157">
        <v>929408000</v>
      </c>
    </row>
    <row r="38" spans="1:27" ht="12.75">
      <c r="A38" s="135" t="s">
        <v>84</v>
      </c>
      <c r="B38" s="142"/>
      <c r="C38" s="153">
        <f aca="true" t="shared" si="7" ref="C38:Y38">SUM(C39:C41)</f>
        <v>4040922624</v>
      </c>
      <c r="D38" s="153">
        <f>SUM(D39:D41)</f>
        <v>0</v>
      </c>
      <c r="E38" s="154">
        <f t="shared" si="7"/>
        <v>5053853675</v>
      </c>
      <c r="F38" s="100">
        <f t="shared" si="7"/>
        <v>4888654168</v>
      </c>
      <c r="G38" s="100">
        <f t="shared" si="7"/>
        <v>211196691</v>
      </c>
      <c r="H38" s="100">
        <f t="shared" si="7"/>
        <v>353964767</v>
      </c>
      <c r="I38" s="100">
        <f t="shared" si="7"/>
        <v>336018307</v>
      </c>
      <c r="J38" s="100">
        <f t="shared" si="7"/>
        <v>901179765</v>
      </c>
      <c r="K38" s="100">
        <f t="shared" si="7"/>
        <v>354340147</v>
      </c>
      <c r="L38" s="100">
        <f t="shared" si="7"/>
        <v>366751762</v>
      </c>
      <c r="M38" s="100">
        <f t="shared" si="7"/>
        <v>342920459</v>
      </c>
      <c r="N38" s="100">
        <f t="shared" si="7"/>
        <v>1064012368</v>
      </c>
      <c r="O38" s="100">
        <f t="shared" si="7"/>
        <v>293391181</v>
      </c>
      <c r="P38" s="100">
        <f t="shared" si="7"/>
        <v>344749467</v>
      </c>
      <c r="Q38" s="100">
        <f t="shared" si="7"/>
        <v>355924785</v>
      </c>
      <c r="R38" s="100">
        <f t="shared" si="7"/>
        <v>994065433</v>
      </c>
      <c r="S38" s="100">
        <f t="shared" si="7"/>
        <v>381223804</v>
      </c>
      <c r="T38" s="100">
        <f t="shared" si="7"/>
        <v>330891335</v>
      </c>
      <c r="U38" s="100">
        <f t="shared" si="7"/>
        <v>316918305</v>
      </c>
      <c r="V38" s="100">
        <f t="shared" si="7"/>
        <v>1029033444</v>
      </c>
      <c r="W38" s="100">
        <f t="shared" si="7"/>
        <v>3988291010</v>
      </c>
      <c r="X38" s="100">
        <f t="shared" si="7"/>
        <v>5053853669</v>
      </c>
      <c r="Y38" s="100">
        <f t="shared" si="7"/>
        <v>-1065562659</v>
      </c>
      <c r="Z38" s="137">
        <f>+IF(X38&lt;&gt;0,+(Y38/X38)*100,0)</f>
        <v>-21.08416129133477</v>
      </c>
      <c r="AA38" s="153">
        <f>SUM(AA39:AA41)</f>
        <v>4888654168</v>
      </c>
    </row>
    <row r="39" spans="1:27" ht="12.75">
      <c r="A39" s="138" t="s">
        <v>85</v>
      </c>
      <c r="B39" s="136"/>
      <c r="C39" s="155">
        <v>1033227947</v>
      </c>
      <c r="D39" s="155"/>
      <c r="E39" s="156">
        <v>1369331675</v>
      </c>
      <c r="F39" s="60">
        <v>1310647168</v>
      </c>
      <c r="G39" s="60">
        <v>36767904</v>
      </c>
      <c r="H39" s="60">
        <v>91805600</v>
      </c>
      <c r="I39" s="60">
        <v>82332521</v>
      </c>
      <c r="J39" s="60">
        <v>210906025</v>
      </c>
      <c r="K39" s="60">
        <v>89930044</v>
      </c>
      <c r="L39" s="60">
        <v>89090016</v>
      </c>
      <c r="M39" s="60">
        <v>86065527</v>
      </c>
      <c r="N39" s="60">
        <v>265085587</v>
      </c>
      <c r="O39" s="60">
        <v>64932323</v>
      </c>
      <c r="P39" s="60">
        <v>77097476</v>
      </c>
      <c r="Q39" s="60">
        <v>74651906</v>
      </c>
      <c r="R39" s="60">
        <v>216681705</v>
      </c>
      <c r="S39" s="60">
        <v>73098635</v>
      </c>
      <c r="T39" s="60">
        <v>77653851</v>
      </c>
      <c r="U39" s="60">
        <v>72792304</v>
      </c>
      <c r="V39" s="60">
        <v>223544790</v>
      </c>
      <c r="W39" s="60">
        <v>916218107</v>
      </c>
      <c r="X39" s="60">
        <v>1369331669</v>
      </c>
      <c r="Y39" s="60">
        <v>-453113562</v>
      </c>
      <c r="Z39" s="140">
        <v>-33.09</v>
      </c>
      <c r="AA39" s="155">
        <v>1310647168</v>
      </c>
    </row>
    <row r="40" spans="1:27" ht="12.75">
      <c r="A40" s="138" t="s">
        <v>86</v>
      </c>
      <c r="B40" s="136"/>
      <c r="C40" s="155">
        <v>2850895677</v>
      </c>
      <c r="D40" s="155"/>
      <c r="E40" s="156">
        <v>3491491000</v>
      </c>
      <c r="F40" s="60">
        <v>3399752000</v>
      </c>
      <c r="G40" s="60">
        <v>174428787</v>
      </c>
      <c r="H40" s="60">
        <v>262159167</v>
      </c>
      <c r="I40" s="60">
        <v>253685786</v>
      </c>
      <c r="J40" s="60">
        <v>690273740</v>
      </c>
      <c r="K40" s="60">
        <v>264410103</v>
      </c>
      <c r="L40" s="60">
        <v>277661746</v>
      </c>
      <c r="M40" s="60">
        <v>256854932</v>
      </c>
      <c r="N40" s="60">
        <v>798926781</v>
      </c>
      <c r="O40" s="60">
        <v>228458858</v>
      </c>
      <c r="P40" s="60">
        <v>267651991</v>
      </c>
      <c r="Q40" s="60">
        <v>281272879</v>
      </c>
      <c r="R40" s="60">
        <v>777383728</v>
      </c>
      <c r="S40" s="60">
        <v>308125169</v>
      </c>
      <c r="T40" s="60">
        <v>253237484</v>
      </c>
      <c r="U40" s="60">
        <v>244126001</v>
      </c>
      <c r="V40" s="60">
        <v>805488654</v>
      </c>
      <c r="W40" s="60">
        <v>3072072903</v>
      </c>
      <c r="X40" s="60">
        <v>3491491000</v>
      </c>
      <c r="Y40" s="60">
        <v>-419418097</v>
      </c>
      <c r="Z40" s="140">
        <v>-12.01</v>
      </c>
      <c r="AA40" s="155">
        <v>3399752000</v>
      </c>
    </row>
    <row r="41" spans="1:27" ht="12.75">
      <c r="A41" s="138" t="s">
        <v>87</v>
      </c>
      <c r="B41" s="136"/>
      <c r="C41" s="155">
        <v>156799000</v>
      </c>
      <c r="D41" s="155"/>
      <c r="E41" s="156">
        <v>193031000</v>
      </c>
      <c r="F41" s="60">
        <v>178255000</v>
      </c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193031000</v>
      </c>
      <c r="Y41" s="60">
        <v>-193031000</v>
      </c>
      <c r="Z41" s="140">
        <v>-100</v>
      </c>
      <c r="AA41" s="155">
        <v>178255000</v>
      </c>
    </row>
    <row r="42" spans="1:27" ht="12.75">
      <c r="A42" s="135" t="s">
        <v>88</v>
      </c>
      <c r="B42" s="142"/>
      <c r="C42" s="153">
        <f aca="true" t="shared" si="8" ref="C42:Y42">SUM(C43:C46)</f>
        <v>24767439512</v>
      </c>
      <c r="D42" s="153">
        <f>SUM(D43:D46)</f>
        <v>0</v>
      </c>
      <c r="E42" s="154">
        <f t="shared" si="8"/>
        <v>26056881000</v>
      </c>
      <c r="F42" s="100">
        <f t="shared" si="8"/>
        <v>25624214000</v>
      </c>
      <c r="G42" s="100">
        <f t="shared" si="8"/>
        <v>2707422417</v>
      </c>
      <c r="H42" s="100">
        <f t="shared" si="8"/>
        <v>2539902738</v>
      </c>
      <c r="I42" s="100">
        <f t="shared" si="8"/>
        <v>2253571265</v>
      </c>
      <c r="J42" s="100">
        <f t="shared" si="8"/>
        <v>7500896420</v>
      </c>
      <c r="K42" s="100">
        <f t="shared" si="8"/>
        <v>2110088942</v>
      </c>
      <c r="L42" s="100">
        <f t="shared" si="8"/>
        <v>1970699610</v>
      </c>
      <c r="M42" s="100">
        <f t="shared" si="8"/>
        <v>1937369122</v>
      </c>
      <c r="N42" s="100">
        <f t="shared" si="8"/>
        <v>6018157674</v>
      </c>
      <c r="O42" s="100">
        <f t="shared" si="8"/>
        <v>1750454216</v>
      </c>
      <c r="P42" s="100">
        <f t="shared" si="8"/>
        <v>1892340941</v>
      </c>
      <c r="Q42" s="100">
        <f t="shared" si="8"/>
        <v>1969255135</v>
      </c>
      <c r="R42" s="100">
        <f t="shared" si="8"/>
        <v>5612050292</v>
      </c>
      <c r="S42" s="100">
        <f t="shared" si="8"/>
        <v>2045329212</v>
      </c>
      <c r="T42" s="100">
        <f t="shared" si="8"/>
        <v>1580575124</v>
      </c>
      <c r="U42" s="100">
        <f t="shared" si="8"/>
        <v>2647820834</v>
      </c>
      <c r="V42" s="100">
        <f t="shared" si="8"/>
        <v>6273725170</v>
      </c>
      <c r="W42" s="100">
        <f t="shared" si="8"/>
        <v>25404829556</v>
      </c>
      <c r="X42" s="100">
        <f t="shared" si="8"/>
        <v>26056881008</v>
      </c>
      <c r="Y42" s="100">
        <f t="shared" si="8"/>
        <v>-652051452</v>
      </c>
      <c r="Z42" s="137">
        <f>+IF(X42&lt;&gt;0,+(Y42/X42)*100,0)</f>
        <v>-2.5024155876515177</v>
      </c>
      <c r="AA42" s="153">
        <f>SUM(AA43:AA46)</f>
        <v>25624214000</v>
      </c>
    </row>
    <row r="43" spans="1:27" ht="12.75">
      <c r="A43" s="138" t="s">
        <v>89</v>
      </c>
      <c r="B43" s="136"/>
      <c r="C43" s="155">
        <v>14744773754</v>
      </c>
      <c r="D43" s="155"/>
      <c r="E43" s="156">
        <v>14767783000</v>
      </c>
      <c r="F43" s="60">
        <v>14555364000</v>
      </c>
      <c r="G43" s="60">
        <v>1745473642</v>
      </c>
      <c r="H43" s="60">
        <v>1603578599</v>
      </c>
      <c r="I43" s="60">
        <v>1278953803</v>
      </c>
      <c r="J43" s="60">
        <v>4628006044</v>
      </c>
      <c r="K43" s="60">
        <v>1085901579</v>
      </c>
      <c r="L43" s="60">
        <v>1010400560</v>
      </c>
      <c r="M43" s="60">
        <v>978495791</v>
      </c>
      <c r="N43" s="60">
        <v>3074797930</v>
      </c>
      <c r="O43" s="60">
        <v>896492314</v>
      </c>
      <c r="P43" s="60">
        <v>959247709</v>
      </c>
      <c r="Q43" s="60">
        <v>1068836613</v>
      </c>
      <c r="R43" s="60">
        <v>2924576636</v>
      </c>
      <c r="S43" s="60">
        <v>1223420417</v>
      </c>
      <c r="T43" s="60">
        <v>802591567</v>
      </c>
      <c r="U43" s="60">
        <v>1617688858</v>
      </c>
      <c r="V43" s="60">
        <v>3643700842</v>
      </c>
      <c r="W43" s="60">
        <v>14271081452</v>
      </c>
      <c r="X43" s="60">
        <v>14767783004</v>
      </c>
      <c r="Y43" s="60">
        <v>-496701552</v>
      </c>
      <c r="Z43" s="140">
        <v>-3.36</v>
      </c>
      <c r="AA43" s="155">
        <v>14555364000</v>
      </c>
    </row>
    <row r="44" spans="1:27" ht="12.75">
      <c r="A44" s="138" t="s">
        <v>90</v>
      </c>
      <c r="B44" s="136"/>
      <c r="C44" s="155">
        <v>4924763507</v>
      </c>
      <c r="D44" s="155"/>
      <c r="E44" s="156">
        <v>5411191200</v>
      </c>
      <c r="F44" s="60">
        <v>5368771800</v>
      </c>
      <c r="G44" s="60">
        <v>640321502</v>
      </c>
      <c r="H44" s="60">
        <v>626310662</v>
      </c>
      <c r="I44" s="60">
        <v>634025366</v>
      </c>
      <c r="J44" s="60">
        <v>1900657530</v>
      </c>
      <c r="K44" s="60">
        <v>673374829</v>
      </c>
      <c r="L44" s="60">
        <v>633676347</v>
      </c>
      <c r="M44" s="60">
        <v>620677253</v>
      </c>
      <c r="N44" s="60">
        <v>1927728429</v>
      </c>
      <c r="O44" s="60">
        <v>591809857</v>
      </c>
      <c r="P44" s="60">
        <v>594930622</v>
      </c>
      <c r="Q44" s="60">
        <v>597024376</v>
      </c>
      <c r="R44" s="60">
        <v>1783764855</v>
      </c>
      <c r="S44" s="60">
        <v>545894184</v>
      </c>
      <c r="T44" s="60">
        <v>518080652</v>
      </c>
      <c r="U44" s="60">
        <v>669715855</v>
      </c>
      <c r="V44" s="60">
        <v>1733690691</v>
      </c>
      <c r="W44" s="60">
        <v>7345841505</v>
      </c>
      <c r="X44" s="60">
        <v>5411191200</v>
      </c>
      <c r="Y44" s="60">
        <v>1934650305</v>
      </c>
      <c r="Z44" s="140">
        <v>35.75</v>
      </c>
      <c r="AA44" s="155">
        <v>5368771800</v>
      </c>
    </row>
    <row r="45" spans="1:27" ht="12.75">
      <c r="A45" s="138" t="s">
        <v>91</v>
      </c>
      <c r="B45" s="136"/>
      <c r="C45" s="157">
        <v>3283175605</v>
      </c>
      <c r="D45" s="157"/>
      <c r="E45" s="158">
        <v>3607460800</v>
      </c>
      <c r="F45" s="159">
        <v>3579181200</v>
      </c>
      <c r="G45" s="159">
        <v>154779898</v>
      </c>
      <c r="H45" s="159">
        <v>143093600</v>
      </c>
      <c r="I45" s="159">
        <v>151486584</v>
      </c>
      <c r="J45" s="159">
        <v>449360082</v>
      </c>
      <c r="K45" s="159">
        <v>180905778</v>
      </c>
      <c r="L45" s="159">
        <v>149306188</v>
      </c>
      <c r="M45" s="159">
        <v>145186485</v>
      </c>
      <c r="N45" s="159">
        <v>475398451</v>
      </c>
      <c r="O45" s="159">
        <v>119325888</v>
      </c>
      <c r="P45" s="159">
        <v>152076774</v>
      </c>
      <c r="Q45" s="159">
        <v>128503536</v>
      </c>
      <c r="R45" s="159">
        <v>399906198</v>
      </c>
      <c r="S45" s="159">
        <v>106841596</v>
      </c>
      <c r="T45" s="159">
        <v>78537686</v>
      </c>
      <c r="U45" s="159">
        <v>185883243</v>
      </c>
      <c r="V45" s="159">
        <v>371262525</v>
      </c>
      <c r="W45" s="159">
        <v>1695927256</v>
      </c>
      <c r="X45" s="159">
        <v>3607460800</v>
      </c>
      <c r="Y45" s="159">
        <v>-1911533544</v>
      </c>
      <c r="Z45" s="141">
        <v>-52.99</v>
      </c>
      <c r="AA45" s="157">
        <v>3579181200</v>
      </c>
    </row>
    <row r="46" spans="1:27" ht="12.75">
      <c r="A46" s="138" t="s">
        <v>92</v>
      </c>
      <c r="B46" s="136"/>
      <c r="C46" s="155">
        <v>1814726646</v>
      </c>
      <c r="D46" s="155"/>
      <c r="E46" s="156">
        <v>2270446000</v>
      </c>
      <c r="F46" s="60">
        <v>2120897000</v>
      </c>
      <c r="G46" s="60">
        <v>166847375</v>
      </c>
      <c r="H46" s="60">
        <v>166919877</v>
      </c>
      <c r="I46" s="60">
        <v>189105512</v>
      </c>
      <c r="J46" s="60">
        <v>522872764</v>
      </c>
      <c r="K46" s="60">
        <v>169906756</v>
      </c>
      <c r="L46" s="60">
        <v>177316515</v>
      </c>
      <c r="M46" s="60">
        <v>193009593</v>
      </c>
      <c r="N46" s="60">
        <v>540232864</v>
      </c>
      <c r="O46" s="60">
        <v>142826157</v>
      </c>
      <c r="P46" s="60">
        <v>186085836</v>
      </c>
      <c r="Q46" s="60">
        <v>174890610</v>
      </c>
      <c r="R46" s="60">
        <v>503802603</v>
      </c>
      <c r="S46" s="60">
        <v>169173015</v>
      </c>
      <c r="T46" s="60">
        <v>181365219</v>
      </c>
      <c r="U46" s="60">
        <v>174532878</v>
      </c>
      <c r="V46" s="60">
        <v>525071112</v>
      </c>
      <c r="W46" s="60">
        <v>2091979343</v>
      </c>
      <c r="X46" s="60">
        <v>2270446004</v>
      </c>
      <c r="Y46" s="60">
        <v>-178466661</v>
      </c>
      <c r="Z46" s="140">
        <v>-7.86</v>
      </c>
      <c r="AA46" s="155">
        <v>2120897000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43676344601</v>
      </c>
      <c r="D48" s="168">
        <f>+D28+D32+D38+D42+D47</f>
        <v>0</v>
      </c>
      <c r="E48" s="169">
        <f t="shared" si="9"/>
        <v>47740116608</v>
      </c>
      <c r="F48" s="73">
        <f t="shared" si="9"/>
        <v>47236903637</v>
      </c>
      <c r="G48" s="73">
        <f t="shared" si="9"/>
        <v>4315629948</v>
      </c>
      <c r="H48" s="73">
        <f t="shared" si="9"/>
        <v>3527865209</v>
      </c>
      <c r="I48" s="73">
        <f t="shared" si="9"/>
        <v>3686482575</v>
      </c>
      <c r="J48" s="73">
        <f t="shared" si="9"/>
        <v>11529977732</v>
      </c>
      <c r="K48" s="73">
        <f t="shared" si="9"/>
        <v>3899425426</v>
      </c>
      <c r="L48" s="73">
        <f t="shared" si="9"/>
        <v>3875697139</v>
      </c>
      <c r="M48" s="73">
        <f t="shared" si="9"/>
        <v>3494657979</v>
      </c>
      <c r="N48" s="73">
        <f t="shared" si="9"/>
        <v>11269780544</v>
      </c>
      <c r="O48" s="73">
        <f t="shared" si="9"/>
        <v>3218284635</v>
      </c>
      <c r="P48" s="73">
        <f t="shared" si="9"/>
        <v>3445249767</v>
      </c>
      <c r="Q48" s="73">
        <f t="shared" si="9"/>
        <v>3383120810</v>
      </c>
      <c r="R48" s="73">
        <f t="shared" si="9"/>
        <v>10046655212</v>
      </c>
      <c r="S48" s="73">
        <f t="shared" si="9"/>
        <v>3613608541</v>
      </c>
      <c r="T48" s="73">
        <f t="shared" si="9"/>
        <v>3507916219</v>
      </c>
      <c r="U48" s="73">
        <f t="shared" si="9"/>
        <v>3968850995</v>
      </c>
      <c r="V48" s="73">
        <f t="shared" si="9"/>
        <v>11090375755</v>
      </c>
      <c r="W48" s="73">
        <f t="shared" si="9"/>
        <v>43936789243</v>
      </c>
      <c r="X48" s="73">
        <f t="shared" si="9"/>
        <v>47740116611</v>
      </c>
      <c r="Y48" s="73">
        <f t="shared" si="9"/>
        <v>-3803327368</v>
      </c>
      <c r="Z48" s="170">
        <f>+IF(X48&lt;&gt;0,+(Y48/X48)*100,0)</f>
        <v>-7.966732463162144</v>
      </c>
      <c r="AA48" s="168">
        <f>+AA28+AA32+AA38+AA42+AA47</f>
        <v>47236903637</v>
      </c>
    </row>
    <row r="49" spans="1:27" ht="12.75">
      <c r="A49" s="148" t="s">
        <v>49</v>
      </c>
      <c r="B49" s="149"/>
      <c r="C49" s="171">
        <f aca="true" t="shared" si="10" ref="C49:Y49">+C25-C48</f>
        <v>2124997989</v>
      </c>
      <c r="D49" s="171">
        <f>+D25-D48</f>
        <v>0</v>
      </c>
      <c r="E49" s="172">
        <f t="shared" si="10"/>
        <v>4474469392</v>
      </c>
      <c r="F49" s="173">
        <f t="shared" si="10"/>
        <v>3185749363</v>
      </c>
      <c r="G49" s="173">
        <f t="shared" si="10"/>
        <v>1141184334</v>
      </c>
      <c r="H49" s="173">
        <f t="shared" si="10"/>
        <v>-150934885</v>
      </c>
      <c r="I49" s="173">
        <f t="shared" si="10"/>
        <v>-230648202</v>
      </c>
      <c r="J49" s="173">
        <f t="shared" si="10"/>
        <v>759601247</v>
      </c>
      <c r="K49" s="173">
        <f t="shared" si="10"/>
        <v>-678843481</v>
      </c>
      <c r="L49" s="173">
        <f t="shared" si="10"/>
        <v>-43740560</v>
      </c>
      <c r="M49" s="173">
        <f t="shared" si="10"/>
        <v>514034207</v>
      </c>
      <c r="N49" s="173">
        <f t="shared" si="10"/>
        <v>-208549834</v>
      </c>
      <c r="O49" s="173">
        <f t="shared" si="10"/>
        <v>1066340249</v>
      </c>
      <c r="P49" s="173">
        <f t="shared" si="10"/>
        <v>167223526</v>
      </c>
      <c r="Q49" s="173">
        <f t="shared" si="10"/>
        <v>948876998</v>
      </c>
      <c r="R49" s="173">
        <f t="shared" si="10"/>
        <v>2182440773</v>
      </c>
      <c r="S49" s="173">
        <f t="shared" si="10"/>
        <v>216423201</v>
      </c>
      <c r="T49" s="173">
        <f t="shared" si="10"/>
        <v>176831469</v>
      </c>
      <c r="U49" s="173">
        <f t="shared" si="10"/>
        <v>-288703148</v>
      </c>
      <c r="V49" s="173">
        <f t="shared" si="10"/>
        <v>104551522</v>
      </c>
      <c r="W49" s="173">
        <f t="shared" si="10"/>
        <v>2838043708</v>
      </c>
      <c r="X49" s="173">
        <f>IF(F25=F48,0,X25-X48)</f>
        <v>4474469389</v>
      </c>
      <c r="Y49" s="173">
        <f t="shared" si="10"/>
        <v>-1636425681</v>
      </c>
      <c r="Z49" s="174">
        <f>+IF(X49&lt;&gt;0,+(Y49/X49)*100,0)</f>
        <v>-36.572508128516326</v>
      </c>
      <c r="AA49" s="171">
        <f>+AA25-AA48</f>
        <v>3185749363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7912381000</v>
      </c>
      <c r="D5" s="155">
        <v>0</v>
      </c>
      <c r="E5" s="156">
        <v>9005517000</v>
      </c>
      <c r="F5" s="60">
        <v>9005517000</v>
      </c>
      <c r="G5" s="60">
        <v>797716392</v>
      </c>
      <c r="H5" s="60">
        <v>726647549</v>
      </c>
      <c r="I5" s="60">
        <v>702640000</v>
      </c>
      <c r="J5" s="60">
        <v>2227003941</v>
      </c>
      <c r="K5" s="60">
        <v>742228479</v>
      </c>
      <c r="L5" s="60">
        <v>762553186</v>
      </c>
      <c r="M5" s="60">
        <v>736783118</v>
      </c>
      <c r="N5" s="60">
        <v>2241564783</v>
      </c>
      <c r="O5" s="60">
        <v>754855315</v>
      </c>
      <c r="P5" s="60">
        <v>756451112</v>
      </c>
      <c r="Q5" s="60">
        <v>763578388</v>
      </c>
      <c r="R5" s="60">
        <v>2274884815</v>
      </c>
      <c r="S5" s="60">
        <v>765200851</v>
      </c>
      <c r="T5" s="60">
        <v>741618306</v>
      </c>
      <c r="U5" s="60">
        <v>784800945</v>
      </c>
      <c r="V5" s="60">
        <v>2291620102</v>
      </c>
      <c r="W5" s="60">
        <v>9035073641</v>
      </c>
      <c r="X5" s="60">
        <v>9005517000</v>
      </c>
      <c r="Y5" s="60">
        <v>29556641</v>
      </c>
      <c r="Z5" s="140">
        <v>0.33</v>
      </c>
      <c r="AA5" s="155">
        <v>9005517000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11266958</v>
      </c>
      <c r="H6" s="60">
        <v>1875696</v>
      </c>
      <c r="I6" s="60">
        <v>12961010</v>
      </c>
      <c r="J6" s="60">
        <v>26103664</v>
      </c>
      <c r="K6" s="60">
        <v>10824506</v>
      </c>
      <c r="L6" s="60">
        <v>6260798</v>
      </c>
      <c r="M6" s="60">
        <v>18076743</v>
      </c>
      <c r="N6" s="60">
        <v>35162047</v>
      </c>
      <c r="O6" s="60">
        <v>12848368</v>
      </c>
      <c r="P6" s="60">
        <v>12096013</v>
      </c>
      <c r="Q6" s="60">
        <v>11245280</v>
      </c>
      <c r="R6" s="60">
        <v>36189661</v>
      </c>
      <c r="S6" s="60">
        <v>14292582</v>
      </c>
      <c r="T6" s="60">
        <v>13909619</v>
      </c>
      <c r="U6" s="60">
        <v>11709978</v>
      </c>
      <c r="V6" s="60">
        <v>39912179</v>
      </c>
      <c r="W6" s="60">
        <v>137367551</v>
      </c>
      <c r="X6" s="60"/>
      <c r="Y6" s="60">
        <v>137367551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14977608000</v>
      </c>
      <c r="D7" s="155">
        <v>0</v>
      </c>
      <c r="E7" s="156">
        <v>15905848000</v>
      </c>
      <c r="F7" s="60">
        <v>15462879000</v>
      </c>
      <c r="G7" s="60">
        <v>1584774264</v>
      </c>
      <c r="H7" s="60">
        <v>1338130566</v>
      </c>
      <c r="I7" s="60">
        <v>1174263609</v>
      </c>
      <c r="J7" s="60">
        <v>4097168439</v>
      </c>
      <c r="K7" s="60">
        <v>1082537000</v>
      </c>
      <c r="L7" s="60">
        <v>1013541998</v>
      </c>
      <c r="M7" s="60">
        <v>1042167146</v>
      </c>
      <c r="N7" s="60">
        <v>3138246144</v>
      </c>
      <c r="O7" s="60">
        <v>1025465926</v>
      </c>
      <c r="P7" s="60">
        <v>962915701</v>
      </c>
      <c r="Q7" s="60">
        <v>1070361494</v>
      </c>
      <c r="R7" s="60">
        <v>3058743121</v>
      </c>
      <c r="S7" s="60">
        <v>964574453</v>
      </c>
      <c r="T7" s="60">
        <v>1031121695</v>
      </c>
      <c r="U7" s="60">
        <v>1213716238</v>
      </c>
      <c r="V7" s="60">
        <v>3209412386</v>
      </c>
      <c r="W7" s="60">
        <v>13503570090</v>
      </c>
      <c r="X7" s="60">
        <v>15905847996</v>
      </c>
      <c r="Y7" s="60">
        <v>-2402277906</v>
      </c>
      <c r="Z7" s="140">
        <v>-15.1</v>
      </c>
      <c r="AA7" s="155">
        <v>15462879000</v>
      </c>
    </row>
    <row r="8" spans="1:27" ht="12.75">
      <c r="A8" s="183" t="s">
        <v>104</v>
      </c>
      <c r="B8" s="182"/>
      <c r="C8" s="155">
        <v>5118604000</v>
      </c>
      <c r="D8" s="155">
        <v>0</v>
      </c>
      <c r="E8" s="156">
        <v>6865008000</v>
      </c>
      <c r="F8" s="60">
        <v>6564322000</v>
      </c>
      <c r="G8" s="60">
        <v>546819118</v>
      </c>
      <c r="H8" s="60">
        <v>486094000</v>
      </c>
      <c r="I8" s="60">
        <v>504859134</v>
      </c>
      <c r="J8" s="60">
        <v>1537772252</v>
      </c>
      <c r="K8" s="60">
        <v>543828000</v>
      </c>
      <c r="L8" s="60">
        <v>495705991</v>
      </c>
      <c r="M8" s="60">
        <v>580534737</v>
      </c>
      <c r="N8" s="60">
        <v>1620068728</v>
      </c>
      <c r="O8" s="60">
        <v>541687830</v>
      </c>
      <c r="P8" s="60">
        <v>475240308</v>
      </c>
      <c r="Q8" s="60">
        <v>438641201</v>
      </c>
      <c r="R8" s="60">
        <v>1455569339</v>
      </c>
      <c r="S8" s="60">
        <v>570175644</v>
      </c>
      <c r="T8" s="60">
        <v>470562439</v>
      </c>
      <c r="U8" s="60">
        <v>497578406</v>
      </c>
      <c r="V8" s="60">
        <v>1538316489</v>
      </c>
      <c r="W8" s="60">
        <v>6151726808</v>
      </c>
      <c r="X8" s="60">
        <v>6865007999</v>
      </c>
      <c r="Y8" s="60">
        <v>-713281191</v>
      </c>
      <c r="Z8" s="140">
        <v>-10.39</v>
      </c>
      <c r="AA8" s="155">
        <v>6564322000</v>
      </c>
    </row>
    <row r="9" spans="1:27" ht="12.75">
      <c r="A9" s="183" t="s">
        <v>105</v>
      </c>
      <c r="B9" s="182"/>
      <c r="C9" s="155">
        <v>3201736000</v>
      </c>
      <c r="D9" s="155">
        <v>0</v>
      </c>
      <c r="E9" s="156">
        <v>3890049000</v>
      </c>
      <c r="F9" s="60">
        <v>3761183000</v>
      </c>
      <c r="G9" s="60">
        <v>327254847</v>
      </c>
      <c r="H9" s="60">
        <v>319015000</v>
      </c>
      <c r="I9" s="60">
        <v>307674072</v>
      </c>
      <c r="J9" s="60">
        <v>953943919</v>
      </c>
      <c r="K9" s="60">
        <v>320161000</v>
      </c>
      <c r="L9" s="60">
        <v>300993388</v>
      </c>
      <c r="M9" s="60">
        <v>321453960</v>
      </c>
      <c r="N9" s="60">
        <v>942608348</v>
      </c>
      <c r="O9" s="60">
        <v>319764057</v>
      </c>
      <c r="P9" s="60">
        <v>300226465</v>
      </c>
      <c r="Q9" s="60">
        <v>276871434</v>
      </c>
      <c r="R9" s="60">
        <v>896861956</v>
      </c>
      <c r="S9" s="60">
        <v>387425555</v>
      </c>
      <c r="T9" s="60">
        <v>264670207</v>
      </c>
      <c r="U9" s="60">
        <v>317764230</v>
      </c>
      <c r="V9" s="60">
        <v>969859992</v>
      </c>
      <c r="W9" s="60">
        <v>3763274215</v>
      </c>
      <c r="X9" s="60">
        <v>3890049001</v>
      </c>
      <c r="Y9" s="60">
        <v>-126774786</v>
      </c>
      <c r="Z9" s="140">
        <v>-3.26</v>
      </c>
      <c r="AA9" s="155">
        <v>3761183000</v>
      </c>
    </row>
    <row r="10" spans="1:27" ht="12.75">
      <c r="A10" s="183" t="s">
        <v>106</v>
      </c>
      <c r="B10" s="182"/>
      <c r="C10" s="155">
        <v>1319777000</v>
      </c>
      <c r="D10" s="155">
        <v>0</v>
      </c>
      <c r="E10" s="156">
        <v>1479507000</v>
      </c>
      <c r="F10" s="54">
        <v>1463274000</v>
      </c>
      <c r="G10" s="54">
        <v>132291850</v>
      </c>
      <c r="H10" s="54">
        <v>135749477</v>
      </c>
      <c r="I10" s="54">
        <v>144219000</v>
      </c>
      <c r="J10" s="54">
        <v>412260327</v>
      </c>
      <c r="K10" s="54">
        <v>139902148</v>
      </c>
      <c r="L10" s="54">
        <v>123796269</v>
      </c>
      <c r="M10" s="54">
        <v>134331130</v>
      </c>
      <c r="N10" s="54">
        <v>398029547</v>
      </c>
      <c r="O10" s="54">
        <v>123442817</v>
      </c>
      <c r="P10" s="54">
        <v>136028131</v>
      </c>
      <c r="Q10" s="54">
        <v>135881715</v>
      </c>
      <c r="R10" s="54">
        <v>395352663</v>
      </c>
      <c r="S10" s="54">
        <v>120737712</v>
      </c>
      <c r="T10" s="54">
        <v>141550226</v>
      </c>
      <c r="U10" s="54">
        <v>144504139</v>
      </c>
      <c r="V10" s="54">
        <v>406792077</v>
      </c>
      <c r="W10" s="54">
        <v>1612434614</v>
      </c>
      <c r="X10" s="54">
        <v>1479507000</v>
      </c>
      <c r="Y10" s="54">
        <v>132927614</v>
      </c>
      <c r="Z10" s="184">
        <v>8.98</v>
      </c>
      <c r="AA10" s="130">
        <v>1463274000</v>
      </c>
    </row>
    <row r="11" spans="1:27" ht="12.75">
      <c r="A11" s="183" t="s">
        <v>107</v>
      </c>
      <c r="B11" s="185"/>
      <c r="C11" s="155">
        <v>474716506</v>
      </c>
      <c r="D11" s="155">
        <v>0</v>
      </c>
      <c r="E11" s="156">
        <v>564037000</v>
      </c>
      <c r="F11" s="60">
        <v>525924000</v>
      </c>
      <c r="G11" s="60">
        <v>38640828</v>
      </c>
      <c r="H11" s="60">
        <v>35921674</v>
      </c>
      <c r="I11" s="60">
        <v>27372669</v>
      </c>
      <c r="J11" s="60">
        <v>101935171</v>
      </c>
      <c r="K11" s="60">
        <v>31685008</v>
      </c>
      <c r="L11" s="60">
        <v>34845874</v>
      </c>
      <c r="M11" s="60">
        <v>30780660</v>
      </c>
      <c r="N11" s="60">
        <v>97311542</v>
      </c>
      <c r="O11" s="60">
        <v>31474347</v>
      </c>
      <c r="P11" s="60">
        <v>33483307</v>
      </c>
      <c r="Q11" s="60">
        <v>36337937</v>
      </c>
      <c r="R11" s="60">
        <v>101295591</v>
      </c>
      <c r="S11" s="60">
        <v>36533402</v>
      </c>
      <c r="T11" s="60">
        <v>31398241</v>
      </c>
      <c r="U11" s="60">
        <v>35402507</v>
      </c>
      <c r="V11" s="60">
        <v>103334150</v>
      </c>
      <c r="W11" s="60">
        <v>403876454</v>
      </c>
      <c r="X11" s="60">
        <v>564036996</v>
      </c>
      <c r="Y11" s="60">
        <v>-160160542</v>
      </c>
      <c r="Z11" s="140">
        <v>-28.4</v>
      </c>
      <c r="AA11" s="155">
        <v>525924000</v>
      </c>
    </row>
    <row r="12" spans="1:27" ht="12.75">
      <c r="A12" s="183" t="s">
        <v>108</v>
      </c>
      <c r="B12" s="185"/>
      <c r="C12" s="155">
        <v>294181093</v>
      </c>
      <c r="D12" s="155">
        <v>0</v>
      </c>
      <c r="E12" s="156">
        <v>333712000</v>
      </c>
      <c r="F12" s="60">
        <v>334178000</v>
      </c>
      <c r="G12" s="60">
        <v>19660301</v>
      </c>
      <c r="H12" s="60">
        <v>15330288</v>
      </c>
      <c r="I12" s="60">
        <v>24679631</v>
      </c>
      <c r="J12" s="60">
        <v>59670220</v>
      </c>
      <c r="K12" s="60">
        <v>21258394</v>
      </c>
      <c r="L12" s="60">
        <v>21325219</v>
      </c>
      <c r="M12" s="60">
        <v>20510906</v>
      </c>
      <c r="N12" s="60">
        <v>63094519</v>
      </c>
      <c r="O12" s="60">
        <v>19957445</v>
      </c>
      <c r="P12" s="60">
        <v>19858555</v>
      </c>
      <c r="Q12" s="60">
        <v>20137359</v>
      </c>
      <c r="R12" s="60">
        <v>59953359</v>
      </c>
      <c r="S12" s="60">
        <v>20558643</v>
      </c>
      <c r="T12" s="60">
        <v>77347471</v>
      </c>
      <c r="U12" s="60">
        <v>22994301</v>
      </c>
      <c r="V12" s="60">
        <v>120900415</v>
      </c>
      <c r="W12" s="60">
        <v>303618513</v>
      </c>
      <c r="X12" s="60">
        <v>333711999</v>
      </c>
      <c r="Y12" s="60">
        <v>-30093486</v>
      </c>
      <c r="Z12" s="140">
        <v>-9.02</v>
      </c>
      <c r="AA12" s="155">
        <v>334178000</v>
      </c>
    </row>
    <row r="13" spans="1:27" ht="12.75">
      <c r="A13" s="181" t="s">
        <v>109</v>
      </c>
      <c r="B13" s="185"/>
      <c r="C13" s="155">
        <v>624146255</v>
      </c>
      <c r="D13" s="155">
        <v>0</v>
      </c>
      <c r="E13" s="156">
        <v>285600000</v>
      </c>
      <c r="F13" s="60">
        <v>286600000</v>
      </c>
      <c r="G13" s="60">
        <v>18955940</v>
      </c>
      <c r="H13" s="60">
        <v>28530823</v>
      </c>
      <c r="I13" s="60">
        <v>32001160</v>
      </c>
      <c r="J13" s="60">
        <v>79487923</v>
      </c>
      <c r="K13" s="60">
        <v>27409273</v>
      </c>
      <c r="L13" s="60">
        <v>16171774</v>
      </c>
      <c r="M13" s="60">
        <v>431260494</v>
      </c>
      <c r="N13" s="60">
        <v>474841541</v>
      </c>
      <c r="O13" s="60">
        <v>-395153230</v>
      </c>
      <c r="P13" s="60">
        <v>204091854</v>
      </c>
      <c r="Q13" s="60">
        <v>32853707</v>
      </c>
      <c r="R13" s="60">
        <v>-158207669</v>
      </c>
      <c r="S13" s="60">
        <v>225898665</v>
      </c>
      <c r="T13" s="60">
        <v>23878960</v>
      </c>
      <c r="U13" s="60">
        <v>3907195</v>
      </c>
      <c r="V13" s="60">
        <v>253684820</v>
      </c>
      <c r="W13" s="60">
        <v>649806615</v>
      </c>
      <c r="X13" s="60">
        <v>285600000</v>
      </c>
      <c r="Y13" s="60">
        <v>364206615</v>
      </c>
      <c r="Z13" s="140">
        <v>127.52</v>
      </c>
      <c r="AA13" s="155">
        <v>286600000</v>
      </c>
    </row>
    <row r="14" spans="1:27" ht="12.75">
      <c r="A14" s="181" t="s">
        <v>110</v>
      </c>
      <c r="B14" s="185"/>
      <c r="C14" s="155">
        <v>213649724</v>
      </c>
      <c r="D14" s="155">
        <v>0</v>
      </c>
      <c r="E14" s="156">
        <v>169708000</v>
      </c>
      <c r="F14" s="60">
        <v>284478000</v>
      </c>
      <c r="G14" s="60">
        <v>21663333</v>
      </c>
      <c r="H14" s="60">
        <v>16371624</v>
      </c>
      <c r="I14" s="60">
        <v>23097086</v>
      </c>
      <c r="J14" s="60">
        <v>61132043</v>
      </c>
      <c r="K14" s="60">
        <v>8564290</v>
      </c>
      <c r="L14" s="60">
        <v>11500555</v>
      </c>
      <c r="M14" s="60">
        <v>40051909</v>
      </c>
      <c r="N14" s="60">
        <v>60116754</v>
      </c>
      <c r="O14" s="60">
        <v>24212586</v>
      </c>
      <c r="P14" s="60">
        <v>13897119</v>
      </c>
      <c r="Q14" s="60">
        <v>12805565</v>
      </c>
      <c r="R14" s="60">
        <v>50915270</v>
      </c>
      <c r="S14" s="60">
        <v>16370679</v>
      </c>
      <c r="T14" s="60">
        <v>12106576</v>
      </c>
      <c r="U14" s="60">
        <v>11758751</v>
      </c>
      <c r="V14" s="60">
        <v>40236006</v>
      </c>
      <c r="W14" s="60">
        <v>212400073</v>
      </c>
      <c r="X14" s="60">
        <v>169707996</v>
      </c>
      <c r="Y14" s="60">
        <v>42692077</v>
      </c>
      <c r="Z14" s="140">
        <v>25.16</v>
      </c>
      <c r="AA14" s="155">
        <v>284478000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335359015</v>
      </c>
      <c r="D16" s="155">
        <v>0</v>
      </c>
      <c r="E16" s="156">
        <v>757921000</v>
      </c>
      <c r="F16" s="60">
        <v>449718000</v>
      </c>
      <c r="G16" s="60">
        <v>33584953</v>
      </c>
      <c r="H16" s="60">
        <v>-8077888</v>
      </c>
      <c r="I16" s="60">
        <v>24380602</v>
      </c>
      <c r="J16" s="60">
        <v>49887667</v>
      </c>
      <c r="K16" s="60">
        <v>178343</v>
      </c>
      <c r="L16" s="60">
        <v>37701902</v>
      </c>
      <c r="M16" s="60">
        <v>51258</v>
      </c>
      <c r="N16" s="60">
        <v>37931503</v>
      </c>
      <c r="O16" s="60">
        <v>22844626</v>
      </c>
      <c r="P16" s="60">
        <v>18182020</v>
      </c>
      <c r="Q16" s="60">
        <v>17048476</v>
      </c>
      <c r="R16" s="60">
        <v>58075122</v>
      </c>
      <c r="S16" s="60">
        <v>4978319</v>
      </c>
      <c r="T16" s="60">
        <v>94346829</v>
      </c>
      <c r="U16" s="60">
        <v>10527</v>
      </c>
      <c r="V16" s="60">
        <v>99335675</v>
      </c>
      <c r="W16" s="60">
        <v>245229967</v>
      </c>
      <c r="X16" s="60">
        <v>757921004</v>
      </c>
      <c r="Y16" s="60">
        <v>-512691037</v>
      </c>
      <c r="Z16" s="140">
        <v>-67.64</v>
      </c>
      <c r="AA16" s="155">
        <v>449718000</v>
      </c>
    </row>
    <row r="17" spans="1:27" ht="12.75">
      <c r="A17" s="181" t="s">
        <v>113</v>
      </c>
      <c r="B17" s="185"/>
      <c r="C17" s="155">
        <v>3648361</v>
      </c>
      <c r="D17" s="155">
        <v>0</v>
      </c>
      <c r="E17" s="156">
        <v>6033000</v>
      </c>
      <c r="F17" s="60">
        <v>7233000</v>
      </c>
      <c r="G17" s="60">
        <v>116583</v>
      </c>
      <c r="H17" s="60">
        <v>90766</v>
      </c>
      <c r="I17" s="60">
        <v>123288</v>
      </c>
      <c r="J17" s="60">
        <v>330637</v>
      </c>
      <c r="K17" s="60">
        <v>113360</v>
      </c>
      <c r="L17" s="60">
        <v>91091</v>
      </c>
      <c r="M17" s="60">
        <v>1624667</v>
      </c>
      <c r="N17" s="60">
        <v>1829118</v>
      </c>
      <c r="O17" s="60">
        <v>1634273</v>
      </c>
      <c r="P17" s="60">
        <v>1636522</v>
      </c>
      <c r="Q17" s="60">
        <v>14911</v>
      </c>
      <c r="R17" s="60">
        <v>3285706</v>
      </c>
      <c r="S17" s="60">
        <v>968525</v>
      </c>
      <c r="T17" s="60">
        <v>1696883</v>
      </c>
      <c r="U17" s="60">
        <v>95117</v>
      </c>
      <c r="V17" s="60">
        <v>2760525</v>
      </c>
      <c r="W17" s="60">
        <v>8205986</v>
      </c>
      <c r="X17" s="60">
        <v>6032996</v>
      </c>
      <c r="Y17" s="60">
        <v>2172990</v>
      </c>
      <c r="Z17" s="140">
        <v>36.02</v>
      </c>
      <c r="AA17" s="155">
        <v>7233000</v>
      </c>
    </row>
    <row r="18" spans="1:27" ht="12.75">
      <c r="A18" s="183" t="s">
        <v>114</v>
      </c>
      <c r="B18" s="182"/>
      <c r="C18" s="155">
        <v>236778483</v>
      </c>
      <c r="D18" s="155">
        <v>0</v>
      </c>
      <c r="E18" s="156">
        <v>718102000</v>
      </c>
      <c r="F18" s="60">
        <v>700502000</v>
      </c>
      <c r="G18" s="60">
        <v>46204541</v>
      </c>
      <c r="H18" s="60">
        <v>49250923</v>
      </c>
      <c r="I18" s="60">
        <v>53790537</v>
      </c>
      <c r="J18" s="60">
        <v>149246001</v>
      </c>
      <c r="K18" s="60">
        <v>55980844</v>
      </c>
      <c r="L18" s="60">
        <v>58219409</v>
      </c>
      <c r="M18" s="60">
        <v>59254564</v>
      </c>
      <c r="N18" s="60">
        <v>173454817</v>
      </c>
      <c r="O18" s="60">
        <v>50938487</v>
      </c>
      <c r="P18" s="60">
        <v>50231239</v>
      </c>
      <c r="Q18" s="60">
        <v>62275940</v>
      </c>
      <c r="R18" s="60">
        <v>163445666</v>
      </c>
      <c r="S18" s="60">
        <v>51053840</v>
      </c>
      <c r="T18" s="60">
        <v>62362970</v>
      </c>
      <c r="U18" s="60">
        <v>77253377</v>
      </c>
      <c r="V18" s="60">
        <v>190670187</v>
      </c>
      <c r="W18" s="60">
        <v>676816671</v>
      </c>
      <c r="X18" s="60">
        <v>718101996</v>
      </c>
      <c r="Y18" s="60">
        <v>-41285325</v>
      </c>
      <c r="Z18" s="140">
        <v>-5.75</v>
      </c>
      <c r="AA18" s="155">
        <v>700502000</v>
      </c>
    </row>
    <row r="19" spans="1:27" ht="12.75">
      <c r="A19" s="181" t="s">
        <v>34</v>
      </c>
      <c r="B19" s="185"/>
      <c r="C19" s="155">
        <v>6740131253</v>
      </c>
      <c r="D19" s="155">
        <v>0</v>
      </c>
      <c r="E19" s="156">
        <v>7125491000</v>
      </c>
      <c r="F19" s="60">
        <v>7327237000</v>
      </c>
      <c r="G19" s="60">
        <v>1753677750</v>
      </c>
      <c r="H19" s="60">
        <v>234144771</v>
      </c>
      <c r="I19" s="60">
        <v>288720878</v>
      </c>
      <c r="J19" s="60">
        <v>2276543399</v>
      </c>
      <c r="K19" s="60">
        <v>240256569</v>
      </c>
      <c r="L19" s="60">
        <v>420755215</v>
      </c>
      <c r="M19" s="60">
        <v>282601624</v>
      </c>
      <c r="N19" s="60">
        <v>943613408</v>
      </c>
      <c r="O19" s="60">
        <v>1498361207</v>
      </c>
      <c r="P19" s="60">
        <v>265176144</v>
      </c>
      <c r="Q19" s="60">
        <v>1146703671</v>
      </c>
      <c r="R19" s="60">
        <v>2910241022</v>
      </c>
      <c r="S19" s="60">
        <v>288333056</v>
      </c>
      <c r="T19" s="60">
        <v>314322626</v>
      </c>
      <c r="U19" s="60">
        <v>331710175</v>
      </c>
      <c r="V19" s="60">
        <v>934365857</v>
      </c>
      <c r="W19" s="60">
        <v>7064763686</v>
      </c>
      <c r="X19" s="60">
        <v>7125490996</v>
      </c>
      <c r="Y19" s="60">
        <v>-60727310</v>
      </c>
      <c r="Z19" s="140">
        <v>-0.85</v>
      </c>
      <c r="AA19" s="155">
        <v>7327237000</v>
      </c>
    </row>
    <row r="20" spans="1:27" ht="12.75">
      <c r="A20" s="181" t="s">
        <v>35</v>
      </c>
      <c r="B20" s="185"/>
      <c r="C20" s="155">
        <v>1399019813</v>
      </c>
      <c r="D20" s="155">
        <v>0</v>
      </c>
      <c r="E20" s="156">
        <v>1718246000</v>
      </c>
      <c r="F20" s="54">
        <v>1472910000</v>
      </c>
      <c r="G20" s="54">
        <v>68488145</v>
      </c>
      <c r="H20" s="54">
        <v>55978133</v>
      </c>
      <c r="I20" s="54">
        <v>146114345</v>
      </c>
      <c r="J20" s="54">
        <v>270580623</v>
      </c>
      <c r="K20" s="54">
        <v>90746799</v>
      </c>
      <c r="L20" s="54">
        <v>139711270</v>
      </c>
      <c r="M20" s="54">
        <v>89021790</v>
      </c>
      <c r="N20" s="54">
        <v>319479859</v>
      </c>
      <c r="O20" s="54">
        <v>108505004</v>
      </c>
      <c r="P20" s="54">
        <v>96920236</v>
      </c>
      <c r="Q20" s="54">
        <v>148973424</v>
      </c>
      <c r="R20" s="54">
        <v>354398664</v>
      </c>
      <c r="S20" s="54">
        <v>216317726</v>
      </c>
      <c r="T20" s="54">
        <v>143928956</v>
      </c>
      <c r="U20" s="54">
        <v>206860644</v>
      </c>
      <c r="V20" s="54">
        <v>567107326</v>
      </c>
      <c r="W20" s="54">
        <v>1511566472</v>
      </c>
      <c r="X20" s="54">
        <v>1465818004</v>
      </c>
      <c r="Y20" s="54">
        <v>45748468</v>
      </c>
      <c r="Z20" s="184">
        <v>3.12</v>
      </c>
      <c r="AA20" s="130">
        <v>1472910000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25000000</v>
      </c>
      <c r="F21" s="60">
        <v>25000000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24999996</v>
      </c>
      <c r="Y21" s="60">
        <v>-24999996</v>
      </c>
      <c r="Z21" s="140">
        <v>-100</v>
      </c>
      <c r="AA21" s="155">
        <v>25000000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42851736503</v>
      </c>
      <c r="D22" s="188">
        <f>SUM(D5:D21)</f>
        <v>0</v>
      </c>
      <c r="E22" s="189">
        <f t="shared" si="0"/>
        <v>48849779000</v>
      </c>
      <c r="F22" s="190">
        <f t="shared" si="0"/>
        <v>47670955000</v>
      </c>
      <c r="G22" s="190">
        <f t="shared" si="0"/>
        <v>5401115803</v>
      </c>
      <c r="H22" s="190">
        <f t="shared" si="0"/>
        <v>3435053402</v>
      </c>
      <c r="I22" s="190">
        <f t="shared" si="0"/>
        <v>3466897021</v>
      </c>
      <c r="J22" s="190">
        <f t="shared" si="0"/>
        <v>12303066226</v>
      </c>
      <c r="K22" s="190">
        <f t="shared" si="0"/>
        <v>3315674013</v>
      </c>
      <c r="L22" s="190">
        <f t="shared" si="0"/>
        <v>3443173939</v>
      </c>
      <c r="M22" s="190">
        <f t="shared" si="0"/>
        <v>3788504706</v>
      </c>
      <c r="N22" s="190">
        <f t="shared" si="0"/>
        <v>10547352658</v>
      </c>
      <c r="O22" s="190">
        <f t="shared" si="0"/>
        <v>4140839058</v>
      </c>
      <c r="P22" s="190">
        <f t="shared" si="0"/>
        <v>3346434726</v>
      </c>
      <c r="Q22" s="190">
        <f t="shared" si="0"/>
        <v>4173730502</v>
      </c>
      <c r="R22" s="190">
        <f t="shared" si="0"/>
        <v>11661004286</v>
      </c>
      <c r="S22" s="190">
        <f t="shared" si="0"/>
        <v>3683419652</v>
      </c>
      <c r="T22" s="190">
        <f t="shared" si="0"/>
        <v>3424822004</v>
      </c>
      <c r="U22" s="190">
        <f t="shared" si="0"/>
        <v>3660066530</v>
      </c>
      <c r="V22" s="190">
        <f t="shared" si="0"/>
        <v>10768308186</v>
      </c>
      <c r="W22" s="190">
        <f t="shared" si="0"/>
        <v>45279731356</v>
      </c>
      <c r="X22" s="190">
        <f t="shared" si="0"/>
        <v>48597350979</v>
      </c>
      <c r="Y22" s="190">
        <f t="shared" si="0"/>
        <v>-3317619623</v>
      </c>
      <c r="Z22" s="191">
        <f>+IF(X22&lt;&gt;0,+(Y22/X22)*100,0)</f>
        <v>-6.826749928064222</v>
      </c>
      <c r="AA22" s="188">
        <f>SUM(AA5:AA21)</f>
        <v>47670955000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9856853382</v>
      </c>
      <c r="D25" s="155">
        <v>0</v>
      </c>
      <c r="E25" s="156">
        <v>11805746320</v>
      </c>
      <c r="F25" s="60">
        <v>11446574320</v>
      </c>
      <c r="G25" s="60">
        <v>855042295</v>
      </c>
      <c r="H25" s="60">
        <v>898598168</v>
      </c>
      <c r="I25" s="60">
        <v>890282517</v>
      </c>
      <c r="J25" s="60">
        <v>2643922980</v>
      </c>
      <c r="K25" s="60">
        <v>915056154</v>
      </c>
      <c r="L25" s="60">
        <v>1182536062</v>
      </c>
      <c r="M25" s="60">
        <v>902436347</v>
      </c>
      <c r="N25" s="60">
        <v>3000028563</v>
      </c>
      <c r="O25" s="60">
        <v>871455691</v>
      </c>
      <c r="P25" s="60">
        <v>896815753</v>
      </c>
      <c r="Q25" s="60">
        <v>872889345</v>
      </c>
      <c r="R25" s="60">
        <v>2641160789</v>
      </c>
      <c r="S25" s="60">
        <v>919887748</v>
      </c>
      <c r="T25" s="60">
        <v>959723859</v>
      </c>
      <c r="U25" s="60">
        <v>928067170</v>
      </c>
      <c r="V25" s="60">
        <v>2807678777</v>
      </c>
      <c r="W25" s="60">
        <v>11092791109</v>
      </c>
      <c r="X25" s="60">
        <v>11805746319</v>
      </c>
      <c r="Y25" s="60">
        <v>-712955210</v>
      </c>
      <c r="Z25" s="140">
        <v>-6.04</v>
      </c>
      <c r="AA25" s="155">
        <v>11446574320</v>
      </c>
    </row>
    <row r="26" spans="1:27" ht="12.75">
      <c r="A26" s="183" t="s">
        <v>38</v>
      </c>
      <c r="B26" s="182"/>
      <c r="C26" s="155">
        <v>139593577</v>
      </c>
      <c r="D26" s="155">
        <v>0</v>
      </c>
      <c r="E26" s="156">
        <v>160691000</v>
      </c>
      <c r="F26" s="60">
        <v>160691000</v>
      </c>
      <c r="G26" s="60">
        <v>12010510</v>
      </c>
      <c r="H26" s="60">
        <v>12012914</v>
      </c>
      <c r="I26" s="60">
        <v>12069050</v>
      </c>
      <c r="J26" s="60">
        <v>36092474</v>
      </c>
      <c r="K26" s="60">
        <v>12000716</v>
      </c>
      <c r="L26" s="60">
        <v>11999914</v>
      </c>
      <c r="M26" s="60">
        <v>11973452</v>
      </c>
      <c r="N26" s="60">
        <v>35974082</v>
      </c>
      <c r="O26" s="60">
        <v>11978027</v>
      </c>
      <c r="P26" s="60">
        <v>20297714</v>
      </c>
      <c r="Q26" s="60">
        <v>12867610</v>
      </c>
      <c r="R26" s="60">
        <v>45143351</v>
      </c>
      <c r="S26" s="60">
        <v>12869470</v>
      </c>
      <c r="T26" s="60">
        <v>13005457</v>
      </c>
      <c r="U26" s="60">
        <v>13121527</v>
      </c>
      <c r="V26" s="60">
        <v>38996454</v>
      </c>
      <c r="W26" s="60">
        <v>156206361</v>
      </c>
      <c r="X26" s="60">
        <v>160691004</v>
      </c>
      <c r="Y26" s="60">
        <v>-4484643</v>
      </c>
      <c r="Z26" s="140">
        <v>-2.79</v>
      </c>
      <c r="AA26" s="155">
        <v>160691000</v>
      </c>
    </row>
    <row r="27" spans="1:27" ht="12.75">
      <c r="A27" s="183" t="s">
        <v>118</v>
      </c>
      <c r="B27" s="182"/>
      <c r="C27" s="155">
        <v>3772415781</v>
      </c>
      <c r="D27" s="155">
        <v>0</v>
      </c>
      <c r="E27" s="156">
        <v>3052174000</v>
      </c>
      <c r="F27" s="60">
        <v>2957629000</v>
      </c>
      <c r="G27" s="60">
        <v>754906517</v>
      </c>
      <c r="H27" s="60">
        <v>-26770844</v>
      </c>
      <c r="I27" s="60">
        <v>526889838</v>
      </c>
      <c r="J27" s="60">
        <v>1255025511</v>
      </c>
      <c r="K27" s="60">
        <v>335503250</v>
      </c>
      <c r="L27" s="60">
        <v>202396641</v>
      </c>
      <c r="M27" s="60">
        <v>283725663</v>
      </c>
      <c r="N27" s="60">
        <v>821625554</v>
      </c>
      <c r="O27" s="60">
        <v>311041944</v>
      </c>
      <c r="P27" s="60">
        <v>294513680</v>
      </c>
      <c r="Q27" s="60">
        <v>44082832</v>
      </c>
      <c r="R27" s="60">
        <v>649638456</v>
      </c>
      <c r="S27" s="60">
        <v>318333153</v>
      </c>
      <c r="T27" s="60">
        <v>133265655</v>
      </c>
      <c r="U27" s="60">
        <v>262924220</v>
      </c>
      <c r="V27" s="60">
        <v>714523028</v>
      </c>
      <c r="W27" s="60">
        <v>3440812549</v>
      </c>
      <c r="X27" s="60">
        <v>3052174000</v>
      </c>
      <c r="Y27" s="60">
        <v>388638549</v>
      </c>
      <c r="Z27" s="140">
        <v>12.73</v>
      </c>
      <c r="AA27" s="155">
        <v>2957629000</v>
      </c>
    </row>
    <row r="28" spans="1:27" ht="12.75">
      <c r="A28" s="183" t="s">
        <v>39</v>
      </c>
      <c r="B28" s="182"/>
      <c r="C28" s="155">
        <v>2905690025</v>
      </c>
      <c r="D28" s="155">
        <v>0</v>
      </c>
      <c r="E28" s="156">
        <v>3983224000</v>
      </c>
      <c r="F28" s="60">
        <v>3938193149</v>
      </c>
      <c r="G28" s="60">
        <v>229714864</v>
      </c>
      <c r="H28" s="60">
        <v>227735168</v>
      </c>
      <c r="I28" s="60">
        <v>187255653</v>
      </c>
      <c r="J28" s="60">
        <v>644705685</v>
      </c>
      <c r="K28" s="60">
        <v>269959920</v>
      </c>
      <c r="L28" s="60">
        <v>219285972</v>
      </c>
      <c r="M28" s="60">
        <v>226619185</v>
      </c>
      <c r="N28" s="60">
        <v>715865077</v>
      </c>
      <c r="O28" s="60">
        <v>225742488</v>
      </c>
      <c r="P28" s="60">
        <v>240047900</v>
      </c>
      <c r="Q28" s="60">
        <v>228201859</v>
      </c>
      <c r="R28" s="60">
        <v>693992247</v>
      </c>
      <c r="S28" s="60">
        <v>305255476</v>
      </c>
      <c r="T28" s="60">
        <v>243945205</v>
      </c>
      <c r="U28" s="60">
        <v>106676961</v>
      </c>
      <c r="V28" s="60">
        <v>655877642</v>
      </c>
      <c r="W28" s="60">
        <v>2710440651</v>
      </c>
      <c r="X28" s="60">
        <v>3983224004</v>
      </c>
      <c r="Y28" s="60">
        <v>-1272783353</v>
      </c>
      <c r="Z28" s="140">
        <v>-31.95</v>
      </c>
      <c r="AA28" s="155">
        <v>3938193149</v>
      </c>
    </row>
    <row r="29" spans="1:27" ht="12.75">
      <c r="A29" s="183" t="s">
        <v>40</v>
      </c>
      <c r="B29" s="182"/>
      <c r="C29" s="155">
        <v>2404844414</v>
      </c>
      <c r="D29" s="155">
        <v>0</v>
      </c>
      <c r="E29" s="156">
        <v>2472088000</v>
      </c>
      <c r="F29" s="60">
        <v>2472096000</v>
      </c>
      <c r="G29" s="60">
        <v>191615202</v>
      </c>
      <c r="H29" s="60">
        <v>191675216</v>
      </c>
      <c r="I29" s="60">
        <v>189785327</v>
      </c>
      <c r="J29" s="60">
        <v>573075745</v>
      </c>
      <c r="K29" s="60">
        <v>247841964</v>
      </c>
      <c r="L29" s="60">
        <v>210754368</v>
      </c>
      <c r="M29" s="60">
        <v>185191808</v>
      </c>
      <c r="N29" s="60">
        <v>643788140</v>
      </c>
      <c r="O29" s="60">
        <v>144059500</v>
      </c>
      <c r="P29" s="60">
        <v>250079197</v>
      </c>
      <c r="Q29" s="60">
        <v>198957137</v>
      </c>
      <c r="R29" s="60">
        <v>593095834</v>
      </c>
      <c r="S29" s="60">
        <v>195689695</v>
      </c>
      <c r="T29" s="60">
        <v>197585090</v>
      </c>
      <c r="U29" s="60">
        <v>-1396123</v>
      </c>
      <c r="V29" s="60">
        <v>391878662</v>
      </c>
      <c r="W29" s="60">
        <v>2201838381</v>
      </c>
      <c r="X29" s="60">
        <v>2472088001</v>
      </c>
      <c r="Y29" s="60">
        <v>-270249620</v>
      </c>
      <c r="Z29" s="140">
        <v>-10.93</v>
      </c>
      <c r="AA29" s="155">
        <v>2472096000</v>
      </c>
    </row>
    <row r="30" spans="1:27" ht="12.75">
      <c r="A30" s="183" t="s">
        <v>119</v>
      </c>
      <c r="B30" s="182"/>
      <c r="C30" s="155">
        <v>14978933391</v>
      </c>
      <c r="D30" s="155">
        <v>0</v>
      </c>
      <c r="E30" s="156">
        <v>15380224000</v>
      </c>
      <c r="F30" s="60">
        <v>15380224000</v>
      </c>
      <c r="G30" s="60">
        <v>1707784377</v>
      </c>
      <c r="H30" s="60">
        <v>1691304526</v>
      </c>
      <c r="I30" s="60">
        <v>1163112445</v>
      </c>
      <c r="J30" s="60">
        <v>4562201348</v>
      </c>
      <c r="K30" s="60">
        <v>1178602162</v>
      </c>
      <c r="L30" s="60">
        <v>1150372747</v>
      </c>
      <c r="M30" s="60">
        <v>1155425476</v>
      </c>
      <c r="N30" s="60">
        <v>3484400385</v>
      </c>
      <c r="O30" s="60">
        <v>1131705988</v>
      </c>
      <c r="P30" s="60">
        <v>1087826179</v>
      </c>
      <c r="Q30" s="60">
        <v>1259528707</v>
      </c>
      <c r="R30" s="60">
        <v>3479060874</v>
      </c>
      <c r="S30" s="60">
        <v>1247739793</v>
      </c>
      <c r="T30" s="60">
        <v>1101851202</v>
      </c>
      <c r="U30" s="60">
        <v>1728642253</v>
      </c>
      <c r="V30" s="60">
        <v>4078233248</v>
      </c>
      <c r="W30" s="60">
        <v>15603895855</v>
      </c>
      <c r="X30" s="60">
        <v>15380223999</v>
      </c>
      <c r="Y30" s="60">
        <v>223671856</v>
      </c>
      <c r="Z30" s="140">
        <v>1.45</v>
      </c>
      <c r="AA30" s="155">
        <v>15380224000</v>
      </c>
    </row>
    <row r="31" spans="1:27" ht="12.75">
      <c r="A31" s="183" t="s">
        <v>120</v>
      </c>
      <c r="B31" s="182"/>
      <c r="C31" s="155">
        <v>1488988000</v>
      </c>
      <c r="D31" s="155">
        <v>0</v>
      </c>
      <c r="E31" s="156">
        <v>2019753000</v>
      </c>
      <c r="F31" s="60">
        <v>1856524000</v>
      </c>
      <c r="G31" s="60">
        <v>73360500</v>
      </c>
      <c r="H31" s="60">
        <v>51732524</v>
      </c>
      <c r="I31" s="60">
        <v>73207437</v>
      </c>
      <c r="J31" s="60">
        <v>198300461</v>
      </c>
      <c r="K31" s="60">
        <v>87070119</v>
      </c>
      <c r="L31" s="60">
        <v>110889355</v>
      </c>
      <c r="M31" s="60">
        <v>120696795</v>
      </c>
      <c r="N31" s="60">
        <v>318656269</v>
      </c>
      <c r="O31" s="60">
        <v>50439030</v>
      </c>
      <c r="P31" s="60">
        <v>54873834</v>
      </c>
      <c r="Q31" s="60">
        <v>80602368</v>
      </c>
      <c r="R31" s="60">
        <v>185915232</v>
      </c>
      <c r="S31" s="60">
        <v>99597425</v>
      </c>
      <c r="T31" s="60">
        <v>167355144</v>
      </c>
      <c r="U31" s="60">
        <v>208911532</v>
      </c>
      <c r="V31" s="60">
        <v>475864101</v>
      </c>
      <c r="W31" s="60">
        <v>1178736063</v>
      </c>
      <c r="X31" s="60">
        <v>2019753000</v>
      </c>
      <c r="Y31" s="60">
        <v>-841016937</v>
      </c>
      <c r="Z31" s="140">
        <v>-41.64</v>
      </c>
      <c r="AA31" s="155">
        <v>1856524000</v>
      </c>
    </row>
    <row r="32" spans="1:27" ht="12.75">
      <c r="A32" s="183" t="s">
        <v>121</v>
      </c>
      <c r="B32" s="182"/>
      <c r="C32" s="155">
        <v>2321325212</v>
      </c>
      <c r="D32" s="155">
        <v>0</v>
      </c>
      <c r="E32" s="156">
        <v>3693254070</v>
      </c>
      <c r="F32" s="60">
        <v>3568895393</v>
      </c>
      <c r="G32" s="60">
        <v>220116716</v>
      </c>
      <c r="H32" s="60">
        <v>170214998</v>
      </c>
      <c r="I32" s="60">
        <v>206141846</v>
      </c>
      <c r="J32" s="60">
        <v>596473560</v>
      </c>
      <c r="K32" s="60">
        <v>393797478</v>
      </c>
      <c r="L32" s="60">
        <v>309311756</v>
      </c>
      <c r="M32" s="60">
        <v>281957921</v>
      </c>
      <c r="N32" s="60">
        <v>985067155</v>
      </c>
      <c r="O32" s="60">
        <v>189048428</v>
      </c>
      <c r="P32" s="60">
        <v>272112311</v>
      </c>
      <c r="Q32" s="60">
        <v>279086553</v>
      </c>
      <c r="R32" s="60">
        <v>740247292</v>
      </c>
      <c r="S32" s="60">
        <v>215880358</v>
      </c>
      <c r="T32" s="60">
        <v>236061042</v>
      </c>
      <c r="U32" s="60">
        <v>300969122</v>
      </c>
      <c r="V32" s="60">
        <v>752910522</v>
      </c>
      <c r="W32" s="60">
        <v>3074698529</v>
      </c>
      <c r="X32" s="60">
        <v>3693254071</v>
      </c>
      <c r="Y32" s="60">
        <v>-618555542</v>
      </c>
      <c r="Z32" s="140">
        <v>-16.75</v>
      </c>
      <c r="AA32" s="155">
        <v>3568895393</v>
      </c>
    </row>
    <row r="33" spans="1:27" ht="12.75">
      <c r="A33" s="183" t="s">
        <v>42</v>
      </c>
      <c r="B33" s="182"/>
      <c r="C33" s="155">
        <v>500746908</v>
      </c>
      <c r="D33" s="155">
        <v>0</v>
      </c>
      <c r="E33" s="156">
        <v>226075000</v>
      </c>
      <c r="F33" s="60">
        <v>436684000</v>
      </c>
      <c r="G33" s="60">
        <v>1854436</v>
      </c>
      <c r="H33" s="60">
        <v>1743859</v>
      </c>
      <c r="I33" s="60">
        <v>67494381</v>
      </c>
      <c r="J33" s="60">
        <v>71092676</v>
      </c>
      <c r="K33" s="60">
        <v>35080385</v>
      </c>
      <c r="L33" s="60">
        <v>15753726</v>
      </c>
      <c r="M33" s="60">
        <v>7820847</v>
      </c>
      <c r="N33" s="60">
        <v>58654958</v>
      </c>
      <c r="O33" s="60">
        <v>10887160</v>
      </c>
      <c r="P33" s="60">
        <v>1687425</v>
      </c>
      <c r="Q33" s="60">
        <v>28045623</v>
      </c>
      <c r="R33" s="60">
        <v>40620208</v>
      </c>
      <c r="S33" s="60">
        <v>-8713636</v>
      </c>
      <c r="T33" s="60">
        <v>95526893</v>
      </c>
      <c r="U33" s="60">
        <v>19278232</v>
      </c>
      <c r="V33" s="60">
        <v>106091489</v>
      </c>
      <c r="W33" s="60">
        <v>276459331</v>
      </c>
      <c r="X33" s="60">
        <v>226075000</v>
      </c>
      <c r="Y33" s="60">
        <v>50384331</v>
      </c>
      <c r="Z33" s="140">
        <v>22.29</v>
      </c>
      <c r="AA33" s="155">
        <v>436684000</v>
      </c>
    </row>
    <row r="34" spans="1:27" ht="12.75">
      <c r="A34" s="183" t="s">
        <v>43</v>
      </c>
      <c r="B34" s="182"/>
      <c r="C34" s="155">
        <v>5393081672</v>
      </c>
      <c r="D34" s="155">
        <v>0</v>
      </c>
      <c r="E34" s="156">
        <v>4550584218</v>
      </c>
      <c r="F34" s="60">
        <v>4667164775</v>
      </c>
      <c r="G34" s="60">
        <v>266451531</v>
      </c>
      <c r="H34" s="60">
        <v>307067680</v>
      </c>
      <c r="I34" s="60">
        <v>366449753</v>
      </c>
      <c r="J34" s="60">
        <v>939968964</v>
      </c>
      <c r="K34" s="60">
        <v>419980457</v>
      </c>
      <c r="L34" s="60">
        <v>457723212</v>
      </c>
      <c r="M34" s="60">
        <v>314477734</v>
      </c>
      <c r="N34" s="60">
        <v>1192181403</v>
      </c>
      <c r="O34" s="60">
        <v>267077080</v>
      </c>
      <c r="P34" s="60">
        <v>323530994</v>
      </c>
      <c r="Q34" s="60">
        <v>373815793</v>
      </c>
      <c r="R34" s="60">
        <v>964423867</v>
      </c>
      <c r="S34" s="60">
        <v>302657059</v>
      </c>
      <c r="T34" s="60">
        <v>343813743</v>
      </c>
      <c r="U34" s="60">
        <v>396222786</v>
      </c>
      <c r="V34" s="60">
        <v>1042693588</v>
      </c>
      <c r="W34" s="60">
        <v>4139267822</v>
      </c>
      <c r="X34" s="60">
        <v>4550584218</v>
      </c>
      <c r="Y34" s="60">
        <v>-411316396</v>
      </c>
      <c r="Z34" s="140">
        <v>-9.04</v>
      </c>
      <c r="AA34" s="155">
        <v>4667164775</v>
      </c>
    </row>
    <row r="35" spans="1:27" ht="12.75">
      <c r="A35" s="181" t="s">
        <v>122</v>
      </c>
      <c r="B35" s="185"/>
      <c r="C35" s="155">
        <v>74488928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185338</v>
      </c>
      <c r="J35" s="60">
        <v>185338</v>
      </c>
      <c r="K35" s="60">
        <v>59685</v>
      </c>
      <c r="L35" s="60">
        <v>28844</v>
      </c>
      <c r="M35" s="60">
        <v>129391</v>
      </c>
      <c r="N35" s="60">
        <v>217920</v>
      </c>
      <c r="O35" s="60">
        <v>704299</v>
      </c>
      <c r="P35" s="60">
        <v>0</v>
      </c>
      <c r="Q35" s="60">
        <v>0</v>
      </c>
      <c r="R35" s="60">
        <v>704299</v>
      </c>
      <c r="S35" s="60">
        <v>0</v>
      </c>
      <c r="T35" s="60">
        <v>11001065</v>
      </c>
      <c r="U35" s="60">
        <v>654473</v>
      </c>
      <c r="V35" s="60">
        <v>11655538</v>
      </c>
      <c r="W35" s="60">
        <v>12763095</v>
      </c>
      <c r="X35" s="60"/>
      <c r="Y35" s="60">
        <v>12763095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43836961290</v>
      </c>
      <c r="D36" s="188">
        <f>SUM(D25:D35)</f>
        <v>0</v>
      </c>
      <c r="E36" s="189">
        <f t="shared" si="1"/>
        <v>47343813608</v>
      </c>
      <c r="F36" s="190">
        <f t="shared" si="1"/>
        <v>46884675637</v>
      </c>
      <c r="G36" s="190">
        <f t="shared" si="1"/>
        <v>4312856948</v>
      </c>
      <c r="H36" s="190">
        <f t="shared" si="1"/>
        <v>3525314209</v>
      </c>
      <c r="I36" s="190">
        <f t="shared" si="1"/>
        <v>3682873585</v>
      </c>
      <c r="J36" s="190">
        <f t="shared" si="1"/>
        <v>11521044742</v>
      </c>
      <c r="K36" s="190">
        <f t="shared" si="1"/>
        <v>3894952290</v>
      </c>
      <c r="L36" s="190">
        <f t="shared" si="1"/>
        <v>3871052597</v>
      </c>
      <c r="M36" s="190">
        <f t="shared" si="1"/>
        <v>3490454619</v>
      </c>
      <c r="N36" s="190">
        <f t="shared" si="1"/>
        <v>11256459506</v>
      </c>
      <c r="O36" s="190">
        <f t="shared" si="1"/>
        <v>3214139635</v>
      </c>
      <c r="P36" s="190">
        <f t="shared" si="1"/>
        <v>3441784987</v>
      </c>
      <c r="Q36" s="190">
        <f t="shared" si="1"/>
        <v>3378077827</v>
      </c>
      <c r="R36" s="190">
        <f t="shared" si="1"/>
        <v>10034002449</v>
      </c>
      <c r="S36" s="190">
        <f t="shared" si="1"/>
        <v>3609196541</v>
      </c>
      <c r="T36" s="190">
        <f t="shared" si="1"/>
        <v>3503134355</v>
      </c>
      <c r="U36" s="190">
        <f t="shared" si="1"/>
        <v>3964072153</v>
      </c>
      <c r="V36" s="190">
        <f t="shared" si="1"/>
        <v>11076403049</v>
      </c>
      <c r="W36" s="190">
        <f t="shared" si="1"/>
        <v>43887909746</v>
      </c>
      <c r="X36" s="190">
        <f t="shared" si="1"/>
        <v>47343813616</v>
      </c>
      <c r="Y36" s="190">
        <f t="shared" si="1"/>
        <v>-3455903870</v>
      </c>
      <c r="Z36" s="191">
        <f>+IF(X36&lt;&gt;0,+(Y36/X36)*100,0)</f>
        <v>-7.299589124844108</v>
      </c>
      <c r="AA36" s="188">
        <f>SUM(AA25:AA35)</f>
        <v>46884675637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-985224787</v>
      </c>
      <c r="D38" s="199">
        <f>+D22-D36</f>
        <v>0</v>
      </c>
      <c r="E38" s="200">
        <f t="shared" si="2"/>
        <v>1505965392</v>
      </c>
      <c r="F38" s="106">
        <f t="shared" si="2"/>
        <v>786279363</v>
      </c>
      <c r="G38" s="106">
        <f t="shared" si="2"/>
        <v>1088258855</v>
      </c>
      <c r="H38" s="106">
        <f t="shared" si="2"/>
        <v>-90260807</v>
      </c>
      <c r="I38" s="106">
        <f t="shared" si="2"/>
        <v>-215976564</v>
      </c>
      <c r="J38" s="106">
        <f t="shared" si="2"/>
        <v>782021484</v>
      </c>
      <c r="K38" s="106">
        <f t="shared" si="2"/>
        <v>-579278277</v>
      </c>
      <c r="L38" s="106">
        <f t="shared" si="2"/>
        <v>-427878658</v>
      </c>
      <c r="M38" s="106">
        <f t="shared" si="2"/>
        <v>298050087</v>
      </c>
      <c r="N38" s="106">
        <f t="shared" si="2"/>
        <v>-709106848</v>
      </c>
      <c r="O38" s="106">
        <f t="shared" si="2"/>
        <v>926699423</v>
      </c>
      <c r="P38" s="106">
        <f t="shared" si="2"/>
        <v>-95350261</v>
      </c>
      <c r="Q38" s="106">
        <f t="shared" si="2"/>
        <v>795652675</v>
      </c>
      <c r="R38" s="106">
        <f t="shared" si="2"/>
        <v>1627001837</v>
      </c>
      <c r="S38" s="106">
        <f t="shared" si="2"/>
        <v>74223111</v>
      </c>
      <c r="T38" s="106">
        <f t="shared" si="2"/>
        <v>-78312351</v>
      </c>
      <c r="U38" s="106">
        <f t="shared" si="2"/>
        <v>-304005623</v>
      </c>
      <c r="V38" s="106">
        <f t="shared" si="2"/>
        <v>-308094863</v>
      </c>
      <c r="W38" s="106">
        <f t="shared" si="2"/>
        <v>1391821610</v>
      </c>
      <c r="X38" s="106">
        <f>IF(F22=F36,0,X22-X36)</f>
        <v>1253537363</v>
      </c>
      <c r="Y38" s="106">
        <f t="shared" si="2"/>
        <v>138284247</v>
      </c>
      <c r="Z38" s="201">
        <f>+IF(X38&lt;&gt;0,+(Y38/X38)*100,0)</f>
        <v>11.031521762467003</v>
      </c>
      <c r="AA38" s="199">
        <f>+AA22-AA36</f>
        <v>786279363</v>
      </c>
    </row>
    <row r="39" spans="1:27" ht="12.75">
      <c r="A39" s="181" t="s">
        <v>46</v>
      </c>
      <c r="B39" s="185"/>
      <c r="C39" s="155">
        <v>2949606087</v>
      </c>
      <c r="D39" s="155">
        <v>0</v>
      </c>
      <c r="E39" s="156">
        <v>3364807000</v>
      </c>
      <c r="F39" s="60">
        <v>2751698000</v>
      </c>
      <c r="G39" s="60">
        <v>55698479</v>
      </c>
      <c r="H39" s="60">
        <v>-58123078</v>
      </c>
      <c r="I39" s="60">
        <v>-11062648</v>
      </c>
      <c r="J39" s="60">
        <v>-13487247</v>
      </c>
      <c r="K39" s="60">
        <v>-95092068</v>
      </c>
      <c r="L39" s="60">
        <v>388782640</v>
      </c>
      <c r="M39" s="60">
        <v>220187480</v>
      </c>
      <c r="N39" s="60">
        <v>513878052</v>
      </c>
      <c r="O39" s="60">
        <v>143785826</v>
      </c>
      <c r="P39" s="60">
        <v>266038567</v>
      </c>
      <c r="Q39" s="60">
        <v>158267306</v>
      </c>
      <c r="R39" s="60">
        <v>568091699</v>
      </c>
      <c r="S39" s="60">
        <v>146612090</v>
      </c>
      <c r="T39" s="60">
        <v>259925684</v>
      </c>
      <c r="U39" s="60">
        <v>20081317</v>
      </c>
      <c r="V39" s="60">
        <v>426619091</v>
      </c>
      <c r="W39" s="60">
        <v>1495101595</v>
      </c>
      <c r="X39" s="60">
        <v>3364807000</v>
      </c>
      <c r="Y39" s="60">
        <v>-1869705405</v>
      </c>
      <c r="Z39" s="140">
        <v>-55.57</v>
      </c>
      <c r="AA39" s="155">
        <v>2751698000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252428000</v>
      </c>
      <c r="Y40" s="54">
        <v>-252428000</v>
      </c>
      <c r="Z40" s="184">
        <v>-100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1964381300</v>
      </c>
      <c r="D42" s="206">
        <f>SUM(D38:D41)</f>
        <v>0</v>
      </c>
      <c r="E42" s="207">
        <f t="shared" si="3"/>
        <v>4870772392</v>
      </c>
      <c r="F42" s="88">
        <f t="shared" si="3"/>
        <v>3537977363</v>
      </c>
      <c r="G42" s="88">
        <f t="shared" si="3"/>
        <v>1143957334</v>
      </c>
      <c r="H42" s="88">
        <f t="shared" si="3"/>
        <v>-148383885</v>
      </c>
      <c r="I42" s="88">
        <f t="shared" si="3"/>
        <v>-227039212</v>
      </c>
      <c r="J42" s="88">
        <f t="shared" si="3"/>
        <v>768534237</v>
      </c>
      <c r="K42" s="88">
        <f t="shared" si="3"/>
        <v>-674370345</v>
      </c>
      <c r="L42" s="88">
        <f t="shared" si="3"/>
        <v>-39096018</v>
      </c>
      <c r="M42" s="88">
        <f t="shared" si="3"/>
        <v>518237567</v>
      </c>
      <c r="N42" s="88">
        <f t="shared" si="3"/>
        <v>-195228796</v>
      </c>
      <c r="O42" s="88">
        <f t="shared" si="3"/>
        <v>1070485249</v>
      </c>
      <c r="P42" s="88">
        <f t="shared" si="3"/>
        <v>170688306</v>
      </c>
      <c r="Q42" s="88">
        <f t="shared" si="3"/>
        <v>953919981</v>
      </c>
      <c r="R42" s="88">
        <f t="shared" si="3"/>
        <v>2195093536</v>
      </c>
      <c r="S42" s="88">
        <f t="shared" si="3"/>
        <v>220835201</v>
      </c>
      <c r="T42" s="88">
        <f t="shared" si="3"/>
        <v>181613333</v>
      </c>
      <c r="U42" s="88">
        <f t="shared" si="3"/>
        <v>-283924306</v>
      </c>
      <c r="V42" s="88">
        <f t="shared" si="3"/>
        <v>118524228</v>
      </c>
      <c r="W42" s="88">
        <f t="shared" si="3"/>
        <v>2886923205</v>
      </c>
      <c r="X42" s="88">
        <f t="shared" si="3"/>
        <v>4870772363</v>
      </c>
      <c r="Y42" s="88">
        <f t="shared" si="3"/>
        <v>-1983849158</v>
      </c>
      <c r="Z42" s="208">
        <f>+IF(X42&lt;&gt;0,+(Y42/X42)*100,0)</f>
        <v>-40.729662775250496</v>
      </c>
      <c r="AA42" s="206">
        <f>SUM(AA38:AA41)</f>
        <v>3537977363</v>
      </c>
    </row>
    <row r="43" spans="1:27" ht="12.75">
      <c r="A43" s="181" t="s">
        <v>125</v>
      </c>
      <c r="B43" s="185"/>
      <c r="C43" s="157">
        <v>-160616689</v>
      </c>
      <c r="D43" s="157">
        <v>0</v>
      </c>
      <c r="E43" s="158">
        <v>396303000</v>
      </c>
      <c r="F43" s="159">
        <v>352228000</v>
      </c>
      <c r="G43" s="159">
        <v>2773000</v>
      </c>
      <c r="H43" s="159">
        <v>2551000</v>
      </c>
      <c r="I43" s="159">
        <v>3608990</v>
      </c>
      <c r="J43" s="159">
        <v>8932990</v>
      </c>
      <c r="K43" s="159">
        <v>4473136</v>
      </c>
      <c r="L43" s="159">
        <v>4644542</v>
      </c>
      <c r="M43" s="159">
        <v>4203360</v>
      </c>
      <c r="N43" s="159">
        <v>13321038</v>
      </c>
      <c r="O43" s="159">
        <v>4145000</v>
      </c>
      <c r="P43" s="159">
        <v>3464780</v>
      </c>
      <c r="Q43" s="159">
        <v>5042983</v>
      </c>
      <c r="R43" s="159">
        <v>12652763</v>
      </c>
      <c r="S43" s="159">
        <v>4412000</v>
      </c>
      <c r="T43" s="159">
        <v>4781864</v>
      </c>
      <c r="U43" s="159">
        <v>4778842</v>
      </c>
      <c r="V43" s="159">
        <v>13972706</v>
      </c>
      <c r="W43" s="159">
        <v>48879497</v>
      </c>
      <c r="X43" s="159">
        <v>396303000</v>
      </c>
      <c r="Y43" s="159">
        <v>-347423503</v>
      </c>
      <c r="Z43" s="141">
        <v>-87.67</v>
      </c>
      <c r="AA43" s="157">
        <v>352228000</v>
      </c>
    </row>
    <row r="44" spans="1:27" ht="12.75">
      <c r="A44" s="209" t="s">
        <v>126</v>
      </c>
      <c r="B44" s="185"/>
      <c r="C44" s="210">
        <f aca="true" t="shared" si="4" ref="C44:Y44">+C42-C43</f>
        <v>2124997989</v>
      </c>
      <c r="D44" s="210">
        <f>+D42-D43</f>
        <v>0</v>
      </c>
      <c r="E44" s="211">
        <f t="shared" si="4"/>
        <v>4474469392</v>
      </c>
      <c r="F44" s="77">
        <f t="shared" si="4"/>
        <v>3185749363</v>
      </c>
      <c r="G44" s="77">
        <f t="shared" si="4"/>
        <v>1141184334</v>
      </c>
      <c r="H44" s="77">
        <f t="shared" si="4"/>
        <v>-150934885</v>
      </c>
      <c r="I44" s="77">
        <f t="shared" si="4"/>
        <v>-230648202</v>
      </c>
      <c r="J44" s="77">
        <f t="shared" si="4"/>
        <v>759601247</v>
      </c>
      <c r="K44" s="77">
        <f t="shared" si="4"/>
        <v>-678843481</v>
      </c>
      <c r="L44" s="77">
        <f t="shared" si="4"/>
        <v>-43740560</v>
      </c>
      <c r="M44" s="77">
        <f t="shared" si="4"/>
        <v>514034207</v>
      </c>
      <c r="N44" s="77">
        <f t="shared" si="4"/>
        <v>-208549834</v>
      </c>
      <c r="O44" s="77">
        <f t="shared" si="4"/>
        <v>1066340249</v>
      </c>
      <c r="P44" s="77">
        <f t="shared" si="4"/>
        <v>167223526</v>
      </c>
      <c r="Q44" s="77">
        <f t="shared" si="4"/>
        <v>948876998</v>
      </c>
      <c r="R44" s="77">
        <f t="shared" si="4"/>
        <v>2182440773</v>
      </c>
      <c r="S44" s="77">
        <f t="shared" si="4"/>
        <v>216423201</v>
      </c>
      <c r="T44" s="77">
        <f t="shared" si="4"/>
        <v>176831469</v>
      </c>
      <c r="U44" s="77">
        <f t="shared" si="4"/>
        <v>-288703148</v>
      </c>
      <c r="V44" s="77">
        <f t="shared" si="4"/>
        <v>104551522</v>
      </c>
      <c r="W44" s="77">
        <f t="shared" si="4"/>
        <v>2838043708</v>
      </c>
      <c r="X44" s="77">
        <f t="shared" si="4"/>
        <v>4474469363</v>
      </c>
      <c r="Y44" s="77">
        <f t="shared" si="4"/>
        <v>-1636425655</v>
      </c>
      <c r="Z44" s="212">
        <f>+IF(X44&lt;&gt;0,+(Y44/X44)*100,0)</f>
        <v>-36.57250775995536</v>
      </c>
      <c r="AA44" s="210">
        <f>+AA42-AA43</f>
        <v>3185749363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2124997989</v>
      </c>
      <c r="D46" s="206">
        <f>SUM(D44:D45)</f>
        <v>0</v>
      </c>
      <c r="E46" s="207">
        <f t="shared" si="5"/>
        <v>4474469392</v>
      </c>
      <c r="F46" s="88">
        <f t="shared" si="5"/>
        <v>3185749363</v>
      </c>
      <c r="G46" s="88">
        <f t="shared" si="5"/>
        <v>1141184334</v>
      </c>
      <c r="H46" s="88">
        <f t="shared" si="5"/>
        <v>-150934885</v>
      </c>
      <c r="I46" s="88">
        <f t="shared" si="5"/>
        <v>-230648202</v>
      </c>
      <c r="J46" s="88">
        <f t="shared" si="5"/>
        <v>759601247</v>
      </c>
      <c r="K46" s="88">
        <f t="shared" si="5"/>
        <v>-678843481</v>
      </c>
      <c r="L46" s="88">
        <f t="shared" si="5"/>
        <v>-43740560</v>
      </c>
      <c r="M46" s="88">
        <f t="shared" si="5"/>
        <v>514034207</v>
      </c>
      <c r="N46" s="88">
        <f t="shared" si="5"/>
        <v>-208549834</v>
      </c>
      <c r="O46" s="88">
        <f t="shared" si="5"/>
        <v>1066340249</v>
      </c>
      <c r="P46" s="88">
        <f t="shared" si="5"/>
        <v>167223526</v>
      </c>
      <c r="Q46" s="88">
        <f t="shared" si="5"/>
        <v>948876998</v>
      </c>
      <c r="R46" s="88">
        <f t="shared" si="5"/>
        <v>2182440773</v>
      </c>
      <c r="S46" s="88">
        <f t="shared" si="5"/>
        <v>216423201</v>
      </c>
      <c r="T46" s="88">
        <f t="shared" si="5"/>
        <v>176831469</v>
      </c>
      <c r="U46" s="88">
        <f t="shared" si="5"/>
        <v>-288703148</v>
      </c>
      <c r="V46" s="88">
        <f t="shared" si="5"/>
        <v>104551522</v>
      </c>
      <c r="W46" s="88">
        <f t="shared" si="5"/>
        <v>2838043708</v>
      </c>
      <c r="X46" s="88">
        <f t="shared" si="5"/>
        <v>4474469363</v>
      </c>
      <c r="Y46" s="88">
        <f t="shared" si="5"/>
        <v>-1636425655</v>
      </c>
      <c r="Z46" s="208">
        <f>+IF(X46&lt;&gt;0,+(Y46/X46)*100,0)</f>
        <v>-36.57250775995536</v>
      </c>
      <c r="AA46" s="206">
        <f>SUM(AA44:AA45)</f>
        <v>3185749363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2124997989</v>
      </c>
      <c r="D48" s="217">
        <f>SUM(D46:D47)</f>
        <v>0</v>
      </c>
      <c r="E48" s="218">
        <f t="shared" si="6"/>
        <v>4474469392</v>
      </c>
      <c r="F48" s="219">
        <f t="shared" si="6"/>
        <v>3185749363</v>
      </c>
      <c r="G48" s="219">
        <f t="shared" si="6"/>
        <v>1141184334</v>
      </c>
      <c r="H48" s="220">
        <f t="shared" si="6"/>
        <v>-150934885</v>
      </c>
      <c r="I48" s="220">
        <f t="shared" si="6"/>
        <v>-230648202</v>
      </c>
      <c r="J48" s="220">
        <f t="shared" si="6"/>
        <v>759601247</v>
      </c>
      <c r="K48" s="220">
        <f t="shared" si="6"/>
        <v>-678843481</v>
      </c>
      <c r="L48" s="220">
        <f t="shared" si="6"/>
        <v>-43740560</v>
      </c>
      <c r="M48" s="219">
        <f t="shared" si="6"/>
        <v>514034207</v>
      </c>
      <c r="N48" s="219">
        <f t="shared" si="6"/>
        <v>-208549834</v>
      </c>
      <c r="O48" s="220">
        <f t="shared" si="6"/>
        <v>1066340249</v>
      </c>
      <c r="P48" s="220">
        <f t="shared" si="6"/>
        <v>167223526</v>
      </c>
      <c r="Q48" s="220">
        <f t="shared" si="6"/>
        <v>948876998</v>
      </c>
      <c r="R48" s="220">
        <f t="shared" si="6"/>
        <v>2182440773</v>
      </c>
      <c r="S48" s="220">
        <f t="shared" si="6"/>
        <v>216423201</v>
      </c>
      <c r="T48" s="219">
        <f t="shared" si="6"/>
        <v>176831469</v>
      </c>
      <c r="U48" s="219">
        <f t="shared" si="6"/>
        <v>-288703148</v>
      </c>
      <c r="V48" s="220">
        <f t="shared" si="6"/>
        <v>104551522</v>
      </c>
      <c r="W48" s="220">
        <f t="shared" si="6"/>
        <v>2838043708</v>
      </c>
      <c r="X48" s="220">
        <f t="shared" si="6"/>
        <v>4474469363</v>
      </c>
      <c r="Y48" s="220">
        <f t="shared" si="6"/>
        <v>-1636425655</v>
      </c>
      <c r="Z48" s="221">
        <f>+IF(X48&lt;&gt;0,+(Y48/X48)*100,0)</f>
        <v>-36.57250775995536</v>
      </c>
      <c r="AA48" s="222">
        <f>SUM(AA46:AA47)</f>
        <v>3185749363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801635000</v>
      </c>
      <c r="D5" s="153">
        <f>SUM(D6:D8)</f>
        <v>0</v>
      </c>
      <c r="E5" s="154">
        <f t="shared" si="0"/>
        <v>846995000</v>
      </c>
      <c r="F5" s="100">
        <f t="shared" si="0"/>
        <v>718321000</v>
      </c>
      <c r="G5" s="100">
        <f t="shared" si="0"/>
        <v>0</v>
      </c>
      <c r="H5" s="100">
        <f t="shared" si="0"/>
        <v>31108000</v>
      </c>
      <c r="I5" s="100">
        <f t="shared" si="0"/>
        <v>83243000</v>
      </c>
      <c r="J5" s="100">
        <f t="shared" si="0"/>
        <v>114351000</v>
      </c>
      <c r="K5" s="100">
        <f t="shared" si="0"/>
        <v>1017000</v>
      </c>
      <c r="L5" s="100">
        <f t="shared" si="0"/>
        <v>904000</v>
      </c>
      <c r="M5" s="100">
        <f t="shared" si="0"/>
        <v>1529000</v>
      </c>
      <c r="N5" s="100">
        <f t="shared" si="0"/>
        <v>3450000</v>
      </c>
      <c r="O5" s="100">
        <f t="shared" si="0"/>
        <v>6093000</v>
      </c>
      <c r="P5" s="100">
        <f t="shared" si="0"/>
        <v>17189000</v>
      </c>
      <c r="Q5" s="100">
        <f t="shared" si="0"/>
        <v>4681000</v>
      </c>
      <c r="R5" s="100">
        <f t="shared" si="0"/>
        <v>27963000</v>
      </c>
      <c r="S5" s="100">
        <f t="shared" si="0"/>
        <v>39409000</v>
      </c>
      <c r="T5" s="100">
        <f t="shared" si="0"/>
        <v>69320000</v>
      </c>
      <c r="U5" s="100">
        <f t="shared" si="0"/>
        <v>309672000</v>
      </c>
      <c r="V5" s="100">
        <f t="shared" si="0"/>
        <v>418401000</v>
      </c>
      <c r="W5" s="100">
        <f t="shared" si="0"/>
        <v>564165000</v>
      </c>
      <c r="X5" s="100">
        <f t="shared" si="0"/>
        <v>846995000</v>
      </c>
      <c r="Y5" s="100">
        <f t="shared" si="0"/>
        <v>-282830000</v>
      </c>
      <c r="Z5" s="137">
        <f>+IF(X5&lt;&gt;0,+(Y5/X5)*100,0)</f>
        <v>-33.3921687849397</v>
      </c>
      <c r="AA5" s="153">
        <f>SUM(AA6:AA8)</f>
        <v>718321000</v>
      </c>
    </row>
    <row r="6" spans="1:27" ht="12.75">
      <c r="A6" s="138" t="s">
        <v>75</v>
      </c>
      <c r="B6" s="136"/>
      <c r="C6" s="155">
        <v>114519000</v>
      </c>
      <c r="D6" s="155"/>
      <c r="E6" s="156">
        <v>113346000</v>
      </c>
      <c r="F6" s="60">
        <v>105672000</v>
      </c>
      <c r="G6" s="60"/>
      <c r="H6" s="60"/>
      <c r="I6" s="60">
        <v>93000</v>
      </c>
      <c r="J6" s="60">
        <v>93000</v>
      </c>
      <c r="K6" s="60">
        <v>207000</v>
      </c>
      <c r="L6" s="60">
        <v>273000</v>
      </c>
      <c r="M6" s="60">
        <v>763000</v>
      </c>
      <c r="N6" s="60">
        <v>1243000</v>
      </c>
      <c r="O6" s="60">
        <v>163000</v>
      </c>
      <c r="P6" s="60">
        <v>764000</v>
      </c>
      <c r="Q6" s="60">
        <v>1134000</v>
      </c>
      <c r="R6" s="60">
        <v>2061000</v>
      </c>
      <c r="S6" s="60">
        <v>576000</v>
      </c>
      <c r="T6" s="60">
        <v>68355000</v>
      </c>
      <c r="U6" s="60">
        <v>416000</v>
      </c>
      <c r="V6" s="60">
        <v>69347000</v>
      </c>
      <c r="W6" s="60">
        <v>72744000</v>
      </c>
      <c r="X6" s="60">
        <v>113346000</v>
      </c>
      <c r="Y6" s="60">
        <v>-40602000</v>
      </c>
      <c r="Z6" s="140">
        <v>-35.82</v>
      </c>
      <c r="AA6" s="62">
        <v>105672000</v>
      </c>
    </row>
    <row r="7" spans="1:27" ht="12.75">
      <c r="A7" s="138" t="s">
        <v>76</v>
      </c>
      <c r="B7" s="136"/>
      <c r="C7" s="157">
        <v>1966000</v>
      </c>
      <c r="D7" s="157"/>
      <c r="E7" s="158">
        <v>4335000</v>
      </c>
      <c r="F7" s="159">
        <v>612649000</v>
      </c>
      <c r="G7" s="159"/>
      <c r="H7" s="159">
        <v>13000</v>
      </c>
      <c r="I7" s="159"/>
      <c r="J7" s="159">
        <v>13000</v>
      </c>
      <c r="K7" s="159">
        <v>1000</v>
      </c>
      <c r="L7" s="159">
        <v>33000</v>
      </c>
      <c r="M7" s="159">
        <v>283000</v>
      </c>
      <c r="N7" s="159">
        <v>317000</v>
      </c>
      <c r="O7" s="159">
        <v>27000</v>
      </c>
      <c r="P7" s="159">
        <v>45000</v>
      </c>
      <c r="Q7" s="159">
        <v>27000</v>
      </c>
      <c r="R7" s="159">
        <v>99000</v>
      </c>
      <c r="S7" s="159">
        <v>271000</v>
      </c>
      <c r="T7" s="159">
        <v>52000</v>
      </c>
      <c r="U7" s="159">
        <v>1129000</v>
      </c>
      <c r="V7" s="159">
        <v>1452000</v>
      </c>
      <c r="W7" s="159">
        <v>1881000</v>
      </c>
      <c r="X7" s="159">
        <v>4335000</v>
      </c>
      <c r="Y7" s="159">
        <v>-2454000</v>
      </c>
      <c r="Z7" s="141">
        <v>-56.61</v>
      </c>
      <c r="AA7" s="225">
        <v>612649000</v>
      </c>
    </row>
    <row r="8" spans="1:27" ht="12.75">
      <c r="A8" s="138" t="s">
        <v>77</v>
      </c>
      <c r="B8" s="136"/>
      <c r="C8" s="155">
        <v>685150000</v>
      </c>
      <c r="D8" s="155"/>
      <c r="E8" s="156">
        <v>729314000</v>
      </c>
      <c r="F8" s="60"/>
      <c r="G8" s="60"/>
      <c r="H8" s="60">
        <v>31095000</v>
      </c>
      <c r="I8" s="60">
        <v>83150000</v>
      </c>
      <c r="J8" s="60">
        <v>114245000</v>
      </c>
      <c r="K8" s="60">
        <v>809000</v>
      </c>
      <c r="L8" s="60">
        <v>598000</v>
      </c>
      <c r="M8" s="60">
        <v>483000</v>
      </c>
      <c r="N8" s="60">
        <v>1890000</v>
      </c>
      <c r="O8" s="60">
        <v>5903000</v>
      </c>
      <c r="P8" s="60">
        <v>16380000</v>
      </c>
      <c r="Q8" s="60">
        <v>3520000</v>
      </c>
      <c r="R8" s="60">
        <v>25803000</v>
      </c>
      <c r="S8" s="60">
        <v>38562000</v>
      </c>
      <c r="T8" s="60">
        <v>913000</v>
      </c>
      <c r="U8" s="60">
        <v>308127000</v>
      </c>
      <c r="V8" s="60">
        <v>347602000</v>
      </c>
      <c r="W8" s="60">
        <v>489540000</v>
      </c>
      <c r="X8" s="60">
        <v>729314000</v>
      </c>
      <c r="Y8" s="60">
        <v>-239774000</v>
      </c>
      <c r="Z8" s="140">
        <v>-32.88</v>
      </c>
      <c r="AA8" s="62"/>
    </row>
    <row r="9" spans="1:27" ht="12.75">
      <c r="A9" s="135" t="s">
        <v>78</v>
      </c>
      <c r="B9" s="136"/>
      <c r="C9" s="153">
        <f aca="true" t="shared" si="1" ref="C9:Y9">SUM(C10:C14)</f>
        <v>1782716000</v>
      </c>
      <c r="D9" s="153">
        <f>SUM(D10:D14)</f>
        <v>0</v>
      </c>
      <c r="E9" s="154">
        <f t="shared" si="1"/>
        <v>2226408193</v>
      </c>
      <c r="F9" s="100">
        <f t="shared" si="1"/>
        <v>1874555000</v>
      </c>
      <c r="G9" s="100">
        <f t="shared" si="1"/>
        <v>19614000</v>
      </c>
      <c r="H9" s="100">
        <f t="shared" si="1"/>
        <v>4990000</v>
      </c>
      <c r="I9" s="100">
        <f t="shared" si="1"/>
        <v>76041000</v>
      </c>
      <c r="J9" s="100">
        <f t="shared" si="1"/>
        <v>100645000</v>
      </c>
      <c r="K9" s="100">
        <f t="shared" si="1"/>
        <v>77955000</v>
      </c>
      <c r="L9" s="100">
        <f t="shared" si="1"/>
        <v>150311000</v>
      </c>
      <c r="M9" s="100">
        <f t="shared" si="1"/>
        <v>143662000</v>
      </c>
      <c r="N9" s="100">
        <f t="shared" si="1"/>
        <v>371928000</v>
      </c>
      <c r="O9" s="100">
        <f t="shared" si="1"/>
        <v>45959000</v>
      </c>
      <c r="P9" s="100">
        <f t="shared" si="1"/>
        <v>124915000</v>
      </c>
      <c r="Q9" s="100">
        <f t="shared" si="1"/>
        <v>94624000</v>
      </c>
      <c r="R9" s="100">
        <f t="shared" si="1"/>
        <v>265498000</v>
      </c>
      <c r="S9" s="100">
        <f t="shared" si="1"/>
        <v>115503000</v>
      </c>
      <c r="T9" s="100">
        <f t="shared" si="1"/>
        <v>119484000</v>
      </c>
      <c r="U9" s="100">
        <f t="shared" si="1"/>
        <v>250515000</v>
      </c>
      <c r="V9" s="100">
        <f t="shared" si="1"/>
        <v>485502000</v>
      </c>
      <c r="W9" s="100">
        <f t="shared" si="1"/>
        <v>1223573000</v>
      </c>
      <c r="X9" s="100">
        <f t="shared" si="1"/>
        <v>2226408238</v>
      </c>
      <c r="Y9" s="100">
        <f t="shared" si="1"/>
        <v>-1002835238</v>
      </c>
      <c r="Z9" s="137">
        <f>+IF(X9&lt;&gt;0,+(Y9/X9)*100,0)</f>
        <v>-45.042738383902794</v>
      </c>
      <c r="AA9" s="102">
        <f>SUM(AA10:AA14)</f>
        <v>1874555000</v>
      </c>
    </row>
    <row r="10" spans="1:27" ht="12.75">
      <c r="A10" s="138" t="s">
        <v>79</v>
      </c>
      <c r="B10" s="136"/>
      <c r="C10" s="155">
        <v>121657000</v>
      </c>
      <c r="D10" s="155"/>
      <c r="E10" s="156">
        <v>188928983</v>
      </c>
      <c r="F10" s="60">
        <v>131086000</v>
      </c>
      <c r="G10" s="60"/>
      <c r="H10" s="60">
        <v>150000</v>
      </c>
      <c r="I10" s="60">
        <v>519000</v>
      </c>
      <c r="J10" s="60">
        <v>669000</v>
      </c>
      <c r="K10" s="60">
        <v>5438000</v>
      </c>
      <c r="L10" s="60">
        <v>7016000</v>
      </c>
      <c r="M10" s="60">
        <v>3329000</v>
      </c>
      <c r="N10" s="60">
        <v>15783000</v>
      </c>
      <c r="O10" s="60">
        <v>286000</v>
      </c>
      <c r="P10" s="60">
        <v>2309000</v>
      </c>
      <c r="Q10" s="60">
        <v>1237000</v>
      </c>
      <c r="R10" s="60">
        <v>3832000</v>
      </c>
      <c r="S10" s="60">
        <v>6690000</v>
      </c>
      <c r="T10" s="60">
        <v>-47000</v>
      </c>
      <c r="U10" s="60">
        <v>38895000</v>
      </c>
      <c r="V10" s="60">
        <v>45538000</v>
      </c>
      <c r="W10" s="60">
        <v>65822000</v>
      </c>
      <c r="X10" s="60">
        <v>188929028</v>
      </c>
      <c r="Y10" s="60">
        <v>-123107028</v>
      </c>
      <c r="Z10" s="140">
        <v>-65.16</v>
      </c>
      <c r="AA10" s="62">
        <v>131086000</v>
      </c>
    </row>
    <row r="11" spans="1:27" ht="12.75">
      <c r="A11" s="138" t="s">
        <v>80</v>
      </c>
      <c r="B11" s="136"/>
      <c r="C11" s="155">
        <v>105431000</v>
      </c>
      <c r="D11" s="155"/>
      <c r="E11" s="156">
        <v>56375000</v>
      </c>
      <c r="F11" s="60">
        <v>56875000</v>
      </c>
      <c r="G11" s="60"/>
      <c r="H11" s="60">
        <v>-1000</v>
      </c>
      <c r="I11" s="60">
        <v>57000</v>
      </c>
      <c r="J11" s="60">
        <v>56000</v>
      </c>
      <c r="K11" s="60">
        <v>2876000</v>
      </c>
      <c r="L11" s="60">
        <v>2664000</v>
      </c>
      <c r="M11" s="60">
        <v>28109000</v>
      </c>
      <c r="N11" s="60">
        <v>33649000</v>
      </c>
      <c r="O11" s="60">
        <v>-4110000</v>
      </c>
      <c r="P11" s="60">
        <v>2356000</v>
      </c>
      <c r="Q11" s="60">
        <v>2778000</v>
      </c>
      <c r="R11" s="60">
        <v>1024000</v>
      </c>
      <c r="S11" s="60">
        <v>758000</v>
      </c>
      <c r="T11" s="60">
        <v>1622000</v>
      </c>
      <c r="U11" s="60">
        <v>16687000</v>
      </c>
      <c r="V11" s="60">
        <v>19067000</v>
      </c>
      <c r="W11" s="60">
        <v>53796000</v>
      </c>
      <c r="X11" s="60">
        <v>56375000</v>
      </c>
      <c r="Y11" s="60">
        <v>-2579000</v>
      </c>
      <c r="Z11" s="140">
        <v>-4.57</v>
      </c>
      <c r="AA11" s="62">
        <v>56875000</v>
      </c>
    </row>
    <row r="12" spans="1:27" ht="12.75">
      <c r="A12" s="138" t="s">
        <v>81</v>
      </c>
      <c r="B12" s="136"/>
      <c r="C12" s="155">
        <v>124408000</v>
      </c>
      <c r="D12" s="155"/>
      <c r="E12" s="156">
        <v>228968800</v>
      </c>
      <c r="F12" s="60">
        <v>204419000</v>
      </c>
      <c r="G12" s="60">
        <v>101000</v>
      </c>
      <c r="H12" s="60">
        <v>-1931000</v>
      </c>
      <c r="I12" s="60">
        <v>2177000</v>
      </c>
      <c r="J12" s="60">
        <v>347000</v>
      </c>
      <c r="K12" s="60">
        <v>16976000</v>
      </c>
      <c r="L12" s="60">
        <v>7045000</v>
      </c>
      <c r="M12" s="60">
        <v>10991000</v>
      </c>
      <c r="N12" s="60">
        <v>35012000</v>
      </c>
      <c r="O12" s="60">
        <v>9848000</v>
      </c>
      <c r="P12" s="60">
        <v>39721000</v>
      </c>
      <c r="Q12" s="60">
        <v>11802000</v>
      </c>
      <c r="R12" s="60">
        <v>61371000</v>
      </c>
      <c r="S12" s="60">
        <v>11719000</v>
      </c>
      <c r="T12" s="60">
        <v>7801000</v>
      </c>
      <c r="U12" s="60">
        <v>9083000</v>
      </c>
      <c r="V12" s="60">
        <v>28603000</v>
      </c>
      <c r="W12" s="60">
        <v>125333000</v>
      </c>
      <c r="X12" s="60">
        <v>228968800</v>
      </c>
      <c r="Y12" s="60">
        <v>-103635800</v>
      </c>
      <c r="Z12" s="140">
        <v>-45.26</v>
      </c>
      <c r="AA12" s="62">
        <v>204419000</v>
      </c>
    </row>
    <row r="13" spans="1:27" ht="12.75">
      <c r="A13" s="138" t="s">
        <v>82</v>
      </c>
      <c r="B13" s="136"/>
      <c r="C13" s="155">
        <v>1338665000</v>
      </c>
      <c r="D13" s="155"/>
      <c r="E13" s="156">
        <v>1640145410</v>
      </c>
      <c r="F13" s="60">
        <v>1349468000</v>
      </c>
      <c r="G13" s="60">
        <v>19158000</v>
      </c>
      <c r="H13" s="60">
        <v>6772000</v>
      </c>
      <c r="I13" s="60">
        <v>53380000</v>
      </c>
      <c r="J13" s="60">
        <v>79310000</v>
      </c>
      <c r="K13" s="60">
        <v>52657000</v>
      </c>
      <c r="L13" s="60">
        <v>132869000</v>
      </c>
      <c r="M13" s="60">
        <v>100260000</v>
      </c>
      <c r="N13" s="60">
        <v>285786000</v>
      </c>
      <c r="O13" s="60">
        <v>19586000</v>
      </c>
      <c r="P13" s="60">
        <v>102225000</v>
      </c>
      <c r="Q13" s="60">
        <v>72717000</v>
      </c>
      <c r="R13" s="60">
        <v>194528000</v>
      </c>
      <c r="S13" s="60">
        <v>63946000</v>
      </c>
      <c r="T13" s="60">
        <v>107907000</v>
      </c>
      <c r="U13" s="60">
        <v>157890000</v>
      </c>
      <c r="V13" s="60">
        <v>329743000</v>
      </c>
      <c r="W13" s="60">
        <v>889367000</v>
      </c>
      <c r="X13" s="60">
        <v>1640145410</v>
      </c>
      <c r="Y13" s="60">
        <v>-750778410</v>
      </c>
      <c r="Z13" s="140">
        <v>-45.78</v>
      </c>
      <c r="AA13" s="62">
        <v>1349468000</v>
      </c>
    </row>
    <row r="14" spans="1:27" ht="12.75">
      <c r="A14" s="138" t="s">
        <v>83</v>
      </c>
      <c r="B14" s="136"/>
      <c r="C14" s="157">
        <v>92555000</v>
      </c>
      <c r="D14" s="157"/>
      <c r="E14" s="158">
        <v>111990000</v>
      </c>
      <c r="F14" s="159">
        <v>132707000</v>
      </c>
      <c r="G14" s="159">
        <v>355000</v>
      </c>
      <c r="H14" s="159"/>
      <c r="I14" s="159">
        <v>19908000</v>
      </c>
      <c r="J14" s="159">
        <v>20263000</v>
      </c>
      <c r="K14" s="159">
        <v>8000</v>
      </c>
      <c r="L14" s="159">
        <v>717000</v>
      </c>
      <c r="M14" s="159">
        <v>973000</v>
      </c>
      <c r="N14" s="159">
        <v>1698000</v>
      </c>
      <c r="O14" s="159">
        <v>20349000</v>
      </c>
      <c r="P14" s="159">
        <v>-21696000</v>
      </c>
      <c r="Q14" s="159">
        <v>6090000</v>
      </c>
      <c r="R14" s="159">
        <v>4743000</v>
      </c>
      <c r="S14" s="159">
        <v>32390000</v>
      </c>
      <c r="T14" s="159">
        <v>2201000</v>
      </c>
      <c r="U14" s="159">
        <v>27960000</v>
      </c>
      <c r="V14" s="159">
        <v>62551000</v>
      </c>
      <c r="W14" s="159">
        <v>89255000</v>
      </c>
      <c r="X14" s="159">
        <v>111990000</v>
      </c>
      <c r="Y14" s="159">
        <v>-22735000</v>
      </c>
      <c r="Z14" s="141">
        <v>-20.3</v>
      </c>
      <c r="AA14" s="225">
        <v>132707000</v>
      </c>
    </row>
    <row r="15" spans="1:27" ht="12.75">
      <c r="A15" s="135" t="s">
        <v>84</v>
      </c>
      <c r="B15" s="142"/>
      <c r="C15" s="153">
        <f aca="true" t="shared" si="2" ref="C15:Y15">SUM(C16:C18)</f>
        <v>3050861000</v>
      </c>
      <c r="D15" s="153">
        <f>SUM(D16:D18)</f>
        <v>0</v>
      </c>
      <c r="E15" s="154">
        <f t="shared" si="2"/>
        <v>3319053686</v>
      </c>
      <c r="F15" s="100">
        <f t="shared" si="2"/>
        <v>2841602000</v>
      </c>
      <c r="G15" s="100">
        <f t="shared" si="2"/>
        <v>997000</v>
      </c>
      <c r="H15" s="100">
        <f t="shared" si="2"/>
        <v>31187000</v>
      </c>
      <c r="I15" s="100">
        <f t="shared" si="2"/>
        <v>127476000</v>
      </c>
      <c r="J15" s="100">
        <f t="shared" si="2"/>
        <v>159660000</v>
      </c>
      <c r="K15" s="100">
        <f t="shared" si="2"/>
        <v>98345000</v>
      </c>
      <c r="L15" s="100">
        <f t="shared" si="2"/>
        <v>246802000</v>
      </c>
      <c r="M15" s="100">
        <f t="shared" si="2"/>
        <v>344884000</v>
      </c>
      <c r="N15" s="100">
        <f t="shared" si="2"/>
        <v>690031000</v>
      </c>
      <c r="O15" s="100">
        <f t="shared" si="2"/>
        <v>48293000</v>
      </c>
      <c r="P15" s="100">
        <f t="shared" si="2"/>
        <v>187376000</v>
      </c>
      <c r="Q15" s="100">
        <f t="shared" si="2"/>
        <v>154991000</v>
      </c>
      <c r="R15" s="100">
        <f t="shared" si="2"/>
        <v>390660000</v>
      </c>
      <c r="S15" s="100">
        <f t="shared" si="2"/>
        <v>213546000</v>
      </c>
      <c r="T15" s="100">
        <f t="shared" si="2"/>
        <v>249721000</v>
      </c>
      <c r="U15" s="100">
        <f t="shared" si="2"/>
        <v>604664000</v>
      </c>
      <c r="V15" s="100">
        <f t="shared" si="2"/>
        <v>1067931000</v>
      </c>
      <c r="W15" s="100">
        <f t="shared" si="2"/>
        <v>2308282000</v>
      </c>
      <c r="X15" s="100">
        <f t="shared" si="2"/>
        <v>3319053336</v>
      </c>
      <c r="Y15" s="100">
        <f t="shared" si="2"/>
        <v>-1010771336</v>
      </c>
      <c r="Z15" s="137">
        <f>+IF(X15&lt;&gt;0,+(Y15/X15)*100,0)</f>
        <v>-30.453603292140645</v>
      </c>
      <c r="AA15" s="102">
        <f>SUM(AA16:AA18)</f>
        <v>2841602000</v>
      </c>
    </row>
    <row r="16" spans="1:27" ht="12.75">
      <c r="A16" s="138" t="s">
        <v>85</v>
      </c>
      <c r="B16" s="136"/>
      <c r="C16" s="155">
        <v>701687000</v>
      </c>
      <c r="D16" s="155"/>
      <c r="E16" s="156">
        <v>940745000</v>
      </c>
      <c r="F16" s="60">
        <v>736750000</v>
      </c>
      <c r="G16" s="60">
        <v>73000</v>
      </c>
      <c r="H16" s="60">
        <v>166000</v>
      </c>
      <c r="I16" s="60">
        <v>42100000</v>
      </c>
      <c r="J16" s="60">
        <v>42339000</v>
      </c>
      <c r="K16" s="60">
        <v>16376000</v>
      </c>
      <c r="L16" s="60">
        <v>36522000</v>
      </c>
      <c r="M16" s="60">
        <v>132801000</v>
      </c>
      <c r="N16" s="60">
        <v>185699000</v>
      </c>
      <c r="O16" s="60">
        <v>1368000</v>
      </c>
      <c r="P16" s="60">
        <v>24299000</v>
      </c>
      <c r="Q16" s="60">
        <v>23209000</v>
      </c>
      <c r="R16" s="60">
        <v>48876000</v>
      </c>
      <c r="S16" s="60">
        <v>76814000</v>
      </c>
      <c r="T16" s="60">
        <v>52066000</v>
      </c>
      <c r="U16" s="60">
        <v>247153000</v>
      </c>
      <c r="V16" s="60">
        <v>376033000</v>
      </c>
      <c r="W16" s="60">
        <v>652947000</v>
      </c>
      <c r="X16" s="60">
        <v>940744650</v>
      </c>
      <c r="Y16" s="60">
        <v>-287797650</v>
      </c>
      <c r="Z16" s="140">
        <v>-30.59</v>
      </c>
      <c r="AA16" s="62">
        <v>736750000</v>
      </c>
    </row>
    <row r="17" spans="1:27" ht="12.75">
      <c r="A17" s="138" t="s">
        <v>86</v>
      </c>
      <c r="B17" s="136"/>
      <c r="C17" s="155">
        <v>2304845000</v>
      </c>
      <c r="D17" s="155"/>
      <c r="E17" s="156">
        <v>2334703686</v>
      </c>
      <c r="F17" s="60">
        <v>2061247000</v>
      </c>
      <c r="G17" s="60">
        <v>924000</v>
      </c>
      <c r="H17" s="60">
        <v>31021000</v>
      </c>
      <c r="I17" s="60">
        <v>85376000</v>
      </c>
      <c r="J17" s="60">
        <v>117321000</v>
      </c>
      <c r="K17" s="60">
        <v>81969000</v>
      </c>
      <c r="L17" s="60">
        <v>210280000</v>
      </c>
      <c r="M17" s="60">
        <v>211020000</v>
      </c>
      <c r="N17" s="60">
        <v>503269000</v>
      </c>
      <c r="O17" s="60">
        <v>43961000</v>
      </c>
      <c r="P17" s="60">
        <v>163077000</v>
      </c>
      <c r="Q17" s="60">
        <v>126789000</v>
      </c>
      <c r="R17" s="60">
        <v>333827000</v>
      </c>
      <c r="S17" s="60">
        <v>133437000</v>
      </c>
      <c r="T17" s="60">
        <v>196547000</v>
      </c>
      <c r="U17" s="60">
        <v>354325000</v>
      </c>
      <c r="V17" s="60">
        <v>684309000</v>
      </c>
      <c r="W17" s="60">
        <v>1638726000</v>
      </c>
      <c r="X17" s="60">
        <v>2334703686</v>
      </c>
      <c r="Y17" s="60">
        <v>-695977686</v>
      </c>
      <c r="Z17" s="140">
        <v>-29.81</v>
      </c>
      <c r="AA17" s="62">
        <v>2061247000</v>
      </c>
    </row>
    <row r="18" spans="1:27" ht="12.75">
      <c r="A18" s="138" t="s">
        <v>87</v>
      </c>
      <c r="B18" s="136"/>
      <c r="C18" s="155">
        <v>44329000</v>
      </c>
      <c r="D18" s="155"/>
      <c r="E18" s="156">
        <v>43605000</v>
      </c>
      <c r="F18" s="60">
        <v>43605000</v>
      </c>
      <c r="G18" s="60"/>
      <c r="H18" s="60"/>
      <c r="I18" s="60"/>
      <c r="J18" s="60"/>
      <c r="K18" s="60"/>
      <c r="L18" s="60"/>
      <c r="M18" s="60">
        <v>1063000</v>
      </c>
      <c r="N18" s="60">
        <v>1063000</v>
      </c>
      <c r="O18" s="60">
        <v>2964000</v>
      </c>
      <c r="P18" s="60"/>
      <c r="Q18" s="60">
        <v>4993000</v>
      </c>
      <c r="R18" s="60">
        <v>7957000</v>
      </c>
      <c r="S18" s="60">
        <v>3295000</v>
      </c>
      <c r="T18" s="60">
        <v>1108000</v>
      </c>
      <c r="U18" s="60">
        <v>3186000</v>
      </c>
      <c r="V18" s="60">
        <v>7589000</v>
      </c>
      <c r="W18" s="60">
        <v>16609000</v>
      </c>
      <c r="X18" s="60">
        <v>43605000</v>
      </c>
      <c r="Y18" s="60">
        <v>-26996000</v>
      </c>
      <c r="Z18" s="140">
        <v>-61.91</v>
      </c>
      <c r="AA18" s="62">
        <v>43605000</v>
      </c>
    </row>
    <row r="19" spans="1:27" ht="12.75">
      <c r="A19" s="135" t="s">
        <v>88</v>
      </c>
      <c r="B19" s="142"/>
      <c r="C19" s="153">
        <f aca="true" t="shared" si="3" ref="C19:Y19">SUM(C20:C23)</f>
        <v>2096395000</v>
      </c>
      <c r="D19" s="153">
        <f>SUM(D20:D23)</f>
        <v>0</v>
      </c>
      <c r="E19" s="154">
        <f t="shared" si="3"/>
        <v>2196964121</v>
      </c>
      <c r="F19" s="100">
        <f t="shared" si="3"/>
        <v>1606592000</v>
      </c>
      <c r="G19" s="100">
        <f t="shared" si="3"/>
        <v>8246000</v>
      </c>
      <c r="H19" s="100">
        <f t="shared" si="3"/>
        <v>26011000</v>
      </c>
      <c r="I19" s="100">
        <f t="shared" si="3"/>
        <v>67123000</v>
      </c>
      <c r="J19" s="100">
        <f t="shared" si="3"/>
        <v>101380000</v>
      </c>
      <c r="K19" s="100">
        <f t="shared" si="3"/>
        <v>102709000</v>
      </c>
      <c r="L19" s="100">
        <f t="shared" si="3"/>
        <v>94821000</v>
      </c>
      <c r="M19" s="100">
        <f t="shared" si="3"/>
        <v>140141000</v>
      </c>
      <c r="N19" s="100">
        <f t="shared" si="3"/>
        <v>337671000</v>
      </c>
      <c r="O19" s="100">
        <f t="shared" si="3"/>
        <v>44692000</v>
      </c>
      <c r="P19" s="100">
        <f t="shared" si="3"/>
        <v>81342000</v>
      </c>
      <c r="Q19" s="100">
        <f t="shared" si="3"/>
        <v>138447000</v>
      </c>
      <c r="R19" s="100">
        <f t="shared" si="3"/>
        <v>264481000</v>
      </c>
      <c r="S19" s="100">
        <f t="shared" si="3"/>
        <v>192666000</v>
      </c>
      <c r="T19" s="100">
        <f t="shared" si="3"/>
        <v>130854000</v>
      </c>
      <c r="U19" s="100">
        <f t="shared" si="3"/>
        <v>362227000</v>
      </c>
      <c r="V19" s="100">
        <f t="shared" si="3"/>
        <v>685747000</v>
      </c>
      <c r="W19" s="100">
        <f t="shared" si="3"/>
        <v>1389279000</v>
      </c>
      <c r="X19" s="100">
        <f t="shared" si="3"/>
        <v>2196964426</v>
      </c>
      <c r="Y19" s="100">
        <f t="shared" si="3"/>
        <v>-807685426</v>
      </c>
      <c r="Z19" s="137">
        <f>+IF(X19&lt;&gt;0,+(Y19/X19)*100,0)</f>
        <v>-36.763700697263815</v>
      </c>
      <c r="AA19" s="102">
        <f>SUM(AA20:AA23)</f>
        <v>1606592000</v>
      </c>
    </row>
    <row r="20" spans="1:27" ht="12.75">
      <c r="A20" s="138" t="s">
        <v>89</v>
      </c>
      <c r="B20" s="136"/>
      <c r="C20" s="155">
        <v>1411196000</v>
      </c>
      <c r="D20" s="155"/>
      <c r="E20" s="156">
        <v>1328178000</v>
      </c>
      <c r="F20" s="60">
        <v>831477000</v>
      </c>
      <c r="G20" s="60">
        <v>5049000</v>
      </c>
      <c r="H20" s="60">
        <v>6808000</v>
      </c>
      <c r="I20" s="60">
        <v>23103000</v>
      </c>
      <c r="J20" s="60">
        <v>34960000</v>
      </c>
      <c r="K20" s="60">
        <v>51235000</v>
      </c>
      <c r="L20" s="60">
        <v>47104000</v>
      </c>
      <c r="M20" s="60">
        <v>86138000</v>
      </c>
      <c r="N20" s="60">
        <v>184477000</v>
      </c>
      <c r="O20" s="60">
        <v>28365000</v>
      </c>
      <c r="P20" s="60">
        <v>27001000</v>
      </c>
      <c r="Q20" s="60">
        <v>70157000</v>
      </c>
      <c r="R20" s="60">
        <v>125523000</v>
      </c>
      <c r="S20" s="60">
        <v>123692000</v>
      </c>
      <c r="T20" s="60">
        <v>45940000</v>
      </c>
      <c r="U20" s="60">
        <v>313360000</v>
      </c>
      <c r="V20" s="60">
        <v>482992000</v>
      </c>
      <c r="W20" s="60">
        <v>827952000</v>
      </c>
      <c r="X20" s="60">
        <v>1328178000</v>
      </c>
      <c r="Y20" s="60">
        <v>-500226000</v>
      </c>
      <c r="Z20" s="140">
        <v>-37.66</v>
      </c>
      <c r="AA20" s="62">
        <v>831477000</v>
      </c>
    </row>
    <row r="21" spans="1:27" ht="12.75">
      <c r="A21" s="138" t="s">
        <v>90</v>
      </c>
      <c r="B21" s="136"/>
      <c r="C21" s="155">
        <v>374408000</v>
      </c>
      <c r="D21" s="155"/>
      <c r="E21" s="156">
        <v>477003551</v>
      </c>
      <c r="F21" s="60">
        <v>715005000</v>
      </c>
      <c r="G21" s="60">
        <v>3171000</v>
      </c>
      <c r="H21" s="60">
        <v>14464000</v>
      </c>
      <c r="I21" s="60">
        <v>22469000</v>
      </c>
      <c r="J21" s="60">
        <v>40104000</v>
      </c>
      <c r="K21" s="60">
        <v>21741000</v>
      </c>
      <c r="L21" s="60">
        <v>28057000</v>
      </c>
      <c r="M21" s="60">
        <v>19257000</v>
      </c>
      <c r="N21" s="60">
        <v>69055000</v>
      </c>
      <c r="O21" s="60">
        <v>6215000</v>
      </c>
      <c r="P21" s="60">
        <v>26107000</v>
      </c>
      <c r="Q21" s="60">
        <v>19678000</v>
      </c>
      <c r="R21" s="60">
        <v>52000000</v>
      </c>
      <c r="S21" s="60">
        <v>24551000</v>
      </c>
      <c r="T21" s="60">
        <v>13982000</v>
      </c>
      <c r="U21" s="60">
        <v>19284000</v>
      </c>
      <c r="V21" s="60">
        <v>57817000</v>
      </c>
      <c r="W21" s="60">
        <v>218976000</v>
      </c>
      <c r="X21" s="60">
        <v>477003855</v>
      </c>
      <c r="Y21" s="60">
        <v>-258027855</v>
      </c>
      <c r="Z21" s="140">
        <v>-54.09</v>
      </c>
      <c r="AA21" s="62">
        <v>715005000</v>
      </c>
    </row>
    <row r="22" spans="1:27" ht="12.75">
      <c r="A22" s="138" t="s">
        <v>91</v>
      </c>
      <c r="B22" s="136"/>
      <c r="C22" s="157">
        <v>249605000</v>
      </c>
      <c r="D22" s="157"/>
      <c r="E22" s="158">
        <v>318002570</v>
      </c>
      <c r="F22" s="159"/>
      <c r="G22" s="159"/>
      <c r="H22" s="159">
        <v>4765000</v>
      </c>
      <c r="I22" s="159">
        <v>13097000</v>
      </c>
      <c r="J22" s="159">
        <v>17862000</v>
      </c>
      <c r="K22" s="159">
        <v>29892000</v>
      </c>
      <c r="L22" s="159">
        <v>19426000</v>
      </c>
      <c r="M22" s="159">
        <v>26289000</v>
      </c>
      <c r="N22" s="159">
        <v>75607000</v>
      </c>
      <c r="O22" s="159">
        <v>10112000</v>
      </c>
      <c r="P22" s="159">
        <v>23534000</v>
      </c>
      <c r="Q22" s="159">
        <v>45107000</v>
      </c>
      <c r="R22" s="159">
        <v>78753000</v>
      </c>
      <c r="S22" s="159">
        <v>38866000</v>
      </c>
      <c r="T22" s="159">
        <v>56236000</v>
      </c>
      <c r="U22" s="159">
        <v>15601000</v>
      </c>
      <c r="V22" s="159">
        <v>110703000</v>
      </c>
      <c r="W22" s="159">
        <v>282925000</v>
      </c>
      <c r="X22" s="159">
        <v>318002571</v>
      </c>
      <c r="Y22" s="159">
        <v>-35077571</v>
      </c>
      <c r="Z22" s="141">
        <v>-11.03</v>
      </c>
      <c r="AA22" s="225"/>
    </row>
    <row r="23" spans="1:27" ht="12.75">
      <c r="A23" s="138" t="s">
        <v>92</v>
      </c>
      <c r="B23" s="136"/>
      <c r="C23" s="155">
        <v>61186000</v>
      </c>
      <c r="D23" s="155"/>
      <c r="E23" s="156">
        <v>73780000</v>
      </c>
      <c r="F23" s="60">
        <v>60110000</v>
      </c>
      <c r="G23" s="60">
        <v>26000</v>
      </c>
      <c r="H23" s="60">
        <v>-26000</v>
      </c>
      <c r="I23" s="60">
        <v>8454000</v>
      </c>
      <c r="J23" s="60">
        <v>8454000</v>
      </c>
      <c r="K23" s="60">
        <v>-159000</v>
      </c>
      <c r="L23" s="60">
        <v>234000</v>
      </c>
      <c r="M23" s="60">
        <v>8457000</v>
      </c>
      <c r="N23" s="60">
        <v>8532000</v>
      </c>
      <c r="O23" s="60"/>
      <c r="P23" s="60">
        <v>4700000</v>
      </c>
      <c r="Q23" s="60">
        <v>3505000</v>
      </c>
      <c r="R23" s="60">
        <v>8205000</v>
      </c>
      <c r="S23" s="60">
        <v>5557000</v>
      </c>
      <c r="T23" s="60">
        <v>14696000</v>
      </c>
      <c r="U23" s="60">
        <v>13982000</v>
      </c>
      <c r="V23" s="60">
        <v>34235000</v>
      </c>
      <c r="W23" s="60">
        <v>59426000</v>
      </c>
      <c r="X23" s="60">
        <v>73780000</v>
      </c>
      <c r="Y23" s="60">
        <v>-14354000</v>
      </c>
      <c r="Z23" s="140">
        <v>-19.46</v>
      </c>
      <c r="AA23" s="62">
        <v>60110000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7731607000</v>
      </c>
      <c r="D25" s="217">
        <f>+D5+D9+D15+D19+D24</f>
        <v>0</v>
      </c>
      <c r="E25" s="230">
        <f t="shared" si="4"/>
        <v>8589421000</v>
      </c>
      <c r="F25" s="219">
        <f t="shared" si="4"/>
        <v>7041070000</v>
      </c>
      <c r="G25" s="219">
        <f t="shared" si="4"/>
        <v>28857000</v>
      </c>
      <c r="H25" s="219">
        <f t="shared" si="4"/>
        <v>93296000</v>
      </c>
      <c r="I25" s="219">
        <f t="shared" si="4"/>
        <v>353883000</v>
      </c>
      <c r="J25" s="219">
        <f t="shared" si="4"/>
        <v>476036000</v>
      </c>
      <c r="K25" s="219">
        <f t="shared" si="4"/>
        <v>280026000</v>
      </c>
      <c r="L25" s="219">
        <f t="shared" si="4"/>
        <v>492838000</v>
      </c>
      <c r="M25" s="219">
        <f t="shared" si="4"/>
        <v>630216000</v>
      </c>
      <c r="N25" s="219">
        <f t="shared" si="4"/>
        <v>1403080000</v>
      </c>
      <c r="O25" s="219">
        <f t="shared" si="4"/>
        <v>145037000</v>
      </c>
      <c r="P25" s="219">
        <f t="shared" si="4"/>
        <v>410822000</v>
      </c>
      <c r="Q25" s="219">
        <f t="shared" si="4"/>
        <v>392743000</v>
      </c>
      <c r="R25" s="219">
        <f t="shared" si="4"/>
        <v>948602000</v>
      </c>
      <c r="S25" s="219">
        <f t="shared" si="4"/>
        <v>561124000</v>
      </c>
      <c r="T25" s="219">
        <f t="shared" si="4"/>
        <v>569379000</v>
      </c>
      <c r="U25" s="219">
        <f t="shared" si="4"/>
        <v>1527078000</v>
      </c>
      <c r="V25" s="219">
        <f t="shared" si="4"/>
        <v>2657581000</v>
      </c>
      <c r="W25" s="219">
        <f t="shared" si="4"/>
        <v>5485299000</v>
      </c>
      <c r="X25" s="219">
        <f t="shared" si="4"/>
        <v>8589421000</v>
      </c>
      <c r="Y25" s="219">
        <f t="shared" si="4"/>
        <v>-3104122000</v>
      </c>
      <c r="Z25" s="231">
        <f>+IF(X25&lt;&gt;0,+(Y25/X25)*100,0)</f>
        <v>-36.13889690585663</v>
      </c>
      <c r="AA25" s="232">
        <f>+AA5+AA9+AA15+AA19+AA24</f>
        <v>7041070000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2561803000</v>
      </c>
      <c r="D28" s="155"/>
      <c r="E28" s="156">
        <v>3364807000</v>
      </c>
      <c r="F28" s="60">
        <v>2375526000</v>
      </c>
      <c r="G28" s="60">
        <v>1418000</v>
      </c>
      <c r="H28" s="60">
        <v>9327000</v>
      </c>
      <c r="I28" s="60">
        <v>87577000</v>
      </c>
      <c r="J28" s="60">
        <v>98322000</v>
      </c>
      <c r="K28" s="60">
        <v>78934000</v>
      </c>
      <c r="L28" s="60">
        <v>139382000</v>
      </c>
      <c r="M28" s="60">
        <v>132527000</v>
      </c>
      <c r="N28" s="60">
        <v>350843000</v>
      </c>
      <c r="O28" s="60">
        <v>28180000</v>
      </c>
      <c r="P28" s="60">
        <v>137595000</v>
      </c>
      <c r="Q28" s="60">
        <v>114159000</v>
      </c>
      <c r="R28" s="60">
        <v>279934000</v>
      </c>
      <c r="S28" s="60">
        <v>101583000</v>
      </c>
      <c r="T28" s="60">
        <v>100611000</v>
      </c>
      <c r="U28" s="60">
        <v>171230000</v>
      </c>
      <c r="V28" s="60">
        <v>373424000</v>
      </c>
      <c r="W28" s="60">
        <v>1102523000</v>
      </c>
      <c r="X28" s="60">
        <v>3364807000</v>
      </c>
      <c r="Y28" s="60">
        <v>-2262284000</v>
      </c>
      <c r="Z28" s="140">
        <v>-67.23</v>
      </c>
      <c r="AA28" s="155">
        <v>2375526000</v>
      </c>
    </row>
    <row r="29" spans="1:27" ht="12.75">
      <c r="A29" s="234" t="s">
        <v>134</v>
      </c>
      <c r="B29" s="136"/>
      <c r="C29" s="155"/>
      <c r="D29" s="155"/>
      <c r="E29" s="156"/>
      <c r="F29" s="60">
        <v>10000000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10000000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2561803000</v>
      </c>
      <c r="D32" s="210">
        <f>SUM(D28:D31)</f>
        <v>0</v>
      </c>
      <c r="E32" s="211">
        <f t="shared" si="5"/>
        <v>3364807000</v>
      </c>
      <c r="F32" s="77">
        <f t="shared" si="5"/>
        <v>2385526000</v>
      </c>
      <c r="G32" s="77">
        <f t="shared" si="5"/>
        <v>1418000</v>
      </c>
      <c r="H32" s="77">
        <f t="shared" si="5"/>
        <v>9327000</v>
      </c>
      <c r="I32" s="77">
        <f t="shared" si="5"/>
        <v>87577000</v>
      </c>
      <c r="J32" s="77">
        <f t="shared" si="5"/>
        <v>98322000</v>
      </c>
      <c r="K32" s="77">
        <f t="shared" si="5"/>
        <v>78934000</v>
      </c>
      <c r="L32" s="77">
        <f t="shared" si="5"/>
        <v>139382000</v>
      </c>
      <c r="M32" s="77">
        <f t="shared" si="5"/>
        <v>132527000</v>
      </c>
      <c r="N32" s="77">
        <f t="shared" si="5"/>
        <v>350843000</v>
      </c>
      <c r="O32" s="77">
        <f t="shared" si="5"/>
        <v>28180000</v>
      </c>
      <c r="P32" s="77">
        <f t="shared" si="5"/>
        <v>137595000</v>
      </c>
      <c r="Q32" s="77">
        <f t="shared" si="5"/>
        <v>114159000</v>
      </c>
      <c r="R32" s="77">
        <f t="shared" si="5"/>
        <v>279934000</v>
      </c>
      <c r="S32" s="77">
        <f t="shared" si="5"/>
        <v>101583000</v>
      </c>
      <c r="T32" s="77">
        <f t="shared" si="5"/>
        <v>100611000</v>
      </c>
      <c r="U32" s="77">
        <f t="shared" si="5"/>
        <v>171230000</v>
      </c>
      <c r="V32" s="77">
        <f t="shared" si="5"/>
        <v>373424000</v>
      </c>
      <c r="W32" s="77">
        <f t="shared" si="5"/>
        <v>1102523000</v>
      </c>
      <c r="X32" s="77">
        <f t="shared" si="5"/>
        <v>3364807000</v>
      </c>
      <c r="Y32" s="77">
        <f t="shared" si="5"/>
        <v>-2262284000</v>
      </c>
      <c r="Z32" s="212">
        <f>+IF(X32&lt;&gt;0,+(Y32/X32)*100,0)</f>
        <v>-67.23369274968817</v>
      </c>
      <c r="AA32" s="79">
        <f>SUM(AA28:AA31)</f>
        <v>2385526000</v>
      </c>
    </row>
    <row r="33" spans="1:27" ht="12.75">
      <c r="A33" s="237" t="s">
        <v>51</v>
      </c>
      <c r="B33" s="136" t="s">
        <v>137</v>
      </c>
      <c r="C33" s="155">
        <v>387803000</v>
      </c>
      <c r="D33" s="155"/>
      <c r="E33" s="156">
        <v>252428000</v>
      </c>
      <c r="F33" s="60">
        <v>366172000</v>
      </c>
      <c r="G33" s="60">
        <v>5049000</v>
      </c>
      <c r="H33" s="60">
        <v>6968000</v>
      </c>
      <c r="I33" s="60">
        <v>21886000</v>
      </c>
      <c r="J33" s="60">
        <v>33903000</v>
      </c>
      <c r="K33" s="60">
        <v>7713000</v>
      </c>
      <c r="L33" s="60">
        <v>148159000</v>
      </c>
      <c r="M33" s="60">
        <v>117329000</v>
      </c>
      <c r="N33" s="60">
        <v>273201000</v>
      </c>
      <c r="O33" s="60">
        <v>39669000</v>
      </c>
      <c r="P33" s="60">
        <v>62281000</v>
      </c>
      <c r="Q33" s="60">
        <v>59750000</v>
      </c>
      <c r="R33" s="60">
        <v>161700000</v>
      </c>
      <c r="S33" s="60">
        <v>73485000</v>
      </c>
      <c r="T33" s="60">
        <v>161773000</v>
      </c>
      <c r="U33" s="60">
        <v>362700000</v>
      </c>
      <c r="V33" s="60">
        <v>597958000</v>
      </c>
      <c r="W33" s="60">
        <v>1066762000</v>
      </c>
      <c r="X33" s="60">
        <v>252428000</v>
      </c>
      <c r="Y33" s="60">
        <v>814334000</v>
      </c>
      <c r="Z33" s="140">
        <v>322.6</v>
      </c>
      <c r="AA33" s="62">
        <v>366172000</v>
      </c>
    </row>
    <row r="34" spans="1:27" ht="12.75">
      <c r="A34" s="237" t="s">
        <v>52</v>
      </c>
      <c r="B34" s="136" t="s">
        <v>138</v>
      </c>
      <c r="C34" s="155">
        <v>2005437000</v>
      </c>
      <c r="D34" s="155"/>
      <c r="E34" s="156">
        <v>2998386000</v>
      </c>
      <c r="F34" s="60">
        <v>2716037000</v>
      </c>
      <c r="G34" s="60">
        <v>18219000</v>
      </c>
      <c r="H34" s="60">
        <v>65140000</v>
      </c>
      <c r="I34" s="60">
        <v>174487000</v>
      </c>
      <c r="J34" s="60">
        <v>257846000</v>
      </c>
      <c r="K34" s="60">
        <v>123818000</v>
      </c>
      <c r="L34" s="60">
        <v>116085000</v>
      </c>
      <c r="M34" s="60">
        <v>222805000</v>
      </c>
      <c r="N34" s="60">
        <v>462708000</v>
      </c>
      <c r="O34" s="60">
        <v>51673000</v>
      </c>
      <c r="P34" s="60">
        <v>166903000</v>
      </c>
      <c r="Q34" s="60">
        <v>115120000</v>
      </c>
      <c r="R34" s="60">
        <v>333696000</v>
      </c>
      <c r="S34" s="60">
        <v>277251000</v>
      </c>
      <c r="T34" s="60">
        <v>247124000</v>
      </c>
      <c r="U34" s="60">
        <v>904729000</v>
      </c>
      <c r="V34" s="60">
        <v>1429104000</v>
      </c>
      <c r="W34" s="60">
        <v>2483354000</v>
      </c>
      <c r="X34" s="60">
        <v>2998385998</v>
      </c>
      <c r="Y34" s="60">
        <v>-515031998</v>
      </c>
      <c r="Z34" s="140">
        <v>-17.18</v>
      </c>
      <c r="AA34" s="62">
        <v>2716037000</v>
      </c>
    </row>
    <row r="35" spans="1:27" ht="12.75">
      <c r="A35" s="237" t="s">
        <v>53</v>
      </c>
      <c r="B35" s="136"/>
      <c r="C35" s="155">
        <v>2776564000</v>
      </c>
      <c r="D35" s="155"/>
      <c r="E35" s="156">
        <v>1973800000</v>
      </c>
      <c r="F35" s="60">
        <v>1573335000</v>
      </c>
      <c r="G35" s="60">
        <v>4171000</v>
      </c>
      <c r="H35" s="60">
        <v>11861000</v>
      </c>
      <c r="I35" s="60">
        <v>69933000</v>
      </c>
      <c r="J35" s="60">
        <v>85965000</v>
      </c>
      <c r="K35" s="60">
        <v>69561000</v>
      </c>
      <c r="L35" s="60">
        <v>89212000</v>
      </c>
      <c r="M35" s="60">
        <v>157555000</v>
      </c>
      <c r="N35" s="60">
        <v>316328000</v>
      </c>
      <c r="O35" s="60">
        <v>25515000</v>
      </c>
      <c r="P35" s="60">
        <v>44043000</v>
      </c>
      <c r="Q35" s="60">
        <v>103714000</v>
      </c>
      <c r="R35" s="60">
        <v>173272000</v>
      </c>
      <c r="S35" s="60">
        <v>108805000</v>
      </c>
      <c r="T35" s="60">
        <v>59871000</v>
      </c>
      <c r="U35" s="60">
        <v>88419000</v>
      </c>
      <c r="V35" s="60">
        <v>257095000</v>
      </c>
      <c r="W35" s="60">
        <v>832660000</v>
      </c>
      <c r="X35" s="60">
        <v>1973800001</v>
      </c>
      <c r="Y35" s="60">
        <v>-1141140001</v>
      </c>
      <c r="Z35" s="140">
        <v>-57.81</v>
      </c>
      <c r="AA35" s="62">
        <v>1573335000</v>
      </c>
    </row>
    <row r="36" spans="1:27" ht="12.75">
      <c r="A36" s="238" t="s">
        <v>139</v>
      </c>
      <c r="B36" s="149"/>
      <c r="C36" s="222">
        <f aca="true" t="shared" si="6" ref="C36:Y36">SUM(C32:C35)</f>
        <v>7731607000</v>
      </c>
      <c r="D36" s="222">
        <f>SUM(D32:D35)</f>
        <v>0</v>
      </c>
      <c r="E36" s="218">
        <f t="shared" si="6"/>
        <v>8589421000</v>
      </c>
      <c r="F36" s="220">
        <f t="shared" si="6"/>
        <v>7041070000</v>
      </c>
      <c r="G36" s="220">
        <f t="shared" si="6"/>
        <v>28857000</v>
      </c>
      <c r="H36" s="220">
        <f t="shared" si="6"/>
        <v>93296000</v>
      </c>
      <c r="I36" s="220">
        <f t="shared" si="6"/>
        <v>353883000</v>
      </c>
      <c r="J36" s="220">
        <f t="shared" si="6"/>
        <v>476036000</v>
      </c>
      <c r="K36" s="220">
        <f t="shared" si="6"/>
        <v>280026000</v>
      </c>
      <c r="L36" s="220">
        <f t="shared" si="6"/>
        <v>492838000</v>
      </c>
      <c r="M36" s="220">
        <f t="shared" si="6"/>
        <v>630216000</v>
      </c>
      <c r="N36" s="220">
        <f t="shared" si="6"/>
        <v>1403080000</v>
      </c>
      <c r="O36" s="220">
        <f t="shared" si="6"/>
        <v>145037000</v>
      </c>
      <c r="P36" s="220">
        <f t="shared" si="6"/>
        <v>410822000</v>
      </c>
      <c r="Q36" s="220">
        <f t="shared" si="6"/>
        <v>392743000</v>
      </c>
      <c r="R36" s="220">
        <f t="shared" si="6"/>
        <v>948602000</v>
      </c>
      <c r="S36" s="220">
        <f t="shared" si="6"/>
        <v>561124000</v>
      </c>
      <c r="T36" s="220">
        <f t="shared" si="6"/>
        <v>569379000</v>
      </c>
      <c r="U36" s="220">
        <f t="shared" si="6"/>
        <v>1527078000</v>
      </c>
      <c r="V36" s="220">
        <f t="shared" si="6"/>
        <v>2657581000</v>
      </c>
      <c r="W36" s="220">
        <f t="shared" si="6"/>
        <v>5485299000</v>
      </c>
      <c r="X36" s="220">
        <f t="shared" si="6"/>
        <v>8589420999</v>
      </c>
      <c r="Y36" s="220">
        <f t="shared" si="6"/>
        <v>-3104121999</v>
      </c>
      <c r="Z36" s="221">
        <f>+IF(X36&lt;&gt;0,+(Y36/X36)*100,0)</f>
        <v>-36.13889689842178</v>
      </c>
      <c r="AA36" s="239">
        <f>SUM(AA32:AA35)</f>
        <v>7041070000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550724000</v>
      </c>
      <c r="D6" s="155"/>
      <c r="E6" s="59">
        <v>1488218362</v>
      </c>
      <c r="F6" s="60">
        <v>992202388</v>
      </c>
      <c r="G6" s="60">
        <v>2838391000</v>
      </c>
      <c r="H6" s="60">
        <v>4742689000</v>
      </c>
      <c r="I6" s="60">
        <v>3548548000</v>
      </c>
      <c r="J6" s="60">
        <v>3548548000</v>
      </c>
      <c r="K6" s="60">
        <v>2986933000</v>
      </c>
      <c r="L6" s="60">
        <v>2413033000</v>
      </c>
      <c r="M6" s="60">
        <v>3013194000</v>
      </c>
      <c r="N6" s="60">
        <v>3013194000</v>
      </c>
      <c r="O6" s="60">
        <v>2864987000</v>
      </c>
      <c r="P6" s="60">
        <v>3645176000</v>
      </c>
      <c r="Q6" s="60">
        <v>4498665000</v>
      </c>
      <c r="R6" s="60">
        <v>4498665000</v>
      </c>
      <c r="S6" s="60">
        <v>3381906000</v>
      </c>
      <c r="T6" s="60">
        <v>6103719000</v>
      </c>
      <c r="U6" s="60"/>
      <c r="V6" s="60">
        <v>6103719000</v>
      </c>
      <c r="W6" s="60">
        <v>6103719000</v>
      </c>
      <c r="X6" s="60">
        <v>992202388</v>
      </c>
      <c r="Y6" s="60">
        <v>5111516612</v>
      </c>
      <c r="Z6" s="140">
        <v>515.17</v>
      </c>
      <c r="AA6" s="62">
        <v>992202388</v>
      </c>
    </row>
    <row r="7" spans="1:27" ht="12.75">
      <c r="A7" s="249" t="s">
        <v>144</v>
      </c>
      <c r="B7" s="182"/>
      <c r="C7" s="155">
        <v>2545187000</v>
      </c>
      <c r="D7" s="155"/>
      <c r="E7" s="59">
        <v>3645187000</v>
      </c>
      <c r="F7" s="60">
        <v>3645187000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3645187000</v>
      </c>
      <c r="Y7" s="60">
        <v>-3645187000</v>
      </c>
      <c r="Z7" s="140">
        <v>-100</v>
      </c>
      <c r="AA7" s="62">
        <v>3645187000</v>
      </c>
    </row>
    <row r="8" spans="1:27" ht="12.75">
      <c r="A8" s="249" t="s">
        <v>145</v>
      </c>
      <c r="B8" s="182"/>
      <c r="C8" s="155">
        <v>6015670000</v>
      </c>
      <c r="D8" s="155"/>
      <c r="E8" s="59">
        <v>6499343917</v>
      </c>
      <c r="F8" s="60">
        <v>6240527167</v>
      </c>
      <c r="G8" s="60">
        <v>6772868000</v>
      </c>
      <c r="H8" s="60">
        <v>6637249000</v>
      </c>
      <c r="I8" s="60">
        <v>6364301000</v>
      </c>
      <c r="J8" s="60">
        <v>6364301000</v>
      </c>
      <c r="K8" s="60">
        <v>6183155000</v>
      </c>
      <c r="L8" s="60">
        <v>6113155000</v>
      </c>
      <c r="M8" s="60">
        <v>5953422000</v>
      </c>
      <c r="N8" s="60">
        <v>5953422000</v>
      </c>
      <c r="O8" s="60">
        <v>6142403000</v>
      </c>
      <c r="P8" s="60">
        <v>6588299000</v>
      </c>
      <c r="Q8" s="60">
        <v>6489011000</v>
      </c>
      <c r="R8" s="60">
        <v>6489011000</v>
      </c>
      <c r="S8" s="60">
        <v>5865786000</v>
      </c>
      <c r="T8" s="60">
        <v>5257051000</v>
      </c>
      <c r="U8" s="60"/>
      <c r="V8" s="60">
        <v>5257051000</v>
      </c>
      <c r="W8" s="60">
        <v>5257051000</v>
      </c>
      <c r="X8" s="60">
        <v>6240527167</v>
      </c>
      <c r="Y8" s="60">
        <v>-983476167</v>
      </c>
      <c r="Z8" s="140">
        <v>-15.76</v>
      </c>
      <c r="AA8" s="62">
        <v>6240527167</v>
      </c>
    </row>
    <row r="9" spans="1:27" ht="12.75">
      <c r="A9" s="249" t="s">
        <v>146</v>
      </c>
      <c r="B9" s="182"/>
      <c r="C9" s="155">
        <v>4371182000</v>
      </c>
      <c r="D9" s="155"/>
      <c r="E9" s="59">
        <v>2871504236</v>
      </c>
      <c r="F9" s="60">
        <v>2845062182</v>
      </c>
      <c r="G9" s="60">
        <v>13496154000</v>
      </c>
      <c r="H9" s="60">
        <v>9286604000</v>
      </c>
      <c r="I9" s="60">
        <v>5417118000</v>
      </c>
      <c r="J9" s="60">
        <v>5417118000</v>
      </c>
      <c r="K9" s="60">
        <v>5478427000</v>
      </c>
      <c r="L9" s="60">
        <v>4880973000</v>
      </c>
      <c r="M9" s="60">
        <v>6883561000</v>
      </c>
      <c r="N9" s="60">
        <v>6883561000</v>
      </c>
      <c r="O9" s="60">
        <v>5966110000</v>
      </c>
      <c r="P9" s="60">
        <v>12834312000</v>
      </c>
      <c r="Q9" s="60">
        <v>8263744000</v>
      </c>
      <c r="R9" s="60">
        <v>8263744000</v>
      </c>
      <c r="S9" s="60">
        <v>6403620000</v>
      </c>
      <c r="T9" s="60">
        <v>4775909000</v>
      </c>
      <c r="U9" s="60"/>
      <c r="V9" s="60">
        <v>4775909000</v>
      </c>
      <c r="W9" s="60">
        <v>4775909000</v>
      </c>
      <c r="X9" s="60">
        <v>2845062182</v>
      </c>
      <c r="Y9" s="60">
        <v>1930846818</v>
      </c>
      <c r="Z9" s="140">
        <v>67.87</v>
      </c>
      <c r="AA9" s="62">
        <v>2845062182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319320000</v>
      </c>
      <c r="D11" s="155"/>
      <c r="E11" s="59">
        <v>356668622</v>
      </c>
      <c r="F11" s="60">
        <v>339117840</v>
      </c>
      <c r="G11" s="60">
        <v>437919000</v>
      </c>
      <c r="H11" s="60">
        <v>454248000</v>
      </c>
      <c r="I11" s="60">
        <v>459675000</v>
      </c>
      <c r="J11" s="60">
        <v>459675000</v>
      </c>
      <c r="K11" s="60">
        <v>487417000</v>
      </c>
      <c r="L11" s="60">
        <v>509935000</v>
      </c>
      <c r="M11" s="60">
        <v>479692000</v>
      </c>
      <c r="N11" s="60">
        <v>479692000</v>
      </c>
      <c r="O11" s="60">
        <v>457301000</v>
      </c>
      <c r="P11" s="60">
        <v>433297000</v>
      </c>
      <c r="Q11" s="60">
        <v>407477000</v>
      </c>
      <c r="R11" s="60">
        <v>407477000</v>
      </c>
      <c r="S11" s="60">
        <v>327796000</v>
      </c>
      <c r="T11" s="60">
        <v>339417000</v>
      </c>
      <c r="U11" s="60"/>
      <c r="V11" s="60">
        <v>339417000</v>
      </c>
      <c r="W11" s="60">
        <v>339417000</v>
      </c>
      <c r="X11" s="60">
        <v>339117840</v>
      </c>
      <c r="Y11" s="60">
        <v>299160</v>
      </c>
      <c r="Z11" s="140">
        <v>0.09</v>
      </c>
      <c r="AA11" s="62">
        <v>339117840</v>
      </c>
    </row>
    <row r="12" spans="1:27" ht="12.75">
      <c r="A12" s="250" t="s">
        <v>56</v>
      </c>
      <c r="B12" s="251"/>
      <c r="C12" s="168">
        <f aca="true" t="shared" si="0" ref="C12:Y12">SUM(C6:C11)</f>
        <v>13802083000</v>
      </c>
      <c r="D12" s="168">
        <f>SUM(D6:D11)</f>
        <v>0</v>
      </c>
      <c r="E12" s="72">
        <f t="shared" si="0"/>
        <v>14860922137</v>
      </c>
      <c r="F12" s="73">
        <f t="shared" si="0"/>
        <v>14062096577</v>
      </c>
      <c r="G12" s="73">
        <f t="shared" si="0"/>
        <v>23545332000</v>
      </c>
      <c r="H12" s="73">
        <f t="shared" si="0"/>
        <v>21120790000</v>
      </c>
      <c r="I12" s="73">
        <f t="shared" si="0"/>
        <v>15789642000</v>
      </c>
      <c r="J12" s="73">
        <f t="shared" si="0"/>
        <v>15789642000</v>
      </c>
      <c r="K12" s="73">
        <f t="shared" si="0"/>
        <v>15135932000</v>
      </c>
      <c r="L12" s="73">
        <f t="shared" si="0"/>
        <v>13917096000</v>
      </c>
      <c r="M12" s="73">
        <f t="shared" si="0"/>
        <v>16329869000</v>
      </c>
      <c r="N12" s="73">
        <f t="shared" si="0"/>
        <v>16329869000</v>
      </c>
      <c r="O12" s="73">
        <f t="shared" si="0"/>
        <v>15430801000</v>
      </c>
      <c r="P12" s="73">
        <f t="shared" si="0"/>
        <v>23501084000</v>
      </c>
      <c r="Q12" s="73">
        <f t="shared" si="0"/>
        <v>19658897000</v>
      </c>
      <c r="R12" s="73">
        <f t="shared" si="0"/>
        <v>19658897000</v>
      </c>
      <c r="S12" s="73">
        <f t="shared" si="0"/>
        <v>15979108000</v>
      </c>
      <c r="T12" s="73">
        <f t="shared" si="0"/>
        <v>16476096000</v>
      </c>
      <c r="U12" s="73">
        <f t="shared" si="0"/>
        <v>0</v>
      </c>
      <c r="V12" s="73">
        <f t="shared" si="0"/>
        <v>16476096000</v>
      </c>
      <c r="W12" s="73">
        <f t="shared" si="0"/>
        <v>16476096000</v>
      </c>
      <c r="X12" s="73">
        <f t="shared" si="0"/>
        <v>14062096577</v>
      </c>
      <c r="Y12" s="73">
        <f t="shared" si="0"/>
        <v>2413999423</v>
      </c>
      <c r="Z12" s="170">
        <f>+IF(X12&lt;&gt;0,+(Y12/X12)*100,0)</f>
        <v>17.16671059526318</v>
      </c>
      <c r="AA12" s="74">
        <f>SUM(AA6:AA11)</f>
        <v>14062096577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40564000</v>
      </c>
      <c r="D15" s="155"/>
      <c r="E15" s="59">
        <v>66030232</v>
      </c>
      <c r="F15" s="60">
        <v>43078968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43078968</v>
      </c>
      <c r="Y15" s="60">
        <v>-43078968</v>
      </c>
      <c r="Z15" s="140">
        <v>-100</v>
      </c>
      <c r="AA15" s="62">
        <v>43078968</v>
      </c>
    </row>
    <row r="16" spans="1:27" ht="12.75">
      <c r="A16" s="249" t="s">
        <v>151</v>
      </c>
      <c r="B16" s="182"/>
      <c r="C16" s="155">
        <v>2268902000</v>
      </c>
      <c r="D16" s="155"/>
      <c r="E16" s="59">
        <v>2656658321</v>
      </c>
      <c r="F16" s="60">
        <v>2311940476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2311940476</v>
      </c>
      <c r="Y16" s="159">
        <v>-2311940476</v>
      </c>
      <c r="Z16" s="141">
        <v>-100</v>
      </c>
      <c r="AA16" s="225">
        <v>2311940476</v>
      </c>
    </row>
    <row r="17" spans="1:27" ht="12.75">
      <c r="A17" s="249" t="s">
        <v>152</v>
      </c>
      <c r="B17" s="182"/>
      <c r="C17" s="155">
        <v>1015368000</v>
      </c>
      <c r="D17" s="155"/>
      <c r="E17" s="59">
        <v>1017422797</v>
      </c>
      <c r="F17" s="60">
        <v>1015368000</v>
      </c>
      <c r="G17" s="60">
        <v>919852000</v>
      </c>
      <c r="H17" s="60">
        <v>919850000</v>
      </c>
      <c r="I17" s="60">
        <v>919848000</v>
      </c>
      <c r="J17" s="60">
        <v>919848000</v>
      </c>
      <c r="K17" s="60">
        <v>919846000</v>
      </c>
      <c r="L17" s="60">
        <v>919844000</v>
      </c>
      <c r="M17" s="60">
        <v>919842000</v>
      </c>
      <c r="N17" s="60">
        <v>919842000</v>
      </c>
      <c r="O17" s="60">
        <v>919840000</v>
      </c>
      <c r="P17" s="60">
        <v>919838000</v>
      </c>
      <c r="Q17" s="60">
        <v>919836000</v>
      </c>
      <c r="R17" s="60">
        <v>919836000</v>
      </c>
      <c r="S17" s="60">
        <v>1015349000</v>
      </c>
      <c r="T17" s="60">
        <v>1015348000</v>
      </c>
      <c r="U17" s="60"/>
      <c r="V17" s="60">
        <v>1015348000</v>
      </c>
      <c r="W17" s="60">
        <v>1015348000</v>
      </c>
      <c r="X17" s="60">
        <v>1015368000</v>
      </c>
      <c r="Y17" s="60">
        <v>-20000</v>
      </c>
      <c r="Z17" s="140"/>
      <c r="AA17" s="62">
        <v>1015368000</v>
      </c>
    </row>
    <row r="18" spans="1:27" ht="12.75">
      <c r="A18" s="249" t="s">
        <v>153</v>
      </c>
      <c r="B18" s="182"/>
      <c r="C18" s="155">
        <v>48689000</v>
      </c>
      <c r="D18" s="155"/>
      <c r="E18" s="59">
        <v>83393338</v>
      </c>
      <c r="F18" s="60">
        <v>51707718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51707718</v>
      </c>
      <c r="Y18" s="60">
        <v>-51707718</v>
      </c>
      <c r="Z18" s="140">
        <v>-100</v>
      </c>
      <c r="AA18" s="62">
        <v>51707718</v>
      </c>
    </row>
    <row r="19" spans="1:27" ht="12.75">
      <c r="A19" s="249" t="s">
        <v>154</v>
      </c>
      <c r="B19" s="182"/>
      <c r="C19" s="155">
        <v>65988182000</v>
      </c>
      <c r="D19" s="155"/>
      <c r="E19" s="59">
        <v>70869034203</v>
      </c>
      <c r="F19" s="60">
        <v>68739005851</v>
      </c>
      <c r="G19" s="60">
        <v>64572934000</v>
      </c>
      <c r="H19" s="60">
        <v>64359488000</v>
      </c>
      <c r="I19" s="60">
        <v>64050960000</v>
      </c>
      <c r="J19" s="60">
        <v>64050960000</v>
      </c>
      <c r="K19" s="60">
        <v>64294197000</v>
      </c>
      <c r="L19" s="60">
        <v>65083098000</v>
      </c>
      <c r="M19" s="60">
        <v>65322665000</v>
      </c>
      <c r="N19" s="60">
        <v>65322665000</v>
      </c>
      <c r="O19" s="60">
        <v>65275626000</v>
      </c>
      <c r="P19" s="60">
        <v>65525284000</v>
      </c>
      <c r="Q19" s="60">
        <v>65796831000</v>
      </c>
      <c r="R19" s="60">
        <v>65796831000</v>
      </c>
      <c r="S19" s="60">
        <v>66942965000</v>
      </c>
      <c r="T19" s="60">
        <v>67304445000</v>
      </c>
      <c r="U19" s="60"/>
      <c r="V19" s="60">
        <v>67304445000</v>
      </c>
      <c r="W19" s="60">
        <v>67304445000</v>
      </c>
      <c r="X19" s="60">
        <v>68739005851</v>
      </c>
      <c r="Y19" s="60">
        <v>-1434560851</v>
      </c>
      <c r="Z19" s="140">
        <v>-2.09</v>
      </c>
      <c r="AA19" s="62">
        <v>68739005851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>
        <v>26736000</v>
      </c>
      <c r="D21" s="155"/>
      <c r="E21" s="59">
        <v>25623000</v>
      </c>
      <c r="F21" s="60">
        <v>26736000</v>
      </c>
      <c r="G21" s="60">
        <v>27105000</v>
      </c>
      <c r="H21" s="60">
        <v>27079000</v>
      </c>
      <c r="I21" s="60">
        <v>27010000</v>
      </c>
      <c r="J21" s="60">
        <v>27010000</v>
      </c>
      <c r="K21" s="60">
        <v>27143000</v>
      </c>
      <c r="L21" s="60">
        <v>27312000</v>
      </c>
      <c r="M21" s="60">
        <v>27188000</v>
      </c>
      <c r="N21" s="60">
        <v>27188000</v>
      </c>
      <c r="O21" s="60">
        <v>27723000</v>
      </c>
      <c r="P21" s="60">
        <v>27944000</v>
      </c>
      <c r="Q21" s="60">
        <v>26725000</v>
      </c>
      <c r="R21" s="60">
        <v>26725000</v>
      </c>
      <c r="S21" s="60">
        <v>26959000</v>
      </c>
      <c r="T21" s="60">
        <v>26694000</v>
      </c>
      <c r="U21" s="60"/>
      <c r="V21" s="60">
        <v>26694000</v>
      </c>
      <c r="W21" s="60">
        <v>26694000</v>
      </c>
      <c r="X21" s="60">
        <v>26736000</v>
      </c>
      <c r="Y21" s="60">
        <v>-42000</v>
      </c>
      <c r="Z21" s="140">
        <v>-0.16</v>
      </c>
      <c r="AA21" s="62">
        <v>26736000</v>
      </c>
    </row>
    <row r="22" spans="1:27" ht="12.75">
      <c r="A22" s="249" t="s">
        <v>157</v>
      </c>
      <c r="B22" s="182"/>
      <c r="C22" s="155">
        <v>886245000</v>
      </c>
      <c r="D22" s="155"/>
      <c r="E22" s="59">
        <v>1402135000</v>
      </c>
      <c r="F22" s="60">
        <v>886245000</v>
      </c>
      <c r="G22" s="60">
        <v>544041000</v>
      </c>
      <c r="H22" s="60">
        <v>564063000</v>
      </c>
      <c r="I22" s="60">
        <v>544041000</v>
      </c>
      <c r="J22" s="60">
        <v>544041000</v>
      </c>
      <c r="K22" s="60">
        <v>544041000</v>
      </c>
      <c r="L22" s="60">
        <v>513671000</v>
      </c>
      <c r="M22" s="60">
        <v>493762000</v>
      </c>
      <c r="N22" s="60">
        <v>493762000</v>
      </c>
      <c r="O22" s="60">
        <v>471579000</v>
      </c>
      <c r="P22" s="60">
        <v>465254000</v>
      </c>
      <c r="Q22" s="60">
        <v>447920000</v>
      </c>
      <c r="R22" s="60">
        <v>447920000</v>
      </c>
      <c r="S22" s="60">
        <v>728184000</v>
      </c>
      <c r="T22" s="60">
        <v>649095000</v>
      </c>
      <c r="U22" s="60"/>
      <c r="V22" s="60">
        <v>649095000</v>
      </c>
      <c r="W22" s="60">
        <v>649095000</v>
      </c>
      <c r="X22" s="60">
        <v>886245000</v>
      </c>
      <c r="Y22" s="60">
        <v>-237150000</v>
      </c>
      <c r="Z22" s="140">
        <v>-26.76</v>
      </c>
      <c r="AA22" s="62">
        <v>886245000</v>
      </c>
    </row>
    <row r="23" spans="1:27" ht="12.75">
      <c r="A23" s="249" t="s">
        <v>158</v>
      </c>
      <c r="B23" s="182"/>
      <c r="C23" s="155">
        <v>1335971000</v>
      </c>
      <c r="D23" s="155"/>
      <c r="E23" s="59">
        <v>579068117</v>
      </c>
      <c r="F23" s="60">
        <v>1418801202</v>
      </c>
      <c r="G23" s="159">
        <v>3554379000</v>
      </c>
      <c r="H23" s="159">
        <v>3520846000</v>
      </c>
      <c r="I23" s="159">
        <v>3524370000</v>
      </c>
      <c r="J23" s="60">
        <v>3524370000</v>
      </c>
      <c r="K23" s="159">
        <v>3512337000</v>
      </c>
      <c r="L23" s="159">
        <v>3525582000</v>
      </c>
      <c r="M23" s="60">
        <v>3194358000</v>
      </c>
      <c r="N23" s="159">
        <v>3194358000</v>
      </c>
      <c r="O23" s="159">
        <v>3929962000</v>
      </c>
      <c r="P23" s="159">
        <v>3276659000</v>
      </c>
      <c r="Q23" s="60">
        <v>3225696000</v>
      </c>
      <c r="R23" s="159">
        <v>3225696000</v>
      </c>
      <c r="S23" s="159">
        <v>3244259000</v>
      </c>
      <c r="T23" s="60">
        <v>3091495000</v>
      </c>
      <c r="U23" s="159"/>
      <c r="V23" s="159">
        <v>3091495000</v>
      </c>
      <c r="W23" s="159">
        <v>3091495000</v>
      </c>
      <c r="X23" s="60">
        <v>1418801202</v>
      </c>
      <c r="Y23" s="159">
        <v>1672693798</v>
      </c>
      <c r="Z23" s="141">
        <v>117.89</v>
      </c>
      <c r="AA23" s="225">
        <v>1418801202</v>
      </c>
    </row>
    <row r="24" spans="1:27" ht="12.75">
      <c r="A24" s="250" t="s">
        <v>57</v>
      </c>
      <c r="B24" s="253"/>
      <c r="C24" s="168">
        <f aca="true" t="shared" si="1" ref="C24:Y24">SUM(C15:C23)</f>
        <v>71610657000</v>
      </c>
      <c r="D24" s="168">
        <f>SUM(D15:D23)</f>
        <v>0</v>
      </c>
      <c r="E24" s="76">
        <f t="shared" si="1"/>
        <v>76699365008</v>
      </c>
      <c r="F24" s="77">
        <f t="shared" si="1"/>
        <v>74492883215</v>
      </c>
      <c r="G24" s="77">
        <f t="shared" si="1"/>
        <v>69618311000</v>
      </c>
      <c r="H24" s="77">
        <f t="shared" si="1"/>
        <v>69391326000</v>
      </c>
      <c r="I24" s="77">
        <f t="shared" si="1"/>
        <v>69066229000</v>
      </c>
      <c r="J24" s="77">
        <f t="shared" si="1"/>
        <v>69066229000</v>
      </c>
      <c r="K24" s="77">
        <f t="shared" si="1"/>
        <v>69297564000</v>
      </c>
      <c r="L24" s="77">
        <f t="shared" si="1"/>
        <v>70069507000</v>
      </c>
      <c r="M24" s="77">
        <f t="shared" si="1"/>
        <v>69957815000</v>
      </c>
      <c r="N24" s="77">
        <f t="shared" si="1"/>
        <v>69957815000</v>
      </c>
      <c r="O24" s="77">
        <f t="shared" si="1"/>
        <v>70624730000</v>
      </c>
      <c r="P24" s="77">
        <f t="shared" si="1"/>
        <v>70214979000</v>
      </c>
      <c r="Q24" s="77">
        <f t="shared" si="1"/>
        <v>70417008000</v>
      </c>
      <c r="R24" s="77">
        <f t="shared" si="1"/>
        <v>70417008000</v>
      </c>
      <c r="S24" s="77">
        <f t="shared" si="1"/>
        <v>71957716000</v>
      </c>
      <c r="T24" s="77">
        <f t="shared" si="1"/>
        <v>72087077000</v>
      </c>
      <c r="U24" s="77">
        <f t="shared" si="1"/>
        <v>0</v>
      </c>
      <c r="V24" s="77">
        <f t="shared" si="1"/>
        <v>72087077000</v>
      </c>
      <c r="W24" s="77">
        <f t="shared" si="1"/>
        <v>72087077000</v>
      </c>
      <c r="X24" s="77">
        <f t="shared" si="1"/>
        <v>74492883215</v>
      </c>
      <c r="Y24" s="77">
        <f t="shared" si="1"/>
        <v>-2405806215</v>
      </c>
      <c r="Z24" s="212">
        <f>+IF(X24&lt;&gt;0,+(Y24/X24)*100,0)</f>
        <v>-3.2295786002219917</v>
      </c>
      <c r="AA24" s="79">
        <f>SUM(AA15:AA23)</f>
        <v>74492883215</v>
      </c>
    </row>
    <row r="25" spans="1:27" ht="12.75">
      <c r="A25" s="250" t="s">
        <v>159</v>
      </c>
      <c r="B25" s="251"/>
      <c r="C25" s="168">
        <f aca="true" t="shared" si="2" ref="C25:Y25">+C12+C24</f>
        <v>85412740000</v>
      </c>
      <c r="D25" s="168">
        <f>+D12+D24</f>
        <v>0</v>
      </c>
      <c r="E25" s="72">
        <f t="shared" si="2"/>
        <v>91560287145</v>
      </c>
      <c r="F25" s="73">
        <f t="shared" si="2"/>
        <v>88554979792</v>
      </c>
      <c r="G25" s="73">
        <f t="shared" si="2"/>
        <v>93163643000</v>
      </c>
      <c r="H25" s="73">
        <f t="shared" si="2"/>
        <v>90512116000</v>
      </c>
      <c r="I25" s="73">
        <f t="shared" si="2"/>
        <v>84855871000</v>
      </c>
      <c r="J25" s="73">
        <f t="shared" si="2"/>
        <v>84855871000</v>
      </c>
      <c r="K25" s="73">
        <f t="shared" si="2"/>
        <v>84433496000</v>
      </c>
      <c r="L25" s="73">
        <f t="shared" si="2"/>
        <v>83986603000</v>
      </c>
      <c r="M25" s="73">
        <f t="shared" si="2"/>
        <v>86287684000</v>
      </c>
      <c r="N25" s="73">
        <f t="shared" si="2"/>
        <v>86287684000</v>
      </c>
      <c r="O25" s="73">
        <f t="shared" si="2"/>
        <v>86055531000</v>
      </c>
      <c r="P25" s="73">
        <f t="shared" si="2"/>
        <v>93716063000</v>
      </c>
      <c r="Q25" s="73">
        <f t="shared" si="2"/>
        <v>90075905000</v>
      </c>
      <c r="R25" s="73">
        <f t="shared" si="2"/>
        <v>90075905000</v>
      </c>
      <c r="S25" s="73">
        <f t="shared" si="2"/>
        <v>87936824000</v>
      </c>
      <c r="T25" s="73">
        <f t="shared" si="2"/>
        <v>88563173000</v>
      </c>
      <c r="U25" s="73">
        <f t="shared" si="2"/>
        <v>0</v>
      </c>
      <c r="V25" s="73">
        <f t="shared" si="2"/>
        <v>88563173000</v>
      </c>
      <c r="W25" s="73">
        <f t="shared" si="2"/>
        <v>88563173000</v>
      </c>
      <c r="X25" s="73">
        <f t="shared" si="2"/>
        <v>88554979792</v>
      </c>
      <c r="Y25" s="73">
        <f t="shared" si="2"/>
        <v>8193208</v>
      </c>
      <c r="Z25" s="170">
        <f>+IF(X25&lt;&gt;0,+(Y25/X25)*100,0)</f>
        <v>0.009252114357932663</v>
      </c>
      <c r="AA25" s="74">
        <f>+AA12+AA24</f>
        <v>88554979792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3255769000</v>
      </c>
      <c r="D30" s="155"/>
      <c r="E30" s="59">
        <v>509128403</v>
      </c>
      <c r="F30" s="60">
        <v>558947334</v>
      </c>
      <c r="G30" s="60">
        <v>4743923000</v>
      </c>
      <c r="H30" s="60">
        <v>6243923000</v>
      </c>
      <c r="I30" s="60">
        <v>6243923000</v>
      </c>
      <c r="J30" s="60">
        <v>6243923000</v>
      </c>
      <c r="K30" s="60">
        <v>6243923000</v>
      </c>
      <c r="L30" s="60">
        <v>6243923000</v>
      </c>
      <c r="M30" s="60">
        <v>3254328000</v>
      </c>
      <c r="N30" s="60">
        <v>3254328000</v>
      </c>
      <c r="O30" s="60">
        <v>6254328000</v>
      </c>
      <c r="P30" s="60">
        <v>6254328000</v>
      </c>
      <c r="Q30" s="60">
        <v>5305201000</v>
      </c>
      <c r="R30" s="60">
        <v>5305201000</v>
      </c>
      <c r="S30" s="60">
        <v>8324221000</v>
      </c>
      <c r="T30" s="60">
        <v>5265065000</v>
      </c>
      <c r="U30" s="60"/>
      <c r="V30" s="60">
        <v>5265065000</v>
      </c>
      <c r="W30" s="60">
        <v>5265065000</v>
      </c>
      <c r="X30" s="60">
        <v>558947334</v>
      </c>
      <c r="Y30" s="60">
        <v>4706117666</v>
      </c>
      <c r="Z30" s="140">
        <v>841.96</v>
      </c>
      <c r="AA30" s="62">
        <v>558947334</v>
      </c>
    </row>
    <row r="31" spans="1:27" ht="12.75">
      <c r="A31" s="249" t="s">
        <v>163</v>
      </c>
      <c r="B31" s="182"/>
      <c r="C31" s="155">
        <v>45243000</v>
      </c>
      <c r="D31" s="155"/>
      <c r="E31" s="59">
        <v>40432280</v>
      </c>
      <c r="F31" s="60">
        <v>45695430</v>
      </c>
      <c r="G31" s="60">
        <v>45999000</v>
      </c>
      <c r="H31" s="60">
        <v>46672000</v>
      </c>
      <c r="I31" s="60">
        <v>46120000</v>
      </c>
      <c r="J31" s="60">
        <v>46120000</v>
      </c>
      <c r="K31" s="60">
        <v>48107000</v>
      </c>
      <c r="L31" s="60">
        <v>48608000</v>
      </c>
      <c r="M31" s="60">
        <v>49256000</v>
      </c>
      <c r="N31" s="60">
        <v>49256000</v>
      </c>
      <c r="O31" s="60">
        <v>49346000</v>
      </c>
      <c r="P31" s="60">
        <v>49394000</v>
      </c>
      <c r="Q31" s="60">
        <v>49295000</v>
      </c>
      <c r="R31" s="60">
        <v>49295000</v>
      </c>
      <c r="S31" s="60">
        <v>49615000</v>
      </c>
      <c r="T31" s="60">
        <v>48956000</v>
      </c>
      <c r="U31" s="60"/>
      <c r="V31" s="60">
        <v>48956000</v>
      </c>
      <c r="W31" s="60">
        <v>48956000</v>
      </c>
      <c r="X31" s="60">
        <v>45695430</v>
      </c>
      <c r="Y31" s="60">
        <v>3260570</v>
      </c>
      <c r="Z31" s="140">
        <v>7.14</v>
      </c>
      <c r="AA31" s="62">
        <v>45695430</v>
      </c>
    </row>
    <row r="32" spans="1:27" ht="12.75">
      <c r="A32" s="249" t="s">
        <v>164</v>
      </c>
      <c r="B32" s="182"/>
      <c r="C32" s="155">
        <v>14112698000</v>
      </c>
      <c r="D32" s="155"/>
      <c r="E32" s="59">
        <v>13296159664</v>
      </c>
      <c r="F32" s="60">
        <v>13901182371</v>
      </c>
      <c r="G32" s="60">
        <v>18796959000</v>
      </c>
      <c r="H32" s="60">
        <v>15259903000</v>
      </c>
      <c r="I32" s="60">
        <v>9832014000</v>
      </c>
      <c r="J32" s="60">
        <v>9832014000</v>
      </c>
      <c r="K32" s="60">
        <v>9374819000</v>
      </c>
      <c r="L32" s="60">
        <v>9638773000</v>
      </c>
      <c r="M32" s="60">
        <v>16135087000</v>
      </c>
      <c r="N32" s="60">
        <v>16135087000</v>
      </c>
      <c r="O32" s="60">
        <v>11452951000</v>
      </c>
      <c r="P32" s="60">
        <v>18067970000</v>
      </c>
      <c r="Q32" s="60">
        <v>14187482000</v>
      </c>
      <c r="R32" s="60">
        <v>14187482000</v>
      </c>
      <c r="S32" s="60">
        <v>12173822000</v>
      </c>
      <c r="T32" s="60">
        <v>11355633000</v>
      </c>
      <c r="U32" s="60"/>
      <c r="V32" s="60">
        <v>11355633000</v>
      </c>
      <c r="W32" s="60">
        <v>11355633000</v>
      </c>
      <c r="X32" s="60">
        <v>13901182371</v>
      </c>
      <c r="Y32" s="60">
        <v>-2545549371</v>
      </c>
      <c r="Z32" s="140">
        <v>-18.31</v>
      </c>
      <c r="AA32" s="62">
        <v>13901182371</v>
      </c>
    </row>
    <row r="33" spans="1:27" ht="12.75">
      <c r="A33" s="249" t="s">
        <v>165</v>
      </c>
      <c r="B33" s="182"/>
      <c r="C33" s="155">
        <v>272377000</v>
      </c>
      <c r="D33" s="155"/>
      <c r="E33" s="59">
        <v>36381019</v>
      </c>
      <c r="F33" s="60">
        <v>289264374</v>
      </c>
      <c r="G33" s="60">
        <v>187938000</v>
      </c>
      <c r="H33" s="60">
        <v>195933000</v>
      </c>
      <c r="I33" s="60">
        <v>205713000</v>
      </c>
      <c r="J33" s="60">
        <v>205713000</v>
      </c>
      <c r="K33" s="60">
        <v>214566000</v>
      </c>
      <c r="L33" s="60">
        <v>227253000</v>
      </c>
      <c r="M33" s="60">
        <v>132076000</v>
      </c>
      <c r="N33" s="60">
        <v>132076000</v>
      </c>
      <c r="O33" s="60">
        <v>142675000</v>
      </c>
      <c r="P33" s="60">
        <v>147173000</v>
      </c>
      <c r="Q33" s="60">
        <v>149762000</v>
      </c>
      <c r="R33" s="60">
        <v>149762000</v>
      </c>
      <c r="S33" s="60">
        <v>265070000</v>
      </c>
      <c r="T33" s="60">
        <v>271321000</v>
      </c>
      <c r="U33" s="60"/>
      <c r="V33" s="60">
        <v>271321000</v>
      </c>
      <c r="W33" s="60">
        <v>271321000</v>
      </c>
      <c r="X33" s="60">
        <v>289264374</v>
      </c>
      <c r="Y33" s="60">
        <v>-17943374</v>
      </c>
      <c r="Z33" s="140">
        <v>-6.2</v>
      </c>
      <c r="AA33" s="62">
        <v>289264374</v>
      </c>
    </row>
    <row r="34" spans="1:27" ht="12.75">
      <c r="A34" s="250" t="s">
        <v>58</v>
      </c>
      <c r="B34" s="251"/>
      <c r="C34" s="168">
        <f aca="true" t="shared" si="3" ref="C34:Y34">SUM(C29:C33)</f>
        <v>17686087000</v>
      </c>
      <c r="D34" s="168">
        <f>SUM(D29:D33)</f>
        <v>0</v>
      </c>
      <c r="E34" s="72">
        <f t="shared" si="3"/>
        <v>13882101366</v>
      </c>
      <c r="F34" s="73">
        <f t="shared" si="3"/>
        <v>14795089509</v>
      </c>
      <c r="G34" s="73">
        <f t="shared" si="3"/>
        <v>23774819000</v>
      </c>
      <c r="H34" s="73">
        <f t="shared" si="3"/>
        <v>21746431000</v>
      </c>
      <c r="I34" s="73">
        <f t="shared" si="3"/>
        <v>16327770000</v>
      </c>
      <c r="J34" s="73">
        <f t="shared" si="3"/>
        <v>16327770000</v>
      </c>
      <c r="K34" s="73">
        <f t="shared" si="3"/>
        <v>15881415000</v>
      </c>
      <c r="L34" s="73">
        <f t="shared" si="3"/>
        <v>16158557000</v>
      </c>
      <c r="M34" s="73">
        <f t="shared" si="3"/>
        <v>19570747000</v>
      </c>
      <c r="N34" s="73">
        <f t="shared" si="3"/>
        <v>19570747000</v>
      </c>
      <c r="O34" s="73">
        <f t="shared" si="3"/>
        <v>17899300000</v>
      </c>
      <c r="P34" s="73">
        <f t="shared" si="3"/>
        <v>24518865000</v>
      </c>
      <c r="Q34" s="73">
        <f t="shared" si="3"/>
        <v>19691740000</v>
      </c>
      <c r="R34" s="73">
        <f t="shared" si="3"/>
        <v>19691740000</v>
      </c>
      <c r="S34" s="73">
        <f t="shared" si="3"/>
        <v>20812728000</v>
      </c>
      <c r="T34" s="73">
        <f t="shared" si="3"/>
        <v>16940975000</v>
      </c>
      <c r="U34" s="73">
        <f t="shared" si="3"/>
        <v>0</v>
      </c>
      <c r="V34" s="73">
        <f t="shared" si="3"/>
        <v>16940975000</v>
      </c>
      <c r="W34" s="73">
        <f t="shared" si="3"/>
        <v>16940975000</v>
      </c>
      <c r="X34" s="73">
        <f t="shared" si="3"/>
        <v>14795089509</v>
      </c>
      <c r="Y34" s="73">
        <f t="shared" si="3"/>
        <v>2145885491</v>
      </c>
      <c r="Z34" s="170">
        <f>+IF(X34&lt;&gt;0,+(Y34/X34)*100,0)</f>
        <v>14.504038584522498</v>
      </c>
      <c r="AA34" s="74">
        <f>SUM(AA29:AA33)</f>
        <v>14795089509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16855880000</v>
      </c>
      <c r="D37" s="155"/>
      <c r="E37" s="59">
        <v>19337335040</v>
      </c>
      <c r="F37" s="60">
        <v>19287967114</v>
      </c>
      <c r="G37" s="60">
        <v>16867024000</v>
      </c>
      <c r="H37" s="60">
        <v>16867024000</v>
      </c>
      <c r="I37" s="60">
        <v>16851575000</v>
      </c>
      <c r="J37" s="60">
        <v>16851575000</v>
      </c>
      <c r="K37" s="60">
        <v>16851575000</v>
      </c>
      <c r="L37" s="60">
        <v>16771226000</v>
      </c>
      <c r="M37" s="60">
        <v>20524176000</v>
      </c>
      <c r="N37" s="60">
        <v>20524176000</v>
      </c>
      <c r="O37" s="60">
        <v>15572426000</v>
      </c>
      <c r="P37" s="60">
        <v>21860732000</v>
      </c>
      <c r="Q37" s="60">
        <v>21910002000</v>
      </c>
      <c r="R37" s="60">
        <v>21910002000</v>
      </c>
      <c r="S37" s="60">
        <v>18414531000</v>
      </c>
      <c r="T37" s="60">
        <v>22665188000</v>
      </c>
      <c r="U37" s="60"/>
      <c r="V37" s="60">
        <v>22665188000</v>
      </c>
      <c r="W37" s="60">
        <v>22665188000</v>
      </c>
      <c r="X37" s="60">
        <v>19287967114</v>
      </c>
      <c r="Y37" s="60">
        <v>3377220886</v>
      </c>
      <c r="Z37" s="140">
        <v>17.51</v>
      </c>
      <c r="AA37" s="62">
        <v>19287967114</v>
      </c>
    </row>
    <row r="38" spans="1:27" ht="12.75">
      <c r="A38" s="249" t="s">
        <v>165</v>
      </c>
      <c r="B38" s="182"/>
      <c r="C38" s="155">
        <v>6700013000</v>
      </c>
      <c r="D38" s="155"/>
      <c r="E38" s="59">
        <v>7344765769</v>
      </c>
      <c r="F38" s="60">
        <v>7115413806</v>
      </c>
      <c r="G38" s="60">
        <v>5836152000</v>
      </c>
      <c r="H38" s="60">
        <v>5334290000</v>
      </c>
      <c r="I38" s="60">
        <v>5305908000</v>
      </c>
      <c r="J38" s="60">
        <v>5305908000</v>
      </c>
      <c r="K38" s="60">
        <v>5891372000</v>
      </c>
      <c r="L38" s="60">
        <v>5728332000</v>
      </c>
      <c r="M38" s="60">
        <v>571035000</v>
      </c>
      <c r="N38" s="60">
        <v>571035000</v>
      </c>
      <c r="O38" s="60">
        <v>5774513000</v>
      </c>
      <c r="P38" s="60">
        <v>577991000</v>
      </c>
      <c r="Q38" s="60">
        <v>581469000</v>
      </c>
      <c r="R38" s="60">
        <v>581469000</v>
      </c>
      <c r="S38" s="60">
        <v>639325000</v>
      </c>
      <c r="T38" s="60">
        <v>642803000</v>
      </c>
      <c r="U38" s="60"/>
      <c r="V38" s="60">
        <v>642803000</v>
      </c>
      <c r="W38" s="60">
        <v>642803000</v>
      </c>
      <c r="X38" s="60">
        <v>7115413806</v>
      </c>
      <c r="Y38" s="60">
        <v>-6472610806</v>
      </c>
      <c r="Z38" s="140">
        <v>-90.97</v>
      </c>
      <c r="AA38" s="62">
        <v>7115413806</v>
      </c>
    </row>
    <row r="39" spans="1:27" ht="12.75">
      <c r="A39" s="250" t="s">
        <v>59</v>
      </c>
      <c r="B39" s="253"/>
      <c r="C39" s="168">
        <f aca="true" t="shared" si="4" ref="C39:Y39">SUM(C37:C38)</f>
        <v>23555893000</v>
      </c>
      <c r="D39" s="168">
        <f>SUM(D37:D38)</f>
        <v>0</v>
      </c>
      <c r="E39" s="76">
        <f t="shared" si="4"/>
        <v>26682100809</v>
      </c>
      <c r="F39" s="77">
        <f t="shared" si="4"/>
        <v>26403380920</v>
      </c>
      <c r="G39" s="77">
        <f t="shared" si="4"/>
        <v>22703176000</v>
      </c>
      <c r="H39" s="77">
        <f t="shared" si="4"/>
        <v>22201314000</v>
      </c>
      <c r="I39" s="77">
        <f t="shared" si="4"/>
        <v>22157483000</v>
      </c>
      <c r="J39" s="77">
        <f t="shared" si="4"/>
        <v>22157483000</v>
      </c>
      <c r="K39" s="77">
        <f t="shared" si="4"/>
        <v>22742947000</v>
      </c>
      <c r="L39" s="77">
        <f t="shared" si="4"/>
        <v>22499558000</v>
      </c>
      <c r="M39" s="77">
        <f t="shared" si="4"/>
        <v>21095211000</v>
      </c>
      <c r="N39" s="77">
        <f t="shared" si="4"/>
        <v>21095211000</v>
      </c>
      <c r="O39" s="77">
        <f t="shared" si="4"/>
        <v>21346939000</v>
      </c>
      <c r="P39" s="77">
        <f t="shared" si="4"/>
        <v>22438723000</v>
      </c>
      <c r="Q39" s="77">
        <f t="shared" si="4"/>
        <v>22491471000</v>
      </c>
      <c r="R39" s="77">
        <f t="shared" si="4"/>
        <v>22491471000</v>
      </c>
      <c r="S39" s="77">
        <f t="shared" si="4"/>
        <v>19053856000</v>
      </c>
      <c r="T39" s="77">
        <f t="shared" si="4"/>
        <v>23307991000</v>
      </c>
      <c r="U39" s="77">
        <f t="shared" si="4"/>
        <v>0</v>
      </c>
      <c r="V39" s="77">
        <f t="shared" si="4"/>
        <v>23307991000</v>
      </c>
      <c r="W39" s="77">
        <f t="shared" si="4"/>
        <v>23307991000</v>
      </c>
      <c r="X39" s="77">
        <f t="shared" si="4"/>
        <v>26403380920</v>
      </c>
      <c r="Y39" s="77">
        <f t="shared" si="4"/>
        <v>-3095389920</v>
      </c>
      <c r="Z39" s="212">
        <f>+IF(X39&lt;&gt;0,+(Y39/X39)*100,0)</f>
        <v>-11.723460451442822</v>
      </c>
      <c r="AA39" s="79">
        <f>SUM(AA37:AA38)</f>
        <v>26403380920</v>
      </c>
    </row>
    <row r="40" spans="1:27" ht="12.75">
      <c r="A40" s="250" t="s">
        <v>167</v>
      </c>
      <c r="B40" s="251"/>
      <c r="C40" s="168">
        <f aca="true" t="shared" si="5" ref="C40:Y40">+C34+C39</f>
        <v>41241980000</v>
      </c>
      <c r="D40" s="168">
        <f>+D34+D39</f>
        <v>0</v>
      </c>
      <c r="E40" s="72">
        <f t="shared" si="5"/>
        <v>40564202175</v>
      </c>
      <c r="F40" s="73">
        <f t="shared" si="5"/>
        <v>41198470429</v>
      </c>
      <c r="G40" s="73">
        <f t="shared" si="5"/>
        <v>46477995000</v>
      </c>
      <c r="H40" s="73">
        <f t="shared" si="5"/>
        <v>43947745000</v>
      </c>
      <c r="I40" s="73">
        <f t="shared" si="5"/>
        <v>38485253000</v>
      </c>
      <c r="J40" s="73">
        <f t="shared" si="5"/>
        <v>38485253000</v>
      </c>
      <c r="K40" s="73">
        <f t="shared" si="5"/>
        <v>38624362000</v>
      </c>
      <c r="L40" s="73">
        <f t="shared" si="5"/>
        <v>38658115000</v>
      </c>
      <c r="M40" s="73">
        <f t="shared" si="5"/>
        <v>40665958000</v>
      </c>
      <c r="N40" s="73">
        <f t="shared" si="5"/>
        <v>40665958000</v>
      </c>
      <c r="O40" s="73">
        <f t="shared" si="5"/>
        <v>39246239000</v>
      </c>
      <c r="P40" s="73">
        <f t="shared" si="5"/>
        <v>46957588000</v>
      </c>
      <c r="Q40" s="73">
        <f t="shared" si="5"/>
        <v>42183211000</v>
      </c>
      <c r="R40" s="73">
        <f t="shared" si="5"/>
        <v>42183211000</v>
      </c>
      <c r="S40" s="73">
        <f t="shared" si="5"/>
        <v>39866584000</v>
      </c>
      <c r="T40" s="73">
        <f t="shared" si="5"/>
        <v>40248966000</v>
      </c>
      <c r="U40" s="73">
        <f t="shared" si="5"/>
        <v>0</v>
      </c>
      <c r="V40" s="73">
        <f t="shared" si="5"/>
        <v>40248966000</v>
      </c>
      <c r="W40" s="73">
        <f t="shared" si="5"/>
        <v>40248966000</v>
      </c>
      <c r="X40" s="73">
        <f t="shared" si="5"/>
        <v>41198470429</v>
      </c>
      <c r="Y40" s="73">
        <f t="shared" si="5"/>
        <v>-949504429</v>
      </c>
      <c r="Z40" s="170">
        <f>+IF(X40&lt;&gt;0,+(Y40/X40)*100,0)</f>
        <v>-2.3047079639433283</v>
      </c>
      <c r="AA40" s="74">
        <f>+AA34+AA39</f>
        <v>41198470429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44170760000</v>
      </c>
      <c r="D42" s="257">
        <f>+D25-D40</f>
        <v>0</v>
      </c>
      <c r="E42" s="258">
        <f t="shared" si="6"/>
        <v>50996084970</v>
      </c>
      <c r="F42" s="259">
        <f t="shared" si="6"/>
        <v>47356509363</v>
      </c>
      <c r="G42" s="259">
        <f t="shared" si="6"/>
        <v>46685648000</v>
      </c>
      <c r="H42" s="259">
        <f t="shared" si="6"/>
        <v>46564371000</v>
      </c>
      <c r="I42" s="259">
        <f t="shared" si="6"/>
        <v>46370618000</v>
      </c>
      <c r="J42" s="259">
        <f t="shared" si="6"/>
        <v>46370618000</v>
      </c>
      <c r="K42" s="259">
        <f t="shared" si="6"/>
        <v>45809134000</v>
      </c>
      <c r="L42" s="259">
        <f t="shared" si="6"/>
        <v>45328488000</v>
      </c>
      <c r="M42" s="259">
        <f t="shared" si="6"/>
        <v>45621726000</v>
      </c>
      <c r="N42" s="259">
        <f t="shared" si="6"/>
        <v>45621726000</v>
      </c>
      <c r="O42" s="259">
        <f t="shared" si="6"/>
        <v>46809292000</v>
      </c>
      <c r="P42" s="259">
        <f t="shared" si="6"/>
        <v>46758475000</v>
      </c>
      <c r="Q42" s="259">
        <f t="shared" si="6"/>
        <v>47892694000</v>
      </c>
      <c r="R42" s="259">
        <f t="shared" si="6"/>
        <v>47892694000</v>
      </c>
      <c r="S42" s="259">
        <f t="shared" si="6"/>
        <v>48070240000</v>
      </c>
      <c r="T42" s="259">
        <f t="shared" si="6"/>
        <v>48314207000</v>
      </c>
      <c r="U42" s="259">
        <f t="shared" si="6"/>
        <v>0</v>
      </c>
      <c r="V42" s="259">
        <f t="shared" si="6"/>
        <v>48314207000</v>
      </c>
      <c r="W42" s="259">
        <f t="shared" si="6"/>
        <v>48314207000</v>
      </c>
      <c r="X42" s="259">
        <f t="shared" si="6"/>
        <v>47356509363</v>
      </c>
      <c r="Y42" s="259">
        <f t="shared" si="6"/>
        <v>957697637</v>
      </c>
      <c r="Z42" s="260">
        <f>+IF(X42&lt;&gt;0,+(Y42/X42)*100,0)</f>
        <v>2.0223146720105523</v>
      </c>
      <c r="AA42" s="261">
        <f>+AA25-AA40</f>
        <v>47356509363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44172146000</v>
      </c>
      <c r="D45" s="155"/>
      <c r="E45" s="59">
        <v>51002084888</v>
      </c>
      <c r="F45" s="60">
        <v>47357975751</v>
      </c>
      <c r="G45" s="60">
        <v>46687034000</v>
      </c>
      <c r="H45" s="60">
        <v>46565757000</v>
      </c>
      <c r="I45" s="60">
        <v>46372004000</v>
      </c>
      <c r="J45" s="60">
        <v>46372004000</v>
      </c>
      <c r="K45" s="60">
        <v>45810520000</v>
      </c>
      <c r="L45" s="60">
        <v>45329874000</v>
      </c>
      <c r="M45" s="60">
        <v>45623112000</v>
      </c>
      <c r="N45" s="60">
        <v>45623112000</v>
      </c>
      <c r="O45" s="60">
        <v>46810678000</v>
      </c>
      <c r="P45" s="60">
        <v>46759861000</v>
      </c>
      <c r="Q45" s="60">
        <v>47894080000</v>
      </c>
      <c r="R45" s="60">
        <v>47894080000</v>
      </c>
      <c r="S45" s="60">
        <v>48070240000</v>
      </c>
      <c r="T45" s="60">
        <v>48314207000</v>
      </c>
      <c r="U45" s="60"/>
      <c r="V45" s="60">
        <v>48314207000</v>
      </c>
      <c r="W45" s="60">
        <v>48314207000</v>
      </c>
      <c r="X45" s="60">
        <v>47357975751</v>
      </c>
      <c r="Y45" s="60">
        <v>956231249</v>
      </c>
      <c r="Z45" s="139">
        <v>2.02</v>
      </c>
      <c r="AA45" s="62">
        <v>47357975751</v>
      </c>
    </row>
    <row r="46" spans="1:27" ht="12.75">
      <c r="A46" s="249" t="s">
        <v>171</v>
      </c>
      <c r="B46" s="182"/>
      <c r="C46" s="155">
        <v>-1386000</v>
      </c>
      <c r="D46" s="155"/>
      <c r="E46" s="59">
        <v>-5999918</v>
      </c>
      <c r="F46" s="60">
        <v>-1466388</v>
      </c>
      <c r="G46" s="60">
        <v>-1386000</v>
      </c>
      <c r="H46" s="60">
        <v>-1386000</v>
      </c>
      <c r="I46" s="60">
        <v>-1386000</v>
      </c>
      <c r="J46" s="60">
        <v>-1386000</v>
      </c>
      <c r="K46" s="60">
        <v>-1386000</v>
      </c>
      <c r="L46" s="60">
        <v>-1386000</v>
      </c>
      <c r="M46" s="60">
        <v>-1386000</v>
      </c>
      <c r="N46" s="60">
        <v>-1386000</v>
      </c>
      <c r="O46" s="60">
        <v>-1386000</v>
      </c>
      <c r="P46" s="60">
        <v>-1386000</v>
      </c>
      <c r="Q46" s="60">
        <v>-1386000</v>
      </c>
      <c r="R46" s="60">
        <v>-1386000</v>
      </c>
      <c r="S46" s="60"/>
      <c r="T46" s="60"/>
      <c r="U46" s="60"/>
      <c r="V46" s="60"/>
      <c r="W46" s="60"/>
      <c r="X46" s="60">
        <v>-1466388</v>
      </c>
      <c r="Y46" s="60">
        <v>1466388</v>
      </c>
      <c r="Z46" s="139">
        <v>-100</v>
      </c>
      <c r="AA46" s="62">
        <v>-1466388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44170760000</v>
      </c>
      <c r="D48" s="217">
        <f>SUM(D45:D47)</f>
        <v>0</v>
      </c>
      <c r="E48" s="264">
        <f t="shared" si="7"/>
        <v>50996084970</v>
      </c>
      <c r="F48" s="219">
        <f t="shared" si="7"/>
        <v>47356509363</v>
      </c>
      <c r="G48" s="219">
        <f t="shared" si="7"/>
        <v>46685648000</v>
      </c>
      <c r="H48" s="219">
        <f t="shared" si="7"/>
        <v>46564371000</v>
      </c>
      <c r="I48" s="219">
        <f t="shared" si="7"/>
        <v>46370618000</v>
      </c>
      <c r="J48" s="219">
        <f t="shared" si="7"/>
        <v>46370618000</v>
      </c>
      <c r="K48" s="219">
        <f t="shared" si="7"/>
        <v>45809134000</v>
      </c>
      <c r="L48" s="219">
        <f t="shared" si="7"/>
        <v>45328488000</v>
      </c>
      <c r="M48" s="219">
        <f t="shared" si="7"/>
        <v>45621726000</v>
      </c>
      <c r="N48" s="219">
        <f t="shared" si="7"/>
        <v>45621726000</v>
      </c>
      <c r="O48" s="219">
        <f t="shared" si="7"/>
        <v>46809292000</v>
      </c>
      <c r="P48" s="219">
        <f t="shared" si="7"/>
        <v>46758475000</v>
      </c>
      <c r="Q48" s="219">
        <f t="shared" si="7"/>
        <v>47892694000</v>
      </c>
      <c r="R48" s="219">
        <f t="shared" si="7"/>
        <v>47892694000</v>
      </c>
      <c r="S48" s="219">
        <f t="shared" si="7"/>
        <v>48070240000</v>
      </c>
      <c r="T48" s="219">
        <f t="shared" si="7"/>
        <v>48314207000</v>
      </c>
      <c r="U48" s="219">
        <f t="shared" si="7"/>
        <v>0</v>
      </c>
      <c r="V48" s="219">
        <f t="shared" si="7"/>
        <v>48314207000</v>
      </c>
      <c r="W48" s="219">
        <f t="shared" si="7"/>
        <v>48314207000</v>
      </c>
      <c r="X48" s="219">
        <f t="shared" si="7"/>
        <v>47356509363</v>
      </c>
      <c r="Y48" s="219">
        <f t="shared" si="7"/>
        <v>957697637</v>
      </c>
      <c r="Z48" s="265">
        <f>+IF(X48&lt;&gt;0,+(Y48/X48)*100,0)</f>
        <v>2.0223146720105523</v>
      </c>
      <c r="AA48" s="232">
        <f>SUM(AA45:AA47)</f>
        <v>47356509363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7440040000</v>
      </c>
      <c r="D6" s="155"/>
      <c r="E6" s="59">
        <v>8704249044</v>
      </c>
      <c r="F6" s="60">
        <v>8701511004</v>
      </c>
      <c r="G6" s="60">
        <v>585516713</v>
      </c>
      <c r="H6" s="60">
        <v>690937164</v>
      </c>
      <c r="I6" s="60">
        <v>684899676</v>
      </c>
      <c r="J6" s="60">
        <v>1961353553</v>
      </c>
      <c r="K6" s="60">
        <v>801192293</v>
      </c>
      <c r="L6" s="60">
        <v>727851393</v>
      </c>
      <c r="M6" s="60">
        <v>777689283</v>
      </c>
      <c r="N6" s="60">
        <v>2306732969</v>
      </c>
      <c r="O6" s="60">
        <v>685504241</v>
      </c>
      <c r="P6" s="60">
        <v>794441508</v>
      </c>
      <c r="Q6" s="60">
        <v>784445648</v>
      </c>
      <c r="R6" s="60">
        <v>2264391397</v>
      </c>
      <c r="S6" s="60">
        <v>644246139</v>
      </c>
      <c r="T6" s="60">
        <v>983634678</v>
      </c>
      <c r="U6" s="60">
        <v>808481221</v>
      </c>
      <c r="V6" s="60">
        <v>2436362038</v>
      </c>
      <c r="W6" s="60">
        <v>8968839957</v>
      </c>
      <c r="X6" s="60">
        <v>8701511004</v>
      </c>
      <c r="Y6" s="60">
        <v>267328953</v>
      </c>
      <c r="Z6" s="140">
        <v>3.07</v>
      </c>
      <c r="AA6" s="62">
        <v>8701511004</v>
      </c>
    </row>
    <row r="7" spans="1:27" ht="12.75">
      <c r="A7" s="249" t="s">
        <v>32</v>
      </c>
      <c r="B7" s="182"/>
      <c r="C7" s="155">
        <v>22196278000</v>
      </c>
      <c r="D7" s="155"/>
      <c r="E7" s="59">
        <v>26462434003</v>
      </c>
      <c r="F7" s="60">
        <v>25451452000</v>
      </c>
      <c r="G7" s="60">
        <v>2242696760</v>
      </c>
      <c r="H7" s="60">
        <v>2353818359</v>
      </c>
      <c r="I7" s="60">
        <v>2186411745</v>
      </c>
      <c r="J7" s="60">
        <v>6782926864</v>
      </c>
      <c r="K7" s="60">
        <v>2178308163</v>
      </c>
      <c r="L7" s="60">
        <v>2118301939</v>
      </c>
      <c r="M7" s="60">
        <v>1998116608</v>
      </c>
      <c r="N7" s="60">
        <v>6294726710</v>
      </c>
      <c r="O7" s="60">
        <v>2098782649</v>
      </c>
      <c r="P7" s="60">
        <v>2059340136</v>
      </c>
      <c r="Q7" s="60">
        <v>1962010190</v>
      </c>
      <c r="R7" s="60">
        <v>6120132975</v>
      </c>
      <c r="S7" s="60">
        <v>1688067752</v>
      </c>
      <c r="T7" s="60">
        <v>2223415888</v>
      </c>
      <c r="U7" s="60">
        <v>2198205379</v>
      </c>
      <c r="V7" s="60">
        <v>6109689019</v>
      </c>
      <c r="W7" s="60">
        <v>25307475568</v>
      </c>
      <c r="X7" s="60">
        <v>25451452000</v>
      </c>
      <c r="Y7" s="60">
        <v>-143976432</v>
      </c>
      <c r="Z7" s="140">
        <v>-0.57</v>
      </c>
      <c r="AA7" s="62">
        <v>25451452000</v>
      </c>
    </row>
    <row r="8" spans="1:27" ht="12.75">
      <c r="A8" s="249" t="s">
        <v>178</v>
      </c>
      <c r="B8" s="182"/>
      <c r="C8" s="155">
        <v>699968000</v>
      </c>
      <c r="D8" s="155"/>
      <c r="E8" s="59">
        <v>2471032641</v>
      </c>
      <c r="F8" s="60">
        <v>4327181204</v>
      </c>
      <c r="G8" s="60">
        <v>790271433</v>
      </c>
      <c r="H8" s="60">
        <v>963451905</v>
      </c>
      <c r="I8" s="60">
        <v>862191373</v>
      </c>
      <c r="J8" s="60">
        <v>2615914711</v>
      </c>
      <c r="K8" s="60">
        <v>770313663</v>
      </c>
      <c r="L8" s="60">
        <v>684152185</v>
      </c>
      <c r="M8" s="60">
        <v>1847404270</v>
      </c>
      <c r="N8" s="60">
        <v>3301870118</v>
      </c>
      <c r="O8" s="60">
        <v>869233409</v>
      </c>
      <c r="P8" s="60">
        <v>1658273668</v>
      </c>
      <c r="Q8" s="60">
        <v>640618380</v>
      </c>
      <c r="R8" s="60">
        <v>3168125457</v>
      </c>
      <c r="S8" s="60">
        <v>435029860</v>
      </c>
      <c r="T8" s="60">
        <v>2037041690</v>
      </c>
      <c r="U8" s="60">
        <v>783666568</v>
      </c>
      <c r="V8" s="60">
        <v>3255738118</v>
      </c>
      <c r="W8" s="60">
        <v>12341648404</v>
      </c>
      <c r="X8" s="60">
        <v>4327181204</v>
      </c>
      <c r="Y8" s="60">
        <v>8014467200</v>
      </c>
      <c r="Z8" s="140">
        <v>185.21</v>
      </c>
      <c r="AA8" s="62">
        <v>4327181204</v>
      </c>
    </row>
    <row r="9" spans="1:27" ht="12.75">
      <c r="A9" s="249" t="s">
        <v>179</v>
      </c>
      <c r="B9" s="182"/>
      <c r="C9" s="155">
        <v>6726763000</v>
      </c>
      <c r="D9" s="155"/>
      <c r="E9" s="59">
        <v>7125490996</v>
      </c>
      <c r="F9" s="60">
        <v>7327237000</v>
      </c>
      <c r="G9" s="60">
        <v>1527766000</v>
      </c>
      <c r="H9" s="60">
        <v>952315000</v>
      </c>
      <c r="I9" s="60">
        <v>82280408</v>
      </c>
      <c r="J9" s="60">
        <v>2562361408</v>
      </c>
      <c r="K9" s="60">
        <v>39664181</v>
      </c>
      <c r="L9" s="60">
        <v>239803470</v>
      </c>
      <c r="M9" s="60">
        <v>927876029</v>
      </c>
      <c r="N9" s="60">
        <v>1207343680</v>
      </c>
      <c r="O9" s="60">
        <v>875594000</v>
      </c>
      <c r="P9" s="60">
        <v>36500700</v>
      </c>
      <c r="Q9" s="60">
        <v>1857262100</v>
      </c>
      <c r="R9" s="60">
        <v>2769356800</v>
      </c>
      <c r="S9" s="60"/>
      <c r="T9" s="60"/>
      <c r="U9" s="60"/>
      <c r="V9" s="60"/>
      <c r="W9" s="60">
        <v>6539061888</v>
      </c>
      <c r="X9" s="60">
        <v>7327237000</v>
      </c>
      <c r="Y9" s="60">
        <v>-788175112</v>
      </c>
      <c r="Z9" s="140">
        <v>-10.76</v>
      </c>
      <c r="AA9" s="62">
        <v>7327237000</v>
      </c>
    </row>
    <row r="10" spans="1:27" ht="12.75">
      <c r="A10" s="249" t="s">
        <v>180</v>
      </c>
      <c r="B10" s="182"/>
      <c r="C10" s="155">
        <v>2841935000</v>
      </c>
      <c r="D10" s="155"/>
      <c r="E10" s="59">
        <v>3364807000</v>
      </c>
      <c r="F10" s="60">
        <v>2385525996</v>
      </c>
      <c r="G10" s="60">
        <v>429590000</v>
      </c>
      <c r="H10" s="60">
        <v>274994000</v>
      </c>
      <c r="I10" s="60">
        <v>5000000</v>
      </c>
      <c r="J10" s="60">
        <v>709584000</v>
      </c>
      <c r="K10" s="60">
        <v>229547000</v>
      </c>
      <c r="L10" s="60">
        <v>429390000</v>
      </c>
      <c r="M10" s="60"/>
      <c r="N10" s="60">
        <v>658937000</v>
      </c>
      <c r="O10" s="60">
        <v>587807000</v>
      </c>
      <c r="P10" s="60">
        <v>51047000</v>
      </c>
      <c r="Q10" s="60">
        <v>612438000</v>
      </c>
      <c r="R10" s="60">
        <v>1251292000</v>
      </c>
      <c r="S10" s="60"/>
      <c r="T10" s="60"/>
      <c r="U10" s="60"/>
      <c r="V10" s="60"/>
      <c r="W10" s="60">
        <v>2619813000</v>
      </c>
      <c r="X10" s="60">
        <v>2385525996</v>
      </c>
      <c r="Y10" s="60">
        <v>234287004</v>
      </c>
      <c r="Z10" s="140">
        <v>9.82</v>
      </c>
      <c r="AA10" s="62">
        <v>2385525996</v>
      </c>
    </row>
    <row r="11" spans="1:27" ht="12.75">
      <c r="A11" s="249" t="s">
        <v>181</v>
      </c>
      <c r="B11" s="182"/>
      <c r="C11" s="155">
        <v>624146000</v>
      </c>
      <c r="D11" s="155"/>
      <c r="E11" s="59">
        <v>443959929</v>
      </c>
      <c r="F11" s="60">
        <v>548379443</v>
      </c>
      <c r="G11" s="60">
        <v>20179696</v>
      </c>
      <c r="H11" s="60">
        <v>19254365</v>
      </c>
      <c r="I11" s="60">
        <v>34451168</v>
      </c>
      <c r="J11" s="60">
        <v>73885229</v>
      </c>
      <c r="K11" s="60">
        <v>23037847</v>
      </c>
      <c r="L11" s="60">
        <v>20841876</v>
      </c>
      <c r="M11" s="60">
        <v>20296308</v>
      </c>
      <c r="N11" s="60">
        <v>64176031</v>
      </c>
      <c r="O11" s="60">
        <v>20790350</v>
      </c>
      <c r="P11" s="60">
        <v>21110105</v>
      </c>
      <c r="Q11" s="60">
        <v>14999911</v>
      </c>
      <c r="R11" s="60">
        <v>56900366</v>
      </c>
      <c r="S11" s="60">
        <v>32337413</v>
      </c>
      <c r="T11" s="60">
        <v>28964479</v>
      </c>
      <c r="U11" s="60">
        <v>38769376</v>
      </c>
      <c r="V11" s="60">
        <v>100071268</v>
      </c>
      <c r="W11" s="60">
        <v>295032894</v>
      </c>
      <c r="X11" s="60">
        <v>548379443</v>
      </c>
      <c r="Y11" s="60">
        <v>-253346549</v>
      </c>
      <c r="Z11" s="140">
        <v>-46.2</v>
      </c>
      <c r="AA11" s="62">
        <v>548379443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-34549364000</v>
      </c>
      <c r="D14" s="155"/>
      <c r="E14" s="59">
        <v>-37616975185</v>
      </c>
      <c r="F14" s="60">
        <v>-37231326778</v>
      </c>
      <c r="G14" s="60">
        <v>-5087274125</v>
      </c>
      <c r="H14" s="60">
        <v>-4525288526</v>
      </c>
      <c r="I14" s="60">
        <v>-4322358634</v>
      </c>
      <c r="J14" s="60">
        <v>-13934921285</v>
      </c>
      <c r="K14" s="60">
        <v>-4121191443</v>
      </c>
      <c r="L14" s="60">
        <v>-4250489541</v>
      </c>
      <c r="M14" s="60">
        <v>-3459886255</v>
      </c>
      <c r="N14" s="60">
        <v>-11831567239</v>
      </c>
      <c r="O14" s="60">
        <v>-4969869202</v>
      </c>
      <c r="P14" s="60">
        <v>-3610307058</v>
      </c>
      <c r="Q14" s="60">
        <v>-4335546078</v>
      </c>
      <c r="R14" s="60">
        <v>-12915722338</v>
      </c>
      <c r="S14" s="60">
        <v>-3357391143</v>
      </c>
      <c r="T14" s="60">
        <v>-3475832568</v>
      </c>
      <c r="U14" s="60">
        <v>-3613078987</v>
      </c>
      <c r="V14" s="60">
        <v>-10446302698</v>
      </c>
      <c r="W14" s="60">
        <v>-49128513560</v>
      </c>
      <c r="X14" s="60">
        <v>-37231326778</v>
      </c>
      <c r="Y14" s="60">
        <v>-11897186782</v>
      </c>
      <c r="Z14" s="140">
        <v>31.95</v>
      </c>
      <c r="AA14" s="62">
        <v>-37231326778</v>
      </c>
    </row>
    <row r="15" spans="1:27" ht="12.75">
      <c r="A15" s="249" t="s">
        <v>40</v>
      </c>
      <c r="B15" s="182"/>
      <c r="C15" s="155">
        <v>-2404884000</v>
      </c>
      <c r="D15" s="155"/>
      <c r="E15" s="59">
        <v>-2472088001</v>
      </c>
      <c r="F15" s="60">
        <v>-2472096001</v>
      </c>
      <c r="G15" s="60">
        <v>-200000000</v>
      </c>
      <c r="H15" s="60"/>
      <c r="I15" s="60">
        <v>-162726497</v>
      </c>
      <c r="J15" s="60">
        <v>-362726497</v>
      </c>
      <c r="K15" s="60">
        <v>-156661590</v>
      </c>
      <c r="L15" s="60">
        <v>-85617343</v>
      </c>
      <c r="M15" s="60">
        <v>-804019362</v>
      </c>
      <c r="N15" s="60">
        <v>-1046298295</v>
      </c>
      <c r="O15" s="60">
        <v>-126218</v>
      </c>
      <c r="P15" s="60"/>
      <c r="Q15" s="60">
        <v>-410799838</v>
      </c>
      <c r="R15" s="60">
        <v>-410926056</v>
      </c>
      <c r="S15" s="60">
        <v>-152877596</v>
      </c>
      <c r="T15" s="60">
        <v>-101166128</v>
      </c>
      <c r="U15" s="60">
        <v>-3149520900</v>
      </c>
      <c r="V15" s="60">
        <v>-3403564624</v>
      </c>
      <c r="W15" s="60">
        <v>-5223515472</v>
      </c>
      <c r="X15" s="60">
        <v>-2472096001</v>
      </c>
      <c r="Y15" s="60">
        <v>-2751419471</v>
      </c>
      <c r="Z15" s="140">
        <v>111.3</v>
      </c>
      <c r="AA15" s="62">
        <v>-2472096001</v>
      </c>
    </row>
    <row r="16" spans="1:27" ht="12.75">
      <c r="A16" s="249" t="s">
        <v>42</v>
      </c>
      <c r="B16" s="182"/>
      <c r="C16" s="155"/>
      <c r="D16" s="155"/>
      <c r="E16" s="59">
        <v>-226075000</v>
      </c>
      <c r="F16" s="60">
        <v>-436684000</v>
      </c>
      <c r="G16" s="60">
        <v>-1395732</v>
      </c>
      <c r="H16" s="60">
        <v>-1823001</v>
      </c>
      <c r="I16" s="60">
        <v>-66843068</v>
      </c>
      <c r="J16" s="60">
        <v>-70061801</v>
      </c>
      <c r="K16" s="60">
        <v>-35448477</v>
      </c>
      <c r="L16" s="60">
        <v>-15728720</v>
      </c>
      <c r="M16" s="60">
        <v>-1315775</v>
      </c>
      <c r="N16" s="60">
        <v>-52492972</v>
      </c>
      <c r="O16" s="60">
        <v>-11286943</v>
      </c>
      <c r="P16" s="60">
        <v>-1178175</v>
      </c>
      <c r="Q16" s="60">
        <v>-46248566</v>
      </c>
      <c r="R16" s="60">
        <v>-58713684</v>
      </c>
      <c r="S16" s="60">
        <v>-3505475</v>
      </c>
      <c r="T16" s="60">
        <v>-9610917</v>
      </c>
      <c r="U16" s="60">
        <v>-2786218</v>
      </c>
      <c r="V16" s="60">
        <v>-15902610</v>
      </c>
      <c r="W16" s="60">
        <v>-197171067</v>
      </c>
      <c r="X16" s="60">
        <v>-436684000</v>
      </c>
      <c r="Y16" s="60">
        <v>239512933</v>
      </c>
      <c r="Z16" s="140">
        <v>-54.85</v>
      </c>
      <c r="AA16" s="62">
        <v>-436684000</v>
      </c>
    </row>
    <row r="17" spans="1:27" ht="12.75">
      <c r="A17" s="250" t="s">
        <v>185</v>
      </c>
      <c r="B17" s="251"/>
      <c r="C17" s="168">
        <f aca="true" t="shared" si="0" ref="C17:Y17">SUM(C6:C16)</f>
        <v>3574882000</v>
      </c>
      <c r="D17" s="168">
        <f t="shared" si="0"/>
        <v>0</v>
      </c>
      <c r="E17" s="72">
        <f t="shared" si="0"/>
        <v>8256835427</v>
      </c>
      <c r="F17" s="73">
        <f t="shared" si="0"/>
        <v>8601179868</v>
      </c>
      <c r="G17" s="73">
        <f t="shared" si="0"/>
        <v>307350745</v>
      </c>
      <c r="H17" s="73">
        <f t="shared" si="0"/>
        <v>727659266</v>
      </c>
      <c r="I17" s="73">
        <f t="shared" si="0"/>
        <v>-696693829</v>
      </c>
      <c r="J17" s="73">
        <f t="shared" si="0"/>
        <v>338316182</v>
      </c>
      <c r="K17" s="73">
        <f t="shared" si="0"/>
        <v>-271238363</v>
      </c>
      <c r="L17" s="73">
        <f t="shared" si="0"/>
        <v>-131494741</v>
      </c>
      <c r="M17" s="73">
        <f t="shared" si="0"/>
        <v>1306161106</v>
      </c>
      <c r="N17" s="73">
        <f t="shared" si="0"/>
        <v>903428002</v>
      </c>
      <c r="O17" s="73">
        <f t="shared" si="0"/>
        <v>156429286</v>
      </c>
      <c r="P17" s="73">
        <f t="shared" si="0"/>
        <v>1009227884</v>
      </c>
      <c r="Q17" s="73">
        <f t="shared" si="0"/>
        <v>1079179747</v>
      </c>
      <c r="R17" s="73">
        <f t="shared" si="0"/>
        <v>2244836917</v>
      </c>
      <c r="S17" s="73">
        <f t="shared" si="0"/>
        <v>-714093050</v>
      </c>
      <c r="T17" s="73">
        <f t="shared" si="0"/>
        <v>1686447122</v>
      </c>
      <c r="U17" s="73">
        <f t="shared" si="0"/>
        <v>-2936263561</v>
      </c>
      <c r="V17" s="73">
        <f t="shared" si="0"/>
        <v>-1963909489</v>
      </c>
      <c r="W17" s="73">
        <f t="shared" si="0"/>
        <v>1522671612</v>
      </c>
      <c r="X17" s="73">
        <f t="shared" si="0"/>
        <v>8601179868</v>
      </c>
      <c r="Y17" s="73">
        <f t="shared" si="0"/>
        <v>-7078508256</v>
      </c>
      <c r="Z17" s="170">
        <f>+IF(X17&lt;&gt;0,+(Y17/X17)*100,0)</f>
        <v>-82.29694489165402</v>
      </c>
      <c r="AA17" s="74">
        <f>SUM(AA6:AA16)</f>
        <v>8601179868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277427996</v>
      </c>
      <c r="F21" s="60">
        <v>24999996</v>
      </c>
      <c r="G21" s="159">
        <v>1364153080</v>
      </c>
      <c r="H21" s="159">
        <v>49157618</v>
      </c>
      <c r="I21" s="159">
        <v>19715695</v>
      </c>
      <c r="J21" s="60">
        <v>1433026393</v>
      </c>
      <c r="K21" s="159">
        <v>-126479062</v>
      </c>
      <c r="L21" s="159">
        <v>-43621664</v>
      </c>
      <c r="M21" s="60">
        <v>-980411478</v>
      </c>
      <c r="N21" s="159">
        <v>-1150512204</v>
      </c>
      <c r="O21" s="159">
        <v>1231782930</v>
      </c>
      <c r="P21" s="159">
        <v>-880764205</v>
      </c>
      <c r="Q21" s="60">
        <v>295187094</v>
      </c>
      <c r="R21" s="159">
        <v>646205819</v>
      </c>
      <c r="S21" s="159">
        <v>-7502855</v>
      </c>
      <c r="T21" s="60">
        <v>-1324585380</v>
      </c>
      <c r="U21" s="159">
        <v>-343377452</v>
      </c>
      <c r="V21" s="159">
        <v>-1675465687</v>
      </c>
      <c r="W21" s="159">
        <v>-746745679</v>
      </c>
      <c r="X21" s="60">
        <v>24999996</v>
      </c>
      <c r="Y21" s="159">
        <v>-771745675</v>
      </c>
      <c r="Z21" s="141">
        <v>-3086.98</v>
      </c>
      <c r="AA21" s="225">
        <v>24999996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>
        <v>-42529644</v>
      </c>
      <c r="F23" s="60">
        <v>-88363884</v>
      </c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>
        <v>-88363884</v>
      </c>
      <c r="Y23" s="159">
        <v>88363884</v>
      </c>
      <c r="Z23" s="141">
        <v>-100</v>
      </c>
      <c r="AA23" s="225">
        <v>-88363884</v>
      </c>
    </row>
    <row r="24" spans="1:27" ht="12.75">
      <c r="A24" s="249" t="s">
        <v>190</v>
      </c>
      <c r="B24" s="182"/>
      <c r="C24" s="155">
        <v>418092000</v>
      </c>
      <c r="D24" s="155"/>
      <c r="E24" s="59">
        <v>1843790100</v>
      </c>
      <c r="F24" s="60">
        <v>-43038480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-43038480</v>
      </c>
      <c r="Y24" s="60">
        <v>43038480</v>
      </c>
      <c r="Z24" s="140">
        <v>-100</v>
      </c>
      <c r="AA24" s="62">
        <v>-43038480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-7100961</v>
      </c>
      <c r="D26" s="155"/>
      <c r="E26" s="59">
        <v>-8159950000</v>
      </c>
      <c r="F26" s="60">
        <v>-6689017000</v>
      </c>
      <c r="G26" s="60">
        <v>-1014949973</v>
      </c>
      <c r="H26" s="60">
        <v>-330644931</v>
      </c>
      <c r="I26" s="60">
        <v>-353895761</v>
      </c>
      <c r="J26" s="60">
        <v>-1699490665</v>
      </c>
      <c r="K26" s="60">
        <v>-303327092</v>
      </c>
      <c r="L26" s="60">
        <v>-377368061</v>
      </c>
      <c r="M26" s="60">
        <v>-405641501</v>
      </c>
      <c r="N26" s="60">
        <v>-1086336654</v>
      </c>
      <c r="O26" s="60">
        <v>-380992871</v>
      </c>
      <c r="P26" s="60">
        <v>-236328419</v>
      </c>
      <c r="Q26" s="60">
        <v>-262166361</v>
      </c>
      <c r="R26" s="60">
        <v>-879487651</v>
      </c>
      <c r="S26" s="60">
        <v>-442454332</v>
      </c>
      <c r="T26" s="60">
        <v>-494371806</v>
      </c>
      <c r="U26" s="60">
        <v>-288088520</v>
      </c>
      <c r="V26" s="60">
        <v>-1224914658</v>
      </c>
      <c r="W26" s="60">
        <v>-4890229628</v>
      </c>
      <c r="X26" s="60">
        <v>-6689017000</v>
      </c>
      <c r="Y26" s="60">
        <v>1798787372</v>
      </c>
      <c r="Z26" s="140">
        <v>-26.89</v>
      </c>
      <c r="AA26" s="62">
        <v>-6689017000</v>
      </c>
    </row>
    <row r="27" spans="1:27" ht="12.75">
      <c r="A27" s="250" t="s">
        <v>192</v>
      </c>
      <c r="B27" s="251"/>
      <c r="C27" s="168">
        <f aca="true" t="shared" si="1" ref="C27:Y27">SUM(C21:C26)</f>
        <v>410991039</v>
      </c>
      <c r="D27" s="168">
        <f>SUM(D21:D26)</f>
        <v>0</v>
      </c>
      <c r="E27" s="72">
        <f t="shared" si="1"/>
        <v>-6081261548</v>
      </c>
      <c r="F27" s="73">
        <f t="shared" si="1"/>
        <v>-6795419368</v>
      </c>
      <c r="G27" s="73">
        <f t="shared" si="1"/>
        <v>349203107</v>
      </c>
      <c r="H27" s="73">
        <f t="shared" si="1"/>
        <v>-281487313</v>
      </c>
      <c r="I27" s="73">
        <f t="shared" si="1"/>
        <v>-334180066</v>
      </c>
      <c r="J27" s="73">
        <f t="shared" si="1"/>
        <v>-266464272</v>
      </c>
      <c r="K27" s="73">
        <f t="shared" si="1"/>
        <v>-429806154</v>
      </c>
      <c r="L27" s="73">
        <f t="shared" si="1"/>
        <v>-420989725</v>
      </c>
      <c r="M27" s="73">
        <f t="shared" si="1"/>
        <v>-1386052979</v>
      </c>
      <c r="N27" s="73">
        <f t="shared" si="1"/>
        <v>-2236848858</v>
      </c>
      <c r="O27" s="73">
        <f t="shared" si="1"/>
        <v>850790059</v>
      </c>
      <c r="P27" s="73">
        <f t="shared" si="1"/>
        <v>-1117092624</v>
      </c>
      <c r="Q27" s="73">
        <f t="shared" si="1"/>
        <v>33020733</v>
      </c>
      <c r="R27" s="73">
        <f t="shared" si="1"/>
        <v>-233281832</v>
      </c>
      <c r="S27" s="73">
        <f t="shared" si="1"/>
        <v>-449957187</v>
      </c>
      <c r="T27" s="73">
        <f t="shared" si="1"/>
        <v>-1818957186</v>
      </c>
      <c r="U27" s="73">
        <f t="shared" si="1"/>
        <v>-631465972</v>
      </c>
      <c r="V27" s="73">
        <f t="shared" si="1"/>
        <v>-2900380345</v>
      </c>
      <c r="W27" s="73">
        <f t="shared" si="1"/>
        <v>-5636975307</v>
      </c>
      <c r="X27" s="73">
        <f t="shared" si="1"/>
        <v>-6795419368</v>
      </c>
      <c r="Y27" s="73">
        <f t="shared" si="1"/>
        <v>1158444061</v>
      </c>
      <c r="Z27" s="170">
        <f>+IF(X27&lt;&gt;0,+(Y27/X27)*100,0)</f>
        <v>-17.047425600473993</v>
      </c>
      <c r="AA27" s="74">
        <f>SUM(AA21:AA26)</f>
        <v>-6795419368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>
        <v>1500000000</v>
      </c>
      <c r="H31" s="60">
        <v>1500000000</v>
      </c>
      <c r="I31" s="60"/>
      <c r="J31" s="60">
        <v>3000000000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3000000000</v>
      </c>
      <c r="X31" s="60"/>
      <c r="Y31" s="60">
        <v>3000000000</v>
      </c>
      <c r="Z31" s="140"/>
      <c r="AA31" s="62"/>
    </row>
    <row r="32" spans="1:27" ht="12.75">
      <c r="A32" s="249" t="s">
        <v>195</v>
      </c>
      <c r="B32" s="182"/>
      <c r="C32" s="155">
        <v>2626000000</v>
      </c>
      <c r="D32" s="155"/>
      <c r="E32" s="59">
        <v>2998386000</v>
      </c>
      <c r="F32" s="60">
        <v>2998386000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>
        <v>1500000000</v>
      </c>
      <c r="U32" s="60">
        <v>1498386000</v>
      </c>
      <c r="V32" s="60">
        <v>2998386000</v>
      </c>
      <c r="W32" s="60">
        <v>2998386000</v>
      </c>
      <c r="X32" s="60">
        <v>2998386000</v>
      </c>
      <c r="Y32" s="60"/>
      <c r="Z32" s="140"/>
      <c r="AA32" s="62">
        <v>2998386000</v>
      </c>
    </row>
    <row r="33" spans="1:27" ht="12.75">
      <c r="A33" s="249" t="s">
        <v>196</v>
      </c>
      <c r="B33" s="182"/>
      <c r="C33" s="155"/>
      <c r="D33" s="155"/>
      <c r="E33" s="59">
        <v>400320</v>
      </c>
      <c r="F33" s="60">
        <v>452430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452430</v>
      </c>
      <c r="Y33" s="60">
        <v>-452430</v>
      </c>
      <c r="Z33" s="140">
        <v>-100</v>
      </c>
      <c r="AA33" s="62">
        <v>452430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-791867000</v>
      </c>
      <c r="D35" s="155"/>
      <c r="E35" s="59">
        <v>-3263120556</v>
      </c>
      <c r="F35" s="60">
        <v>-3263120556</v>
      </c>
      <c r="G35" s="60">
        <v>-1100000000</v>
      </c>
      <c r="H35" s="60"/>
      <c r="I35" s="60">
        <v>-6618090</v>
      </c>
      <c r="J35" s="60">
        <v>-1106618090</v>
      </c>
      <c r="K35" s="60"/>
      <c r="L35" s="60">
        <v>-80349407</v>
      </c>
      <c r="M35" s="60">
        <v>-164274461</v>
      </c>
      <c r="N35" s="60">
        <v>-244623868</v>
      </c>
      <c r="O35" s="60"/>
      <c r="P35" s="60"/>
      <c r="Q35" s="60"/>
      <c r="R35" s="60"/>
      <c r="S35" s="60">
        <v>-9070000</v>
      </c>
      <c r="T35" s="60">
        <v>-59824615</v>
      </c>
      <c r="U35" s="60">
        <v>-2354514331</v>
      </c>
      <c r="V35" s="60">
        <v>-2423408946</v>
      </c>
      <c r="W35" s="60">
        <v>-3774650904</v>
      </c>
      <c r="X35" s="60">
        <v>-3263120556</v>
      </c>
      <c r="Y35" s="60">
        <v>-511530348</v>
      </c>
      <c r="Z35" s="140">
        <v>15.68</v>
      </c>
      <c r="AA35" s="62">
        <v>-3263120556</v>
      </c>
    </row>
    <row r="36" spans="1:27" ht="12.75">
      <c r="A36" s="250" t="s">
        <v>198</v>
      </c>
      <c r="B36" s="251"/>
      <c r="C36" s="168">
        <f aca="true" t="shared" si="2" ref="C36:Y36">SUM(C31:C35)</f>
        <v>1834133000</v>
      </c>
      <c r="D36" s="168">
        <f>SUM(D31:D35)</f>
        <v>0</v>
      </c>
      <c r="E36" s="72">
        <f t="shared" si="2"/>
        <v>-264334236</v>
      </c>
      <c r="F36" s="73">
        <f t="shared" si="2"/>
        <v>-264282126</v>
      </c>
      <c r="G36" s="73">
        <f t="shared" si="2"/>
        <v>400000000</v>
      </c>
      <c r="H36" s="73">
        <f t="shared" si="2"/>
        <v>1500000000</v>
      </c>
      <c r="I36" s="73">
        <f t="shared" si="2"/>
        <v>-6618090</v>
      </c>
      <c r="J36" s="73">
        <f t="shared" si="2"/>
        <v>1893381910</v>
      </c>
      <c r="K36" s="73">
        <f t="shared" si="2"/>
        <v>0</v>
      </c>
      <c r="L36" s="73">
        <f t="shared" si="2"/>
        <v>-80349407</v>
      </c>
      <c r="M36" s="73">
        <f t="shared" si="2"/>
        <v>-164274461</v>
      </c>
      <c r="N36" s="73">
        <f t="shared" si="2"/>
        <v>-244623868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-9070000</v>
      </c>
      <c r="T36" s="73">
        <f t="shared" si="2"/>
        <v>1440175385</v>
      </c>
      <c r="U36" s="73">
        <f t="shared" si="2"/>
        <v>-856128331</v>
      </c>
      <c r="V36" s="73">
        <f t="shared" si="2"/>
        <v>574977054</v>
      </c>
      <c r="W36" s="73">
        <f t="shared" si="2"/>
        <v>2223735096</v>
      </c>
      <c r="X36" s="73">
        <f t="shared" si="2"/>
        <v>-264282126</v>
      </c>
      <c r="Y36" s="73">
        <f t="shared" si="2"/>
        <v>2488017222</v>
      </c>
      <c r="Z36" s="170">
        <f>+IF(X36&lt;&gt;0,+(Y36/X36)*100,0)</f>
        <v>-941.4247038409248</v>
      </c>
      <c r="AA36" s="74">
        <f>SUM(AA31:AA35)</f>
        <v>-264282126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5820006039</v>
      </c>
      <c r="D38" s="153">
        <f>+D17+D27+D36</f>
        <v>0</v>
      </c>
      <c r="E38" s="99">
        <f t="shared" si="3"/>
        <v>1911239643</v>
      </c>
      <c r="F38" s="100">
        <f t="shared" si="3"/>
        <v>1541478374</v>
      </c>
      <c r="G38" s="100">
        <f t="shared" si="3"/>
        <v>1056553852</v>
      </c>
      <c r="H38" s="100">
        <f t="shared" si="3"/>
        <v>1946171953</v>
      </c>
      <c r="I38" s="100">
        <f t="shared" si="3"/>
        <v>-1037491985</v>
      </c>
      <c r="J38" s="100">
        <f t="shared" si="3"/>
        <v>1965233820</v>
      </c>
      <c r="K38" s="100">
        <f t="shared" si="3"/>
        <v>-701044517</v>
      </c>
      <c r="L38" s="100">
        <f t="shared" si="3"/>
        <v>-632833873</v>
      </c>
      <c r="M38" s="100">
        <f t="shared" si="3"/>
        <v>-244166334</v>
      </c>
      <c r="N38" s="100">
        <f t="shared" si="3"/>
        <v>-1578044724</v>
      </c>
      <c r="O38" s="100">
        <f t="shared" si="3"/>
        <v>1007219345</v>
      </c>
      <c r="P38" s="100">
        <f t="shared" si="3"/>
        <v>-107864740</v>
      </c>
      <c r="Q38" s="100">
        <f t="shared" si="3"/>
        <v>1112200480</v>
      </c>
      <c r="R38" s="100">
        <f t="shared" si="3"/>
        <v>2011555085</v>
      </c>
      <c r="S38" s="100">
        <f t="shared" si="3"/>
        <v>-1173120237</v>
      </c>
      <c r="T38" s="100">
        <f t="shared" si="3"/>
        <v>1307665321</v>
      </c>
      <c r="U38" s="100">
        <f t="shared" si="3"/>
        <v>-4423857864</v>
      </c>
      <c r="V38" s="100">
        <f t="shared" si="3"/>
        <v>-4289312780</v>
      </c>
      <c r="W38" s="100">
        <f t="shared" si="3"/>
        <v>-1890568599</v>
      </c>
      <c r="X38" s="100">
        <f t="shared" si="3"/>
        <v>1541478374</v>
      </c>
      <c r="Y38" s="100">
        <f t="shared" si="3"/>
        <v>-3432046973</v>
      </c>
      <c r="Z38" s="137">
        <f>+IF(X38&lt;&gt;0,+(Y38/X38)*100,0)</f>
        <v>-222.64645621294977</v>
      </c>
      <c r="AA38" s="102">
        <f>+AA17+AA27+AA36</f>
        <v>1541478374</v>
      </c>
    </row>
    <row r="39" spans="1:27" ht="12.75">
      <c r="A39" s="249" t="s">
        <v>200</v>
      </c>
      <c r="B39" s="182"/>
      <c r="C39" s="153">
        <v>4369765000</v>
      </c>
      <c r="D39" s="153"/>
      <c r="E39" s="99">
        <v>3222165713</v>
      </c>
      <c r="F39" s="100">
        <v>3095911000</v>
      </c>
      <c r="G39" s="100">
        <v>5952247081</v>
      </c>
      <c r="H39" s="100">
        <v>7008800933</v>
      </c>
      <c r="I39" s="100">
        <v>8954972886</v>
      </c>
      <c r="J39" s="100">
        <v>5952247081</v>
      </c>
      <c r="K39" s="100">
        <v>7917480901</v>
      </c>
      <c r="L39" s="100">
        <v>7216436384</v>
      </c>
      <c r="M39" s="100">
        <v>6583602511</v>
      </c>
      <c r="N39" s="100">
        <v>7917480901</v>
      </c>
      <c r="O39" s="100">
        <v>6339436177</v>
      </c>
      <c r="P39" s="100">
        <v>7346655522</v>
      </c>
      <c r="Q39" s="100">
        <v>7238790782</v>
      </c>
      <c r="R39" s="100">
        <v>6339436177</v>
      </c>
      <c r="S39" s="100">
        <v>8350991262</v>
      </c>
      <c r="T39" s="100">
        <v>7177871025</v>
      </c>
      <c r="U39" s="100">
        <v>8485536346</v>
      </c>
      <c r="V39" s="100">
        <v>8350991262</v>
      </c>
      <c r="W39" s="100">
        <v>5952247081</v>
      </c>
      <c r="X39" s="100">
        <v>3095911000</v>
      </c>
      <c r="Y39" s="100">
        <v>2856336081</v>
      </c>
      <c r="Z39" s="137">
        <v>92.26</v>
      </c>
      <c r="AA39" s="102">
        <v>3095911000</v>
      </c>
    </row>
    <row r="40" spans="1:27" ht="12.75">
      <c r="A40" s="269" t="s">
        <v>201</v>
      </c>
      <c r="B40" s="256"/>
      <c r="C40" s="257">
        <v>10189771039</v>
      </c>
      <c r="D40" s="257"/>
      <c r="E40" s="258">
        <v>5133405356</v>
      </c>
      <c r="F40" s="259">
        <v>4637389374</v>
      </c>
      <c r="G40" s="259">
        <v>7008800933</v>
      </c>
      <c r="H40" s="259">
        <v>8954972886</v>
      </c>
      <c r="I40" s="259">
        <v>7917480901</v>
      </c>
      <c r="J40" s="259">
        <v>7917480901</v>
      </c>
      <c r="K40" s="259">
        <v>7216436384</v>
      </c>
      <c r="L40" s="259">
        <v>6583602511</v>
      </c>
      <c r="M40" s="259">
        <v>6339436177</v>
      </c>
      <c r="N40" s="259">
        <v>6339436177</v>
      </c>
      <c r="O40" s="259">
        <v>7346655522</v>
      </c>
      <c r="P40" s="259">
        <v>7238790782</v>
      </c>
      <c r="Q40" s="259">
        <v>8350991262</v>
      </c>
      <c r="R40" s="259">
        <v>7346655522</v>
      </c>
      <c r="S40" s="259">
        <v>7177871025</v>
      </c>
      <c r="T40" s="259">
        <v>8485536346</v>
      </c>
      <c r="U40" s="259">
        <v>4061678482</v>
      </c>
      <c r="V40" s="259">
        <v>4061678482</v>
      </c>
      <c r="W40" s="259">
        <v>4061678482</v>
      </c>
      <c r="X40" s="259">
        <v>4637389374</v>
      </c>
      <c r="Y40" s="259">
        <v>-575710892</v>
      </c>
      <c r="Z40" s="260">
        <v>-12.41</v>
      </c>
      <c r="AA40" s="261">
        <v>4637389374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4180294506</v>
      </c>
      <c r="D5" s="200">
        <f t="shared" si="0"/>
        <v>0</v>
      </c>
      <c r="E5" s="106">
        <f t="shared" si="0"/>
        <v>3349998662</v>
      </c>
      <c r="F5" s="106">
        <f t="shared" si="0"/>
        <v>2994218000</v>
      </c>
      <c r="G5" s="106">
        <f t="shared" si="0"/>
        <v>28857000</v>
      </c>
      <c r="H5" s="106">
        <f t="shared" si="0"/>
        <v>93296000</v>
      </c>
      <c r="I5" s="106">
        <f t="shared" si="0"/>
        <v>353883000</v>
      </c>
      <c r="J5" s="106">
        <f t="shared" si="0"/>
        <v>476036000</v>
      </c>
      <c r="K5" s="106">
        <f t="shared" si="0"/>
        <v>280026000</v>
      </c>
      <c r="L5" s="106">
        <f t="shared" si="0"/>
        <v>492838000</v>
      </c>
      <c r="M5" s="106">
        <f t="shared" si="0"/>
        <v>630216000</v>
      </c>
      <c r="N5" s="106">
        <f t="shared" si="0"/>
        <v>1403080000</v>
      </c>
      <c r="O5" s="106">
        <f t="shared" si="0"/>
        <v>145037000</v>
      </c>
      <c r="P5" s="106">
        <f t="shared" si="0"/>
        <v>410822000</v>
      </c>
      <c r="Q5" s="106">
        <f t="shared" si="0"/>
        <v>392743000</v>
      </c>
      <c r="R5" s="106">
        <f t="shared" si="0"/>
        <v>948602000</v>
      </c>
      <c r="S5" s="106">
        <f t="shared" si="0"/>
        <v>561124000</v>
      </c>
      <c r="T5" s="106">
        <f t="shared" si="0"/>
        <v>569379000</v>
      </c>
      <c r="U5" s="106">
        <f t="shared" si="0"/>
        <v>1527078000</v>
      </c>
      <c r="V5" s="106">
        <f t="shared" si="0"/>
        <v>2657581000</v>
      </c>
      <c r="W5" s="106">
        <f t="shared" si="0"/>
        <v>5485299000</v>
      </c>
      <c r="X5" s="106">
        <f t="shared" si="0"/>
        <v>2994218000</v>
      </c>
      <c r="Y5" s="106">
        <f t="shared" si="0"/>
        <v>2491081000</v>
      </c>
      <c r="Z5" s="201">
        <f>+IF(X5&lt;&gt;0,+(Y5/X5)*100,0)</f>
        <v>83.19638049066567</v>
      </c>
      <c r="AA5" s="199">
        <f>SUM(AA11:AA18)</f>
        <v>2994218000</v>
      </c>
    </row>
    <row r="6" spans="1:27" ht="12.75">
      <c r="A6" s="291" t="s">
        <v>205</v>
      </c>
      <c r="B6" s="142"/>
      <c r="C6" s="62">
        <v>536739945</v>
      </c>
      <c r="D6" s="156"/>
      <c r="E6" s="60"/>
      <c r="F6" s="60"/>
      <c r="G6" s="60">
        <v>913000</v>
      </c>
      <c r="H6" s="60">
        <v>24140000</v>
      </c>
      <c r="I6" s="60">
        <v>107126000</v>
      </c>
      <c r="J6" s="60">
        <v>132179000</v>
      </c>
      <c r="K6" s="60">
        <v>72925000</v>
      </c>
      <c r="L6" s="60">
        <v>106255000</v>
      </c>
      <c r="M6" s="60">
        <v>220310000</v>
      </c>
      <c r="N6" s="60">
        <v>399490000</v>
      </c>
      <c r="O6" s="60">
        <v>17745000</v>
      </c>
      <c r="P6" s="60">
        <v>79571000</v>
      </c>
      <c r="Q6" s="60">
        <v>62551000</v>
      </c>
      <c r="R6" s="60">
        <v>159867000</v>
      </c>
      <c r="S6" s="60">
        <v>147481000</v>
      </c>
      <c r="T6" s="60">
        <v>156971000</v>
      </c>
      <c r="U6" s="60">
        <v>296970000</v>
      </c>
      <c r="V6" s="60">
        <v>601422000</v>
      </c>
      <c r="W6" s="60">
        <v>1292958000</v>
      </c>
      <c r="X6" s="60"/>
      <c r="Y6" s="60">
        <v>1292958000</v>
      </c>
      <c r="Z6" s="140"/>
      <c r="AA6" s="155"/>
    </row>
    <row r="7" spans="1:27" ht="12.75">
      <c r="A7" s="291" t="s">
        <v>206</v>
      </c>
      <c r="B7" s="142"/>
      <c r="C7" s="62">
        <v>633321631</v>
      </c>
      <c r="D7" s="156"/>
      <c r="E7" s="60">
        <v>414791000</v>
      </c>
      <c r="F7" s="60">
        <v>311729000</v>
      </c>
      <c r="G7" s="60">
        <v>5049000</v>
      </c>
      <c r="H7" s="60">
        <v>6467000</v>
      </c>
      <c r="I7" s="60">
        <v>23199000</v>
      </c>
      <c r="J7" s="60">
        <v>34715000</v>
      </c>
      <c r="K7" s="60">
        <v>51035000</v>
      </c>
      <c r="L7" s="60">
        <v>44586000</v>
      </c>
      <c r="M7" s="60">
        <v>85182000</v>
      </c>
      <c r="N7" s="60">
        <v>180803000</v>
      </c>
      <c r="O7" s="60">
        <v>27151000</v>
      </c>
      <c r="P7" s="60">
        <v>25152000</v>
      </c>
      <c r="Q7" s="60">
        <v>47004000</v>
      </c>
      <c r="R7" s="60">
        <v>99307000</v>
      </c>
      <c r="S7" s="60">
        <v>121955000</v>
      </c>
      <c r="T7" s="60">
        <v>66060000</v>
      </c>
      <c r="U7" s="60">
        <v>308356000</v>
      </c>
      <c r="V7" s="60">
        <v>496371000</v>
      </c>
      <c r="W7" s="60">
        <v>811196000</v>
      </c>
      <c r="X7" s="60">
        <v>311729000</v>
      </c>
      <c r="Y7" s="60">
        <v>499467000</v>
      </c>
      <c r="Z7" s="140">
        <v>160.22</v>
      </c>
      <c r="AA7" s="155">
        <v>311729000</v>
      </c>
    </row>
    <row r="8" spans="1:27" ht="12.75">
      <c r="A8" s="291" t="s">
        <v>207</v>
      </c>
      <c r="B8" s="142"/>
      <c r="C8" s="62">
        <v>355272705</v>
      </c>
      <c r="D8" s="156"/>
      <c r="E8" s="60">
        <v>210861428</v>
      </c>
      <c r="F8" s="60">
        <v>295835000</v>
      </c>
      <c r="G8" s="60">
        <v>80000</v>
      </c>
      <c r="H8" s="60">
        <v>8953000</v>
      </c>
      <c r="I8" s="60">
        <v>18310000</v>
      </c>
      <c r="J8" s="60">
        <v>27343000</v>
      </c>
      <c r="K8" s="60">
        <v>15751000</v>
      </c>
      <c r="L8" s="60">
        <v>20504000</v>
      </c>
      <c r="M8" s="60">
        <v>11383000</v>
      </c>
      <c r="N8" s="60">
        <v>47638000</v>
      </c>
      <c r="O8" s="60">
        <v>3239000</v>
      </c>
      <c r="P8" s="60">
        <v>17504000</v>
      </c>
      <c r="Q8" s="60">
        <v>11140000</v>
      </c>
      <c r="R8" s="60">
        <v>31883000</v>
      </c>
      <c r="S8" s="60">
        <v>5521000</v>
      </c>
      <c r="T8" s="60">
        <v>10299000</v>
      </c>
      <c r="U8" s="60">
        <v>2404000</v>
      </c>
      <c r="V8" s="60">
        <v>18224000</v>
      </c>
      <c r="W8" s="60">
        <v>125088000</v>
      </c>
      <c r="X8" s="60">
        <v>295835000</v>
      </c>
      <c r="Y8" s="60">
        <v>-170747000</v>
      </c>
      <c r="Z8" s="140">
        <v>-57.72</v>
      </c>
      <c r="AA8" s="155">
        <v>295835000</v>
      </c>
    </row>
    <row r="9" spans="1:27" ht="12.75">
      <c r="A9" s="291" t="s">
        <v>208</v>
      </c>
      <c r="B9" s="142"/>
      <c r="C9" s="62"/>
      <c r="D9" s="156"/>
      <c r="E9" s="60">
        <v>140574285</v>
      </c>
      <c r="F9" s="60"/>
      <c r="G9" s="60"/>
      <c r="H9" s="60">
        <v>4765000</v>
      </c>
      <c r="I9" s="60">
        <v>13097000</v>
      </c>
      <c r="J9" s="60">
        <v>17862000</v>
      </c>
      <c r="K9" s="60">
        <v>29892000</v>
      </c>
      <c r="L9" s="60">
        <v>19426000</v>
      </c>
      <c r="M9" s="60">
        <v>26289000</v>
      </c>
      <c r="N9" s="60">
        <v>75607000</v>
      </c>
      <c r="O9" s="60">
        <v>10112000</v>
      </c>
      <c r="P9" s="60">
        <v>23534000</v>
      </c>
      <c r="Q9" s="60">
        <v>45107000</v>
      </c>
      <c r="R9" s="60">
        <v>78753000</v>
      </c>
      <c r="S9" s="60">
        <v>38866000</v>
      </c>
      <c r="T9" s="60">
        <v>56236000</v>
      </c>
      <c r="U9" s="60">
        <v>15601000</v>
      </c>
      <c r="V9" s="60">
        <v>110703000</v>
      </c>
      <c r="W9" s="60">
        <v>282925000</v>
      </c>
      <c r="X9" s="60"/>
      <c r="Y9" s="60">
        <v>282925000</v>
      </c>
      <c r="Z9" s="140"/>
      <c r="AA9" s="155"/>
    </row>
    <row r="10" spans="1:27" ht="12.75">
      <c r="A10" s="291" t="s">
        <v>209</v>
      </c>
      <c r="B10" s="142"/>
      <c r="C10" s="62">
        <v>1748629454</v>
      </c>
      <c r="D10" s="156"/>
      <c r="E10" s="60">
        <v>33980000</v>
      </c>
      <c r="F10" s="60">
        <v>14310000</v>
      </c>
      <c r="G10" s="60">
        <v>18582000</v>
      </c>
      <c r="H10" s="60">
        <v>7494000</v>
      </c>
      <c r="I10" s="60">
        <v>34900000</v>
      </c>
      <c r="J10" s="60">
        <v>60976000</v>
      </c>
      <c r="K10" s="60">
        <v>45502000</v>
      </c>
      <c r="L10" s="60">
        <v>231278000</v>
      </c>
      <c r="M10" s="60">
        <v>122036000</v>
      </c>
      <c r="N10" s="60">
        <v>398816000</v>
      </c>
      <c r="O10" s="60">
        <v>38508000</v>
      </c>
      <c r="P10" s="60">
        <v>165876000</v>
      </c>
      <c r="Q10" s="60">
        <v>168451000</v>
      </c>
      <c r="R10" s="60">
        <v>372835000</v>
      </c>
      <c r="S10" s="60">
        <v>94982000</v>
      </c>
      <c r="T10" s="60">
        <v>127832000</v>
      </c>
      <c r="U10" s="60">
        <v>227028000</v>
      </c>
      <c r="V10" s="60">
        <v>449842000</v>
      </c>
      <c r="W10" s="60">
        <v>1282469000</v>
      </c>
      <c r="X10" s="60">
        <v>14310000</v>
      </c>
      <c r="Y10" s="60">
        <v>1268159000</v>
      </c>
      <c r="Z10" s="140">
        <v>8862.05</v>
      </c>
      <c r="AA10" s="155">
        <v>14310000</v>
      </c>
    </row>
    <row r="11" spans="1:27" ht="12.75">
      <c r="A11" s="292" t="s">
        <v>210</v>
      </c>
      <c r="B11" s="142"/>
      <c r="C11" s="293">
        <f aca="true" t="shared" si="1" ref="C11:Y11">SUM(C6:C10)</f>
        <v>3273963735</v>
      </c>
      <c r="D11" s="294">
        <f t="shared" si="1"/>
        <v>0</v>
      </c>
      <c r="E11" s="295">
        <f t="shared" si="1"/>
        <v>800206713</v>
      </c>
      <c r="F11" s="295">
        <f t="shared" si="1"/>
        <v>621874000</v>
      </c>
      <c r="G11" s="295">
        <f t="shared" si="1"/>
        <v>24624000</v>
      </c>
      <c r="H11" s="295">
        <f t="shared" si="1"/>
        <v>51819000</v>
      </c>
      <c r="I11" s="295">
        <f t="shared" si="1"/>
        <v>196632000</v>
      </c>
      <c r="J11" s="295">
        <f t="shared" si="1"/>
        <v>273075000</v>
      </c>
      <c r="K11" s="295">
        <f t="shared" si="1"/>
        <v>215105000</v>
      </c>
      <c r="L11" s="295">
        <f t="shared" si="1"/>
        <v>422049000</v>
      </c>
      <c r="M11" s="295">
        <f t="shared" si="1"/>
        <v>465200000</v>
      </c>
      <c r="N11" s="295">
        <f t="shared" si="1"/>
        <v>1102354000</v>
      </c>
      <c r="O11" s="295">
        <f t="shared" si="1"/>
        <v>96755000</v>
      </c>
      <c r="P11" s="295">
        <f t="shared" si="1"/>
        <v>311637000</v>
      </c>
      <c r="Q11" s="295">
        <f t="shared" si="1"/>
        <v>334253000</v>
      </c>
      <c r="R11" s="295">
        <f t="shared" si="1"/>
        <v>742645000</v>
      </c>
      <c r="S11" s="295">
        <f t="shared" si="1"/>
        <v>408805000</v>
      </c>
      <c r="T11" s="295">
        <f t="shared" si="1"/>
        <v>417398000</v>
      </c>
      <c r="U11" s="295">
        <f t="shared" si="1"/>
        <v>850359000</v>
      </c>
      <c r="V11" s="295">
        <f t="shared" si="1"/>
        <v>1676562000</v>
      </c>
      <c r="W11" s="295">
        <f t="shared" si="1"/>
        <v>3794636000</v>
      </c>
      <c r="X11" s="295">
        <f t="shared" si="1"/>
        <v>621874000</v>
      </c>
      <c r="Y11" s="295">
        <f t="shared" si="1"/>
        <v>3172762000</v>
      </c>
      <c r="Z11" s="296">
        <f>+IF(X11&lt;&gt;0,+(Y11/X11)*100,0)</f>
        <v>510.19370483409824</v>
      </c>
      <c r="AA11" s="297">
        <f>SUM(AA6:AA10)</f>
        <v>621874000</v>
      </c>
    </row>
    <row r="12" spans="1:27" ht="12.75">
      <c r="A12" s="298" t="s">
        <v>211</v>
      </c>
      <c r="B12" s="136"/>
      <c r="C12" s="62">
        <v>211655580</v>
      </c>
      <c r="D12" s="156"/>
      <c r="E12" s="60">
        <v>103556499</v>
      </c>
      <c r="F12" s="60">
        <v>62347000</v>
      </c>
      <c r="G12" s="60">
        <v>134000</v>
      </c>
      <c r="H12" s="60"/>
      <c r="I12" s="60">
        <v>19492000</v>
      </c>
      <c r="J12" s="60">
        <v>19626000</v>
      </c>
      <c r="K12" s="60">
        <v>15161000</v>
      </c>
      <c r="L12" s="60">
        <v>27287000</v>
      </c>
      <c r="M12" s="60">
        <v>126243000</v>
      </c>
      <c r="N12" s="60">
        <v>168691000</v>
      </c>
      <c r="O12" s="60">
        <v>17170000</v>
      </c>
      <c r="P12" s="60">
        <v>15899000</v>
      </c>
      <c r="Q12" s="60">
        <v>8707000</v>
      </c>
      <c r="R12" s="60">
        <v>41776000</v>
      </c>
      <c r="S12" s="60">
        <v>47345000</v>
      </c>
      <c r="T12" s="60">
        <v>31365000</v>
      </c>
      <c r="U12" s="60">
        <v>232419000</v>
      </c>
      <c r="V12" s="60">
        <v>311129000</v>
      </c>
      <c r="W12" s="60">
        <v>541222000</v>
      </c>
      <c r="X12" s="60">
        <v>62347000</v>
      </c>
      <c r="Y12" s="60">
        <v>478875000</v>
      </c>
      <c r="Z12" s="140">
        <v>768.08</v>
      </c>
      <c r="AA12" s="155">
        <v>62347000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>
        <v>28247000</v>
      </c>
      <c r="T13" s="275"/>
      <c r="U13" s="275">
        <v>11753000</v>
      </c>
      <c r="V13" s="275">
        <v>40000000</v>
      </c>
      <c r="W13" s="275">
        <v>40000000</v>
      </c>
      <c r="X13" s="275"/>
      <c r="Y13" s="275">
        <v>40000000</v>
      </c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652280785</v>
      </c>
      <c r="D15" s="156"/>
      <c r="E15" s="60">
        <v>2446235450</v>
      </c>
      <c r="F15" s="60">
        <v>2309997000</v>
      </c>
      <c r="G15" s="60">
        <v>3952000</v>
      </c>
      <c r="H15" s="60">
        <v>40265000</v>
      </c>
      <c r="I15" s="60">
        <v>35448000</v>
      </c>
      <c r="J15" s="60">
        <v>79665000</v>
      </c>
      <c r="K15" s="60">
        <v>46720000</v>
      </c>
      <c r="L15" s="60">
        <v>37475000</v>
      </c>
      <c r="M15" s="60">
        <v>38768000</v>
      </c>
      <c r="N15" s="60">
        <v>122963000</v>
      </c>
      <c r="O15" s="60">
        <v>28726000</v>
      </c>
      <c r="P15" s="60">
        <v>99889000</v>
      </c>
      <c r="Q15" s="60">
        <v>47041000</v>
      </c>
      <c r="R15" s="60">
        <v>175656000</v>
      </c>
      <c r="S15" s="60">
        <v>68608000</v>
      </c>
      <c r="T15" s="60">
        <v>114424000</v>
      </c>
      <c r="U15" s="60">
        <v>280301000</v>
      </c>
      <c r="V15" s="60">
        <v>463333000</v>
      </c>
      <c r="W15" s="60">
        <v>841617000</v>
      </c>
      <c r="X15" s="60">
        <v>2309997000</v>
      </c>
      <c r="Y15" s="60">
        <v>-1468380000</v>
      </c>
      <c r="Z15" s="140">
        <v>-63.57</v>
      </c>
      <c r="AA15" s="155">
        <v>2309997000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>
        <v>2011903</v>
      </c>
      <c r="D17" s="156"/>
      <c r="E17" s="60"/>
      <c r="F17" s="60"/>
      <c r="G17" s="60"/>
      <c r="H17" s="60"/>
      <c r="I17" s="60">
        <v>38000</v>
      </c>
      <c r="J17" s="60">
        <v>38000</v>
      </c>
      <c r="K17" s="60"/>
      <c r="L17" s="60">
        <v>64000</v>
      </c>
      <c r="M17" s="60"/>
      <c r="N17" s="60">
        <v>64000</v>
      </c>
      <c r="O17" s="60">
        <v>-62000</v>
      </c>
      <c r="P17" s="60">
        <v>207000</v>
      </c>
      <c r="Q17" s="60"/>
      <c r="R17" s="60">
        <v>145000</v>
      </c>
      <c r="S17" s="60">
        <v>382000</v>
      </c>
      <c r="T17" s="60">
        <v>42000</v>
      </c>
      <c r="U17" s="60">
        <v>947000</v>
      </c>
      <c r="V17" s="60">
        <v>1371000</v>
      </c>
      <c r="W17" s="60">
        <v>1618000</v>
      </c>
      <c r="X17" s="60"/>
      <c r="Y17" s="60">
        <v>1618000</v>
      </c>
      <c r="Z17" s="140"/>
      <c r="AA17" s="155"/>
    </row>
    <row r="18" spans="1:27" ht="12.75">
      <c r="A18" s="298" t="s">
        <v>217</v>
      </c>
      <c r="B18" s="136"/>
      <c r="C18" s="84">
        <v>40382503</v>
      </c>
      <c r="D18" s="276"/>
      <c r="E18" s="82"/>
      <c r="F18" s="82"/>
      <c r="G18" s="82">
        <v>147000</v>
      </c>
      <c r="H18" s="82">
        <v>1212000</v>
      </c>
      <c r="I18" s="82">
        <v>102273000</v>
      </c>
      <c r="J18" s="82">
        <v>103632000</v>
      </c>
      <c r="K18" s="82">
        <v>3040000</v>
      </c>
      <c r="L18" s="82">
        <v>5963000</v>
      </c>
      <c r="M18" s="82">
        <v>5000</v>
      </c>
      <c r="N18" s="82">
        <v>9008000</v>
      </c>
      <c r="O18" s="82">
        <v>2448000</v>
      </c>
      <c r="P18" s="82">
        <v>-16810000</v>
      </c>
      <c r="Q18" s="82">
        <v>2742000</v>
      </c>
      <c r="R18" s="82">
        <v>-11620000</v>
      </c>
      <c r="S18" s="82">
        <v>7737000</v>
      </c>
      <c r="T18" s="82">
        <v>6150000</v>
      </c>
      <c r="U18" s="82">
        <v>151299000</v>
      </c>
      <c r="V18" s="82">
        <v>165186000</v>
      </c>
      <c r="W18" s="82">
        <v>266206000</v>
      </c>
      <c r="X18" s="82"/>
      <c r="Y18" s="82">
        <v>266206000</v>
      </c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3551312494</v>
      </c>
      <c r="D20" s="154">
        <f t="shared" si="2"/>
        <v>0</v>
      </c>
      <c r="E20" s="100">
        <f t="shared" si="2"/>
        <v>5239422338</v>
      </c>
      <c r="F20" s="100">
        <f t="shared" si="2"/>
        <v>4046852000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4046852000</v>
      </c>
      <c r="Y20" s="100">
        <f t="shared" si="2"/>
        <v>-4046852000</v>
      </c>
      <c r="Z20" s="137">
        <f>+IF(X20&lt;&gt;0,+(Y20/X20)*100,0)</f>
        <v>-100</v>
      </c>
      <c r="AA20" s="153">
        <f>SUM(AA26:AA33)</f>
        <v>4046852000</v>
      </c>
    </row>
    <row r="21" spans="1:27" ht="12.75">
      <c r="A21" s="291" t="s">
        <v>205</v>
      </c>
      <c r="B21" s="142"/>
      <c r="C21" s="62">
        <v>504334055</v>
      </c>
      <c r="D21" s="156"/>
      <c r="E21" s="60">
        <v>2334703686</v>
      </c>
      <c r="F21" s="60">
        <v>1121086000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1121086000</v>
      </c>
      <c r="Y21" s="60">
        <v>-1121086000</v>
      </c>
      <c r="Z21" s="140">
        <v>-100</v>
      </c>
      <c r="AA21" s="155">
        <v>1121086000</v>
      </c>
    </row>
    <row r="22" spans="1:27" ht="12.75">
      <c r="A22" s="291" t="s">
        <v>206</v>
      </c>
      <c r="B22" s="142"/>
      <c r="C22" s="62">
        <v>594359369</v>
      </c>
      <c r="D22" s="156"/>
      <c r="E22" s="60">
        <v>913387000</v>
      </c>
      <c r="F22" s="60">
        <v>519748000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519748000</v>
      </c>
      <c r="Y22" s="60">
        <v>-519748000</v>
      </c>
      <c r="Z22" s="140">
        <v>-100</v>
      </c>
      <c r="AA22" s="155">
        <v>519748000</v>
      </c>
    </row>
    <row r="23" spans="1:27" ht="12.75">
      <c r="A23" s="291" t="s">
        <v>207</v>
      </c>
      <c r="B23" s="142"/>
      <c r="C23" s="62">
        <v>247359295</v>
      </c>
      <c r="D23" s="156"/>
      <c r="E23" s="60">
        <v>266142123</v>
      </c>
      <c r="F23" s="60">
        <v>419170000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419170000</v>
      </c>
      <c r="Y23" s="60">
        <v>-419170000</v>
      </c>
      <c r="Z23" s="140">
        <v>-100</v>
      </c>
      <c r="AA23" s="155">
        <v>419170000</v>
      </c>
    </row>
    <row r="24" spans="1:27" ht="12.75">
      <c r="A24" s="291" t="s">
        <v>208</v>
      </c>
      <c r="B24" s="142"/>
      <c r="C24" s="62"/>
      <c r="D24" s="156"/>
      <c r="E24" s="60">
        <v>177428285</v>
      </c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>
        <v>1374931546</v>
      </c>
      <c r="D25" s="156"/>
      <c r="E25" s="60">
        <v>39800000</v>
      </c>
      <c r="F25" s="60">
        <v>45800000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45800000</v>
      </c>
      <c r="Y25" s="60">
        <v>-45800000</v>
      </c>
      <c r="Z25" s="140">
        <v>-100</v>
      </c>
      <c r="AA25" s="155">
        <v>45800000</v>
      </c>
    </row>
    <row r="26" spans="1:27" ht="12.75">
      <c r="A26" s="292" t="s">
        <v>210</v>
      </c>
      <c r="B26" s="302"/>
      <c r="C26" s="293">
        <f aca="true" t="shared" si="3" ref="C26:Y26">SUM(C21:C25)</f>
        <v>2720984265</v>
      </c>
      <c r="D26" s="294">
        <f t="shared" si="3"/>
        <v>0</v>
      </c>
      <c r="E26" s="295">
        <f t="shared" si="3"/>
        <v>3731461094</v>
      </c>
      <c r="F26" s="295">
        <f t="shared" si="3"/>
        <v>2105804000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2105804000</v>
      </c>
      <c r="Y26" s="295">
        <f t="shared" si="3"/>
        <v>-2105804000</v>
      </c>
      <c r="Z26" s="296">
        <f>+IF(X26&lt;&gt;0,+(Y26/X26)*100,0)</f>
        <v>-100</v>
      </c>
      <c r="AA26" s="297">
        <f>SUM(AA21:AA25)</f>
        <v>2105804000</v>
      </c>
    </row>
    <row r="27" spans="1:27" ht="12.75">
      <c r="A27" s="298" t="s">
        <v>211</v>
      </c>
      <c r="B27" s="147"/>
      <c r="C27" s="62">
        <v>177829420</v>
      </c>
      <c r="D27" s="156"/>
      <c r="E27" s="60">
        <v>85372484</v>
      </c>
      <c r="F27" s="60">
        <v>157409000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157409000</v>
      </c>
      <c r="Y27" s="60">
        <v>-157409000</v>
      </c>
      <c r="Z27" s="140">
        <v>-100</v>
      </c>
      <c r="AA27" s="155">
        <v>157409000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612615215</v>
      </c>
      <c r="D30" s="156"/>
      <c r="E30" s="60">
        <v>1422588760</v>
      </c>
      <c r="F30" s="60">
        <v>1783639000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1783639000</v>
      </c>
      <c r="Y30" s="60">
        <v>-1783639000</v>
      </c>
      <c r="Z30" s="140">
        <v>-100</v>
      </c>
      <c r="AA30" s="155">
        <v>1783639000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>
        <v>1645097</v>
      </c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>
        <v>38238497</v>
      </c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1041074000</v>
      </c>
      <c r="D36" s="156">
        <f t="shared" si="4"/>
        <v>0</v>
      </c>
      <c r="E36" s="60">
        <f t="shared" si="4"/>
        <v>2334703686</v>
      </c>
      <c r="F36" s="60">
        <f t="shared" si="4"/>
        <v>1121086000</v>
      </c>
      <c r="G36" s="60">
        <f t="shared" si="4"/>
        <v>913000</v>
      </c>
      <c r="H36" s="60">
        <f t="shared" si="4"/>
        <v>24140000</v>
      </c>
      <c r="I36" s="60">
        <f t="shared" si="4"/>
        <v>107126000</v>
      </c>
      <c r="J36" s="60">
        <f t="shared" si="4"/>
        <v>132179000</v>
      </c>
      <c r="K36" s="60">
        <f t="shared" si="4"/>
        <v>72925000</v>
      </c>
      <c r="L36" s="60">
        <f t="shared" si="4"/>
        <v>106255000</v>
      </c>
      <c r="M36" s="60">
        <f t="shared" si="4"/>
        <v>220310000</v>
      </c>
      <c r="N36" s="60">
        <f t="shared" si="4"/>
        <v>399490000</v>
      </c>
      <c r="O36" s="60">
        <f t="shared" si="4"/>
        <v>17745000</v>
      </c>
      <c r="P36" s="60">
        <f t="shared" si="4"/>
        <v>79571000</v>
      </c>
      <c r="Q36" s="60">
        <f t="shared" si="4"/>
        <v>62551000</v>
      </c>
      <c r="R36" s="60">
        <f t="shared" si="4"/>
        <v>159867000</v>
      </c>
      <c r="S36" s="60">
        <f t="shared" si="4"/>
        <v>147481000</v>
      </c>
      <c r="T36" s="60">
        <f t="shared" si="4"/>
        <v>156971000</v>
      </c>
      <c r="U36" s="60">
        <f t="shared" si="4"/>
        <v>296970000</v>
      </c>
      <c r="V36" s="60">
        <f t="shared" si="4"/>
        <v>601422000</v>
      </c>
      <c r="W36" s="60">
        <f t="shared" si="4"/>
        <v>1292958000</v>
      </c>
      <c r="X36" s="60">
        <f t="shared" si="4"/>
        <v>1121086000</v>
      </c>
      <c r="Y36" s="60">
        <f t="shared" si="4"/>
        <v>171872000</v>
      </c>
      <c r="Z36" s="140">
        <f aca="true" t="shared" si="5" ref="Z36:Z49">+IF(X36&lt;&gt;0,+(Y36/X36)*100,0)</f>
        <v>15.330848837644925</v>
      </c>
      <c r="AA36" s="155">
        <f>AA6+AA21</f>
        <v>1121086000</v>
      </c>
    </row>
    <row r="37" spans="1:27" ht="12.75">
      <c r="A37" s="291" t="s">
        <v>206</v>
      </c>
      <c r="B37" s="142"/>
      <c r="C37" s="62">
        <f t="shared" si="4"/>
        <v>1227681000</v>
      </c>
      <c r="D37" s="156">
        <f t="shared" si="4"/>
        <v>0</v>
      </c>
      <c r="E37" s="60">
        <f t="shared" si="4"/>
        <v>1328178000</v>
      </c>
      <c r="F37" s="60">
        <f t="shared" si="4"/>
        <v>831477000</v>
      </c>
      <c r="G37" s="60">
        <f t="shared" si="4"/>
        <v>5049000</v>
      </c>
      <c r="H37" s="60">
        <f t="shared" si="4"/>
        <v>6467000</v>
      </c>
      <c r="I37" s="60">
        <f t="shared" si="4"/>
        <v>23199000</v>
      </c>
      <c r="J37" s="60">
        <f t="shared" si="4"/>
        <v>34715000</v>
      </c>
      <c r="K37" s="60">
        <f t="shared" si="4"/>
        <v>51035000</v>
      </c>
      <c r="L37" s="60">
        <f t="shared" si="4"/>
        <v>44586000</v>
      </c>
      <c r="M37" s="60">
        <f t="shared" si="4"/>
        <v>85182000</v>
      </c>
      <c r="N37" s="60">
        <f t="shared" si="4"/>
        <v>180803000</v>
      </c>
      <c r="O37" s="60">
        <f t="shared" si="4"/>
        <v>27151000</v>
      </c>
      <c r="P37" s="60">
        <f t="shared" si="4"/>
        <v>25152000</v>
      </c>
      <c r="Q37" s="60">
        <f t="shared" si="4"/>
        <v>47004000</v>
      </c>
      <c r="R37" s="60">
        <f t="shared" si="4"/>
        <v>99307000</v>
      </c>
      <c r="S37" s="60">
        <f t="shared" si="4"/>
        <v>121955000</v>
      </c>
      <c r="T37" s="60">
        <f t="shared" si="4"/>
        <v>66060000</v>
      </c>
      <c r="U37" s="60">
        <f t="shared" si="4"/>
        <v>308356000</v>
      </c>
      <c r="V37" s="60">
        <f t="shared" si="4"/>
        <v>496371000</v>
      </c>
      <c r="W37" s="60">
        <f t="shared" si="4"/>
        <v>811196000</v>
      </c>
      <c r="X37" s="60">
        <f t="shared" si="4"/>
        <v>831477000</v>
      </c>
      <c r="Y37" s="60">
        <f t="shared" si="4"/>
        <v>-20281000</v>
      </c>
      <c r="Z37" s="140">
        <f t="shared" si="5"/>
        <v>-2.4391534582435836</v>
      </c>
      <c r="AA37" s="155">
        <f>AA7+AA22</f>
        <v>831477000</v>
      </c>
    </row>
    <row r="38" spans="1:27" ht="12.75">
      <c r="A38" s="291" t="s">
        <v>207</v>
      </c>
      <c r="B38" s="142"/>
      <c r="C38" s="62">
        <f t="shared" si="4"/>
        <v>602632000</v>
      </c>
      <c r="D38" s="156">
        <f t="shared" si="4"/>
        <v>0</v>
      </c>
      <c r="E38" s="60">
        <f t="shared" si="4"/>
        <v>477003551</v>
      </c>
      <c r="F38" s="60">
        <f t="shared" si="4"/>
        <v>715005000</v>
      </c>
      <c r="G38" s="60">
        <f t="shared" si="4"/>
        <v>80000</v>
      </c>
      <c r="H38" s="60">
        <f t="shared" si="4"/>
        <v>8953000</v>
      </c>
      <c r="I38" s="60">
        <f t="shared" si="4"/>
        <v>18310000</v>
      </c>
      <c r="J38" s="60">
        <f t="shared" si="4"/>
        <v>27343000</v>
      </c>
      <c r="K38" s="60">
        <f t="shared" si="4"/>
        <v>15751000</v>
      </c>
      <c r="L38" s="60">
        <f t="shared" si="4"/>
        <v>20504000</v>
      </c>
      <c r="M38" s="60">
        <f t="shared" si="4"/>
        <v>11383000</v>
      </c>
      <c r="N38" s="60">
        <f t="shared" si="4"/>
        <v>47638000</v>
      </c>
      <c r="O38" s="60">
        <f t="shared" si="4"/>
        <v>3239000</v>
      </c>
      <c r="P38" s="60">
        <f t="shared" si="4"/>
        <v>17504000</v>
      </c>
      <c r="Q38" s="60">
        <f t="shared" si="4"/>
        <v>11140000</v>
      </c>
      <c r="R38" s="60">
        <f t="shared" si="4"/>
        <v>31883000</v>
      </c>
      <c r="S38" s="60">
        <f t="shared" si="4"/>
        <v>5521000</v>
      </c>
      <c r="T38" s="60">
        <f t="shared" si="4"/>
        <v>10299000</v>
      </c>
      <c r="U38" s="60">
        <f t="shared" si="4"/>
        <v>2404000</v>
      </c>
      <c r="V38" s="60">
        <f t="shared" si="4"/>
        <v>18224000</v>
      </c>
      <c r="W38" s="60">
        <f t="shared" si="4"/>
        <v>125088000</v>
      </c>
      <c r="X38" s="60">
        <f t="shared" si="4"/>
        <v>715005000</v>
      </c>
      <c r="Y38" s="60">
        <f t="shared" si="4"/>
        <v>-589917000</v>
      </c>
      <c r="Z38" s="140">
        <f t="shared" si="5"/>
        <v>-82.50529716575409</v>
      </c>
      <c r="AA38" s="155">
        <f>AA8+AA23</f>
        <v>715005000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318002570</v>
      </c>
      <c r="F39" s="60">
        <f t="shared" si="4"/>
        <v>0</v>
      </c>
      <c r="G39" s="60">
        <f t="shared" si="4"/>
        <v>0</v>
      </c>
      <c r="H39" s="60">
        <f t="shared" si="4"/>
        <v>4765000</v>
      </c>
      <c r="I39" s="60">
        <f t="shared" si="4"/>
        <v>13097000</v>
      </c>
      <c r="J39" s="60">
        <f t="shared" si="4"/>
        <v>17862000</v>
      </c>
      <c r="K39" s="60">
        <f t="shared" si="4"/>
        <v>29892000</v>
      </c>
      <c r="L39" s="60">
        <f t="shared" si="4"/>
        <v>19426000</v>
      </c>
      <c r="M39" s="60">
        <f t="shared" si="4"/>
        <v>26289000</v>
      </c>
      <c r="N39" s="60">
        <f t="shared" si="4"/>
        <v>75607000</v>
      </c>
      <c r="O39" s="60">
        <f t="shared" si="4"/>
        <v>10112000</v>
      </c>
      <c r="P39" s="60">
        <f t="shared" si="4"/>
        <v>23534000</v>
      </c>
      <c r="Q39" s="60">
        <f t="shared" si="4"/>
        <v>45107000</v>
      </c>
      <c r="R39" s="60">
        <f t="shared" si="4"/>
        <v>78753000</v>
      </c>
      <c r="S39" s="60">
        <f t="shared" si="4"/>
        <v>38866000</v>
      </c>
      <c r="T39" s="60">
        <f t="shared" si="4"/>
        <v>56236000</v>
      </c>
      <c r="U39" s="60">
        <f t="shared" si="4"/>
        <v>15601000</v>
      </c>
      <c r="V39" s="60">
        <f t="shared" si="4"/>
        <v>110703000</v>
      </c>
      <c r="W39" s="60">
        <f t="shared" si="4"/>
        <v>282925000</v>
      </c>
      <c r="X39" s="60">
        <f t="shared" si="4"/>
        <v>0</v>
      </c>
      <c r="Y39" s="60">
        <f t="shared" si="4"/>
        <v>282925000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3123561000</v>
      </c>
      <c r="D40" s="156">
        <f t="shared" si="4"/>
        <v>0</v>
      </c>
      <c r="E40" s="60">
        <f t="shared" si="4"/>
        <v>73780000</v>
      </c>
      <c r="F40" s="60">
        <f t="shared" si="4"/>
        <v>60110000</v>
      </c>
      <c r="G40" s="60">
        <f t="shared" si="4"/>
        <v>18582000</v>
      </c>
      <c r="H40" s="60">
        <f t="shared" si="4"/>
        <v>7494000</v>
      </c>
      <c r="I40" s="60">
        <f t="shared" si="4"/>
        <v>34900000</v>
      </c>
      <c r="J40" s="60">
        <f t="shared" si="4"/>
        <v>60976000</v>
      </c>
      <c r="K40" s="60">
        <f t="shared" si="4"/>
        <v>45502000</v>
      </c>
      <c r="L40" s="60">
        <f t="shared" si="4"/>
        <v>231278000</v>
      </c>
      <c r="M40" s="60">
        <f t="shared" si="4"/>
        <v>122036000</v>
      </c>
      <c r="N40" s="60">
        <f t="shared" si="4"/>
        <v>398816000</v>
      </c>
      <c r="O40" s="60">
        <f t="shared" si="4"/>
        <v>38508000</v>
      </c>
      <c r="P40" s="60">
        <f t="shared" si="4"/>
        <v>165876000</v>
      </c>
      <c r="Q40" s="60">
        <f t="shared" si="4"/>
        <v>168451000</v>
      </c>
      <c r="R40" s="60">
        <f t="shared" si="4"/>
        <v>372835000</v>
      </c>
      <c r="S40" s="60">
        <f t="shared" si="4"/>
        <v>94982000</v>
      </c>
      <c r="T40" s="60">
        <f t="shared" si="4"/>
        <v>127832000</v>
      </c>
      <c r="U40" s="60">
        <f t="shared" si="4"/>
        <v>227028000</v>
      </c>
      <c r="V40" s="60">
        <f t="shared" si="4"/>
        <v>449842000</v>
      </c>
      <c r="W40" s="60">
        <f t="shared" si="4"/>
        <v>1282469000</v>
      </c>
      <c r="X40" s="60">
        <f t="shared" si="4"/>
        <v>60110000</v>
      </c>
      <c r="Y40" s="60">
        <f t="shared" si="4"/>
        <v>1222359000</v>
      </c>
      <c r="Z40" s="140">
        <f t="shared" si="5"/>
        <v>2033.536849109965</v>
      </c>
      <c r="AA40" s="155">
        <f>AA10+AA25</f>
        <v>60110000</v>
      </c>
    </row>
    <row r="41" spans="1:27" ht="12.75">
      <c r="A41" s="292" t="s">
        <v>210</v>
      </c>
      <c r="B41" s="142"/>
      <c r="C41" s="293">
        <f aca="true" t="shared" si="6" ref="C41:Y41">SUM(C36:C40)</f>
        <v>5994948000</v>
      </c>
      <c r="D41" s="294">
        <f t="shared" si="6"/>
        <v>0</v>
      </c>
      <c r="E41" s="295">
        <f t="shared" si="6"/>
        <v>4531667807</v>
      </c>
      <c r="F41" s="295">
        <f t="shared" si="6"/>
        <v>2727678000</v>
      </c>
      <c r="G41" s="295">
        <f t="shared" si="6"/>
        <v>24624000</v>
      </c>
      <c r="H41" s="295">
        <f t="shared" si="6"/>
        <v>51819000</v>
      </c>
      <c r="I41" s="295">
        <f t="shared" si="6"/>
        <v>196632000</v>
      </c>
      <c r="J41" s="295">
        <f t="shared" si="6"/>
        <v>273075000</v>
      </c>
      <c r="K41" s="295">
        <f t="shared" si="6"/>
        <v>215105000</v>
      </c>
      <c r="L41" s="295">
        <f t="shared" si="6"/>
        <v>422049000</v>
      </c>
      <c r="M41" s="295">
        <f t="shared" si="6"/>
        <v>465200000</v>
      </c>
      <c r="N41" s="295">
        <f t="shared" si="6"/>
        <v>1102354000</v>
      </c>
      <c r="O41" s="295">
        <f t="shared" si="6"/>
        <v>96755000</v>
      </c>
      <c r="P41" s="295">
        <f t="shared" si="6"/>
        <v>311637000</v>
      </c>
      <c r="Q41" s="295">
        <f t="shared" si="6"/>
        <v>334253000</v>
      </c>
      <c r="R41" s="295">
        <f t="shared" si="6"/>
        <v>742645000</v>
      </c>
      <c r="S41" s="295">
        <f t="shared" si="6"/>
        <v>408805000</v>
      </c>
      <c r="T41" s="295">
        <f t="shared" si="6"/>
        <v>417398000</v>
      </c>
      <c r="U41" s="295">
        <f t="shared" si="6"/>
        <v>850359000</v>
      </c>
      <c r="V41" s="295">
        <f t="shared" si="6"/>
        <v>1676562000</v>
      </c>
      <c r="W41" s="295">
        <f t="shared" si="6"/>
        <v>3794636000</v>
      </c>
      <c r="X41" s="295">
        <f t="shared" si="6"/>
        <v>2727678000</v>
      </c>
      <c r="Y41" s="295">
        <f t="shared" si="6"/>
        <v>1066958000</v>
      </c>
      <c r="Z41" s="296">
        <f t="shared" si="5"/>
        <v>39.11598069860152</v>
      </c>
      <c r="AA41" s="297">
        <f>SUM(AA36:AA40)</f>
        <v>2727678000</v>
      </c>
    </row>
    <row r="42" spans="1:27" ht="12.75">
      <c r="A42" s="298" t="s">
        <v>211</v>
      </c>
      <c r="B42" s="136"/>
      <c r="C42" s="95">
        <f aca="true" t="shared" si="7" ref="C42:Y48">C12+C27</f>
        <v>389485000</v>
      </c>
      <c r="D42" s="129">
        <f t="shared" si="7"/>
        <v>0</v>
      </c>
      <c r="E42" s="54">
        <f t="shared" si="7"/>
        <v>188928983</v>
      </c>
      <c r="F42" s="54">
        <f t="shared" si="7"/>
        <v>219756000</v>
      </c>
      <c r="G42" s="54">
        <f t="shared" si="7"/>
        <v>134000</v>
      </c>
      <c r="H42" s="54">
        <f t="shared" si="7"/>
        <v>0</v>
      </c>
      <c r="I42" s="54">
        <f t="shared" si="7"/>
        <v>19492000</v>
      </c>
      <c r="J42" s="54">
        <f t="shared" si="7"/>
        <v>19626000</v>
      </c>
      <c r="K42" s="54">
        <f t="shared" si="7"/>
        <v>15161000</v>
      </c>
      <c r="L42" s="54">
        <f t="shared" si="7"/>
        <v>27287000</v>
      </c>
      <c r="M42" s="54">
        <f t="shared" si="7"/>
        <v>126243000</v>
      </c>
      <c r="N42" s="54">
        <f t="shared" si="7"/>
        <v>168691000</v>
      </c>
      <c r="O42" s="54">
        <f t="shared" si="7"/>
        <v>17170000</v>
      </c>
      <c r="P42" s="54">
        <f t="shared" si="7"/>
        <v>15899000</v>
      </c>
      <c r="Q42" s="54">
        <f t="shared" si="7"/>
        <v>8707000</v>
      </c>
      <c r="R42" s="54">
        <f t="shared" si="7"/>
        <v>41776000</v>
      </c>
      <c r="S42" s="54">
        <f t="shared" si="7"/>
        <v>47345000</v>
      </c>
      <c r="T42" s="54">
        <f t="shared" si="7"/>
        <v>31365000</v>
      </c>
      <c r="U42" s="54">
        <f t="shared" si="7"/>
        <v>232419000</v>
      </c>
      <c r="V42" s="54">
        <f t="shared" si="7"/>
        <v>311129000</v>
      </c>
      <c r="W42" s="54">
        <f t="shared" si="7"/>
        <v>541222000</v>
      </c>
      <c r="X42" s="54">
        <f t="shared" si="7"/>
        <v>219756000</v>
      </c>
      <c r="Y42" s="54">
        <f t="shared" si="7"/>
        <v>321466000</v>
      </c>
      <c r="Z42" s="184">
        <f t="shared" si="5"/>
        <v>146.28315040317443</v>
      </c>
      <c r="AA42" s="130">
        <f aca="true" t="shared" si="8" ref="AA42:AA48">AA12+AA27</f>
        <v>219756000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28247000</v>
      </c>
      <c r="T43" s="305">
        <f t="shared" si="7"/>
        <v>0</v>
      </c>
      <c r="U43" s="305">
        <f t="shared" si="7"/>
        <v>11753000</v>
      </c>
      <c r="V43" s="305">
        <f t="shared" si="7"/>
        <v>40000000</v>
      </c>
      <c r="W43" s="305">
        <f t="shared" si="7"/>
        <v>40000000</v>
      </c>
      <c r="X43" s="305">
        <f t="shared" si="7"/>
        <v>0</v>
      </c>
      <c r="Y43" s="305">
        <f t="shared" si="7"/>
        <v>40000000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1264896000</v>
      </c>
      <c r="D45" s="129">
        <f t="shared" si="7"/>
        <v>0</v>
      </c>
      <c r="E45" s="54">
        <f t="shared" si="7"/>
        <v>3868824210</v>
      </c>
      <c r="F45" s="54">
        <f t="shared" si="7"/>
        <v>4093636000</v>
      </c>
      <c r="G45" s="54">
        <f t="shared" si="7"/>
        <v>3952000</v>
      </c>
      <c r="H45" s="54">
        <f t="shared" si="7"/>
        <v>40265000</v>
      </c>
      <c r="I45" s="54">
        <f t="shared" si="7"/>
        <v>35448000</v>
      </c>
      <c r="J45" s="54">
        <f t="shared" si="7"/>
        <v>79665000</v>
      </c>
      <c r="K45" s="54">
        <f t="shared" si="7"/>
        <v>46720000</v>
      </c>
      <c r="L45" s="54">
        <f t="shared" si="7"/>
        <v>37475000</v>
      </c>
      <c r="M45" s="54">
        <f t="shared" si="7"/>
        <v>38768000</v>
      </c>
      <c r="N45" s="54">
        <f t="shared" si="7"/>
        <v>122963000</v>
      </c>
      <c r="O45" s="54">
        <f t="shared" si="7"/>
        <v>28726000</v>
      </c>
      <c r="P45" s="54">
        <f t="shared" si="7"/>
        <v>99889000</v>
      </c>
      <c r="Q45" s="54">
        <f t="shared" si="7"/>
        <v>47041000</v>
      </c>
      <c r="R45" s="54">
        <f t="shared" si="7"/>
        <v>175656000</v>
      </c>
      <c r="S45" s="54">
        <f t="shared" si="7"/>
        <v>68608000</v>
      </c>
      <c r="T45" s="54">
        <f t="shared" si="7"/>
        <v>114424000</v>
      </c>
      <c r="U45" s="54">
        <f t="shared" si="7"/>
        <v>280301000</v>
      </c>
      <c r="V45" s="54">
        <f t="shared" si="7"/>
        <v>463333000</v>
      </c>
      <c r="W45" s="54">
        <f t="shared" si="7"/>
        <v>841617000</v>
      </c>
      <c r="X45" s="54">
        <f t="shared" si="7"/>
        <v>4093636000</v>
      </c>
      <c r="Y45" s="54">
        <f t="shared" si="7"/>
        <v>-3252019000</v>
      </c>
      <c r="Z45" s="184">
        <f t="shared" si="5"/>
        <v>-79.44084427633527</v>
      </c>
      <c r="AA45" s="130">
        <f t="shared" si="8"/>
        <v>4093636000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3657000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38000</v>
      </c>
      <c r="J47" s="54">
        <f t="shared" si="7"/>
        <v>38000</v>
      </c>
      <c r="K47" s="54">
        <f t="shared" si="7"/>
        <v>0</v>
      </c>
      <c r="L47" s="54">
        <f t="shared" si="7"/>
        <v>64000</v>
      </c>
      <c r="M47" s="54">
        <f t="shared" si="7"/>
        <v>0</v>
      </c>
      <c r="N47" s="54">
        <f t="shared" si="7"/>
        <v>64000</v>
      </c>
      <c r="O47" s="54">
        <f t="shared" si="7"/>
        <v>-62000</v>
      </c>
      <c r="P47" s="54">
        <f t="shared" si="7"/>
        <v>207000</v>
      </c>
      <c r="Q47" s="54">
        <f t="shared" si="7"/>
        <v>0</v>
      </c>
      <c r="R47" s="54">
        <f t="shared" si="7"/>
        <v>145000</v>
      </c>
      <c r="S47" s="54">
        <f t="shared" si="7"/>
        <v>382000</v>
      </c>
      <c r="T47" s="54">
        <f t="shared" si="7"/>
        <v>42000</v>
      </c>
      <c r="U47" s="54">
        <f t="shared" si="7"/>
        <v>947000</v>
      </c>
      <c r="V47" s="54">
        <f t="shared" si="7"/>
        <v>1371000</v>
      </c>
      <c r="W47" s="54">
        <f t="shared" si="7"/>
        <v>1618000</v>
      </c>
      <c r="X47" s="54">
        <f t="shared" si="7"/>
        <v>0</v>
      </c>
      <c r="Y47" s="54">
        <f t="shared" si="7"/>
        <v>1618000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78621000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147000</v>
      </c>
      <c r="H48" s="54">
        <f t="shared" si="7"/>
        <v>1212000</v>
      </c>
      <c r="I48" s="54">
        <f t="shared" si="7"/>
        <v>102273000</v>
      </c>
      <c r="J48" s="54">
        <f t="shared" si="7"/>
        <v>103632000</v>
      </c>
      <c r="K48" s="54">
        <f t="shared" si="7"/>
        <v>3040000</v>
      </c>
      <c r="L48" s="54">
        <f t="shared" si="7"/>
        <v>5963000</v>
      </c>
      <c r="M48" s="54">
        <f t="shared" si="7"/>
        <v>5000</v>
      </c>
      <c r="N48" s="54">
        <f t="shared" si="7"/>
        <v>9008000</v>
      </c>
      <c r="O48" s="54">
        <f t="shared" si="7"/>
        <v>2448000</v>
      </c>
      <c r="P48" s="54">
        <f t="shared" si="7"/>
        <v>-16810000</v>
      </c>
      <c r="Q48" s="54">
        <f t="shared" si="7"/>
        <v>2742000</v>
      </c>
      <c r="R48" s="54">
        <f t="shared" si="7"/>
        <v>-11620000</v>
      </c>
      <c r="S48" s="54">
        <f t="shared" si="7"/>
        <v>7737000</v>
      </c>
      <c r="T48" s="54">
        <f t="shared" si="7"/>
        <v>6150000</v>
      </c>
      <c r="U48" s="54">
        <f t="shared" si="7"/>
        <v>151299000</v>
      </c>
      <c r="V48" s="54">
        <f t="shared" si="7"/>
        <v>165186000</v>
      </c>
      <c r="W48" s="54">
        <f t="shared" si="7"/>
        <v>266206000</v>
      </c>
      <c r="X48" s="54">
        <f t="shared" si="7"/>
        <v>0</v>
      </c>
      <c r="Y48" s="54">
        <f t="shared" si="7"/>
        <v>266206000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7731607000</v>
      </c>
      <c r="D49" s="218">
        <f t="shared" si="9"/>
        <v>0</v>
      </c>
      <c r="E49" s="220">
        <f t="shared" si="9"/>
        <v>8589421000</v>
      </c>
      <c r="F49" s="220">
        <f t="shared" si="9"/>
        <v>7041070000</v>
      </c>
      <c r="G49" s="220">
        <f t="shared" si="9"/>
        <v>28857000</v>
      </c>
      <c r="H49" s="220">
        <f t="shared" si="9"/>
        <v>93296000</v>
      </c>
      <c r="I49" s="220">
        <f t="shared" si="9"/>
        <v>353883000</v>
      </c>
      <c r="J49" s="220">
        <f t="shared" si="9"/>
        <v>476036000</v>
      </c>
      <c r="K49" s="220">
        <f t="shared" si="9"/>
        <v>280026000</v>
      </c>
      <c r="L49" s="220">
        <f t="shared" si="9"/>
        <v>492838000</v>
      </c>
      <c r="M49" s="220">
        <f t="shared" si="9"/>
        <v>630216000</v>
      </c>
      <c r="N49" s="220">
        <f t="shared" si="9"/>
        <v>1403080000</v>
      </c>
      <c r="O49" s="220">
        <f t="shared" si="9"/>
        <v>145037000</v>
      </c>
      <c r="P49" s="220">
        <f t="shared" si="9"/>
        <v>410822000</v>
      </c>
      <c r="Q49" s="220">
        <f t="shared" si="9"/>
        <v>392743000</v>
      </c>
      <c r="R49" s="220">
        <f t="shared" si="9"/>
        <v>948602000</v>
      </c>
      <c r="S49" s="220">
        <f t="shared" si="9"/>
        <v>561124000</v>
      </c>
      <c r="T49" s="220">
        <f t="shared" si="9"/>
        <v>569379000</v>
      </c>
      <c r="U49" s="220">
        <f t="shared" si="9"/>
        <v>1527078000</v>
      </c>
      <c r="V49" s="220">
        <f t="shared" si="9"/>
        <v>2657581000</v>
      </c>
      <c r="W49" s="220">
        <f t="shared" si="9"/>
        <v>5485299000</v>
      </c>
      <c r="X49" s="220">
        <f t="shared" si="9"/>
        <v>7041070000</v>
      </c>
      <c r="Y49" s="220">
        <f t="shared" si="9"/>
        <v>-1555771000</v>
      </c>
      <c r="Z49" s="221">
        <f t="shared" si="5"/>
        <v>-22.09566159688797</v>
      </c>
      <c r="AA49" s="222">
        <f>SUM(AA41:AA48)</f>
        <v>7041070000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1867828000</v>
      </c>
      <c r="D51" s="129">
        <f t="shared" si="10"/>
        <v>0</v>
      </c>
      <c r="E51" s="54">
        <f t="shared" si="10"/>
        <v>4354709000</v>
      </c>
      <c r="F51" s="54">
        <f t="shared" si="10"/>
        <v>0</v>
      </c>
      <c r="G51" s="54">
        <f t="shared" si="10"/>
        <v>163005230</v>
      </c>
      <c r="H51" s="54">
        <f t="shared" si="10"/>
        <v>169956556</v>
      </c>
      <c r="I51" s="54">
        <f t="shared" si="10"/>
        <v>225460011</v>
      </c>
      <c r="J51" s="54">
        <f t="shared" si="10"/>
        <v>558421797</v>
      </c>
      <c r="K51" s="54">
        <f t="shared" si="10"/>
        <v>215297733</v>
      </c>
      <c r="L51" s="54">
        <f t="shared" si="10"/>
        <v>283781997</v>
      </c>
      <c r="M51" s="54">
        <f t="shared" si="10"/>
        <v>261860564</v>
      </c>
      <c r="N51" s="54">
        <f t="shared" si="10"/>
        <v>760940294</v>
      </c>
      <c r="O51" s="54">
        <f t="shared" si="10"/>
        <v>177206588</v>
      </c>
      <c r="P51" s="54">
        <f t="shared" si="10"/>
        <v>202568893</v>
      </c>
      <c r="Q51" s="54">
        <f t="shared" si="10"/>
        <v>198031867</v>
      </c>
      <c r="R51" s="54">
        <f t="shared" si="10"/>
        <v>577807348</v>
      </c>
      <c r="S51" s="54">
        <f t="shared" si="10"/>
        <v>211773755</v>
      </c>
      <c r="T51" s="54">
        <f t="shared" si="10"/>
        <v>321675734</v>
      </c>
      <c r="U51" s="54">
        <f t="shared" si="10"/>
        <v>414964466</v>
      </c>
      <c r="V51" s="54">
        <f t="shared" si="10"/>
        <v>948413955</v>
      </c>
      <c r="W51" s="54">
        <f t="shared" si="10"/>
        <v>2845583394</v>
      </c>
      <c r="X51" s="54">
        <f t="shared" si="10"/>
        <v>0</v>
      </c>
      <c r="Y51" s="54">
        <f t="shared" si="10"/>
        <v>2845583394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>
        <v>961126000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>
        <v>1083058000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617233000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>
        <v>543298000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91056000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3295771000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>
        <v>19058000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1867828000</v>
      </c>
      <c r="D61" s="156"/>
      <c r="E61" s="60">
        <v>1039880000</v>
      </c>
      <c r="F61" s="60"/>
      <c r="G61" s="60">
        <v>163005230</v>
      </c>
      <c r="H61" s="60">
        <v>169956556</v>
      </c>
      <c r="I61" s="60">
        <v>225460011</v>
      </c>
      <c r="J61" s="60">
        <v>558421797</v>
      </c>
      <c r="K61" s="60">
        <v>215297733</v>
      </c>
      <c r="L61" s="60">
        <v>283781997</v>
      </c>
      <c r="M61" s="60">
        <v>261860564</v>
      </c>
      <c r="N61" s="60">
        <v>760940294</v>
      </c>
      <c r="O61" s="60">
        <v>177206588</v>
      </c>
      <c r="P61" s="60">
        <v>202568893</v>
      </c>
      <c r="Q61" s="60">
        <v>198031867</v>
      </c>
      <c r="R61" s="60">
        <v>577807348</v>
      </c>
      <c r="S61" s="60">
        <v>211773755</v>
      </c>
      <c r="T61" s="60">
        <v>321675734</v>
      </c>
      <c r="U61" s="60">
        <v>414964466</v>
      </c>
      <c r="V61" s="60">
        <v>948413955</v>
      </c>
      <c r="W61" s="60">
        <v>2845583394</v>
      </c>
      <c r="X61" s="60"/>
      <c r="Y61" s="60">
        <v>2845583394</v>
      </c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>
        <v>869742000</v>
      </c>
      <c r="D65" s="156">
        <v>1286772000</v>
      </c>
      <c r="E65" s="60">
        <v>1286772000</v>
      </c>
      <c r="F65" s="60">
        <v>1286772000</v>
      </c>
      <c r="G65" s="60">
        <v>75027413</v>
      </c>
      <c r="H65" s="60">
        <v>76297741</v>
      </c>
      <c r="I65" s="60">
        <v>75231205</v>
      </c>
      <c r="J65" s="60">
        <v>226556359</v>
      </c>
      <c r="K65" s="60">
        <v>81102546</v>
      </c>
      <c r="L65" s="60">
        <v>104889648</v>
      </c>
      <c r="M65" s="60">
        <v>82924689</v>
      </c>
      <c r="N65" s="60">
        <v>268916883</v>
      </c>
      <c r="O65" s="60">
        <v>79482131</v>
      </c>
      <c r="P65" s="60">
        <v>80676475</v>
      </c>
      <c r="Q65" s="60">
        <v>77356355</v>
      </c>
      <c r="R65" s="60">
        <v>237514961</v>
      </c>
      <c r="S65" s="60">
        <v>66660736</v>
      </c>
      <c r="T65" s="60">
        <v>88161860</v>
      </c>
      <c r="U65" s="60">
        <v>83021163</v>
      </c>
      <c r="V65" s="60">
        <v>237843759</v>
      </c>
      <c r="W65" s="60">
        <v>970831962</v>
      </c>
      <c r="X65" s="60">
        <v>1286772000</v>
      </c>
      <c r="Y65" s="60">
        <v>-315940038</v>
      </c>
      <c r="Z65" s="140">
        <v>-24.55</v>
      </c>
      <c r="AA65" s="155"/>
    </row>
    <row r="66" spans="1:27" ht="12.75">
      <c r="A66" s="311" t="s">
        <v>224</v>
      </c>
      <c r="B66" s="316"/>
      <c r="C66" s="273">
        <v>1197929649</v>
      </c>
      <c r="D66" s="274">
        <v>1806075000</v>
      </c>
      <c r="E66" s="275">
        <v>1969941000</v>
      </c>
      <c r="F66" s="275">
        <v>1806075000</v>
      </c>
      <c r="G66" s="275">
        <v>39056323</v>
      </c>
      <c r="H66" s="275">
        <v>48358646</v>
      </c>
      <c r="I66" s="275">
        <v>30758492</v>
      </c>
      <c r="J66" s="275">
        <v>118173461</v>
      </c>
      <c r="K66" s="275">
        <v>34667198</v>
      </c>
      <c r="L66" s="275">
        <v>33726642</v>
      </c>
      <c r="M66" s="275">
        <v>27832455</v>
      </c>
      <c r="N66" s="275">
        <v>96226295</v>
      </c>
      <c r="O66" s="275">
        <v>27401657</v>
      </c>
      <c r="P66" s="275">
        <v>29165570</v>
      </c>
      <c r="Q66" s="275">
        <v>32205418</v>
      </c>
      <c r="R66" s="275">
        <v>88772645</v>
      </c>
      <c r="S66" s="275">
        <v>34103844</v>
      </c>
      <c r="T66" s="275">
        <v>54502206</v>
      </c>
      <c r="U66" s="275">
        <v>61670323</v>
      </c>
      <c r="V66" s="275">
        <v>150276373</v>
      </c>
      <c r="W66" s="275">
        <v>453448774</v>
      </c>
      <c r="X66" s="275">
        <v>1806075000</v>
      </c>
      <c r="Y66" s="275">
        <v>-1352626226</v>
      </c>
      <c r="Z66" s="140">
        <v>-74.89</v>
      </c>
      <c r="AA66" s="277"/>
    </row>
    <row r="67" spans="1:27" ht="12.75">
      <c r="A67" s="311" t="s">
        <v>225</v>
      </c>
      <c r="B67" s="316"/>
      <c r="C67" s="62">
        <v>479056000</v>
      </c>
      <c r="D67" s="156">
        <v>766430000</v>
      </c>
      <c r="E67" s="60">
        <v>766430000</v>
      </c>
      <c r="F67" s="60">
        <v>766430000</v>
      </c>
      <c r="G67" s="60">
        <v>62789875</v>
      </c>
      <c r="H67" s="60">
        <v>48778906</v>
      </c>
      <c r="I67" s="60">
        <v>76851688</v>
      </c>
      <c r="J67" s="60">
        <v>188420469</v>
      </c>
      <c r="K67" s="60">
        <v>54265134</v>
      </c>
      <c r="L67" s="60">
        <v>84256774</v>
      </c>
      <c r="M67" s="60">
        <v>73867787</v>
      </c>
      <c r="N67" s="60">
        <v>212389695</v>
      </c>
      <c r="O67" s="60">
        <v>58452829</v>
      </c>
      <c r="P67" s="60">
        <v>76300507</v>
      </c>
      <c r="Q67" s="60">
        <v>42506153</v>
      </c>
      <c r="R67" s="60">
        <v>177259489</v>
      </c>
      <c r="S67" s="60">
        <v>55996610</v>
      </c>
      <c r="T67" s="60">
        <v>78967049</v>
      </c>
      <c r="U67" s="60">
        <v>113403791</v>
      </c>
      <c r="V67" s="60">
        <v>248367450</v>
      </c>
      <c r="W67" s="60">
        <v>826437103</v>
      </c>
      <c r="X67" s="60">
        <v>766430000</v>
      </c>
      <c r="Y67" s="60">
        <v>60007103</v>
      </c>
      <c r="Z67" s="140">
        <v>7.83</v>
      </c>
      <c r="AA67" s="155"/>
    </row>
    <row r="68" spans="1:27" ht="12.75">
      <c r="A68" s="311" t="s">
        <v>43</v>
      </c>
      <c r="B68" s="316"/>
      <c r="C68" s="62">
        <v>-678899649</v>
      </c>
      <c r="D68" s="156">
        <v>331566000</v>
      </c>
      <c r="E68" s="60">
        <v>331566000</v>
      </c>
      <c r="F68" s="60">
        <v>331566000</v>
      </c>
      <c r="G68" s="60">
        <v>-13868380</v>
      </c>
      <c r="H68" s="60">
        <v>-3478738</v>
      </c>
      <c r="I68" s="60">
        <v>42618626</v>
      </c>
      <c r="J68" s="60">
        <v>25271508</v>
      </c>
      <c r="K68" s="60">
        <v>45262854</v>
      </c>
      <c r="L68" s="60">
        <v>60908933</v>
      </c>
      <c r="M68" s="60">
        <v>77235634</v>
      </c>
      <c r="N68" s="60">
        <v>183407421</v>
      </c>
      <c r="O68" s="60">
        <v>11869971</v>
      </c>
      <c r="P68" s="60">
        <v>16426341</v>
      </c>
      <c r="Q68" s="60">
        <v>45963942</v>
      </c>
      <c r="R68" s="60">
        <v>74260254</v>
      </c>
      <c r="S68" s="60">
        <v>55012565</v>
      </c>
      <c r="T68" s="60">
        <v>100044619</v>
      </c>
      <c r="U68" s="60">
        <v>156869188</v>
      </c>
      <c r="V68" s="60">
        <v>311926372</v>
      </c>
      <c r="W68" s="60">
        <v>594865555</v>
      </c>
      <c r="X68" s="60">
        <v>331566000</v>
      </c>
      <c r="Y68" s="60">
        <v>263299555</v>
      </c>
      <c r="Z68" s="140">
        <v>79.41</v>
      </c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1867828000</v>
      </c>
      <c r="D69" s="218">
        <f t="shared" si="12"/>
        <v>4190843000</v>
      </c>
      <c r="E69" s="220">
        <f t="shared" si="12"/>
        <v>4354709000</v>
      </c>
      <c r="F69" s="220">
        <f t="shared" si="12"/>
        <v>4190843000</v>
      </c>
      <c r="G69" s="220">
        <f t="shared" si="12"/>
        <v>163005231</v>
      </c>
      <c r="H69" s="220">
        <f t="shared" si="12"/>
        <v>169956555</v>
      </c>
      <c r="I69" s="220">
        <f t="shared" si="12"/>
        <v>225460011</v>
      </c>
      <c r="J69" s="220">
        <f t="shared" si="12"/>
        <v>558421797</v>
      </c>
      <c r="K69" s="220">
        <f t="shared" si="12"/>
        <v>215297732</v>
      </c>
      <c r="L69" s="220">
        <f t="shared" si="12"/>
        <v>283781997</v>
      </c>
      <c r="M69" s="220">
        <f t="shared" si="12"/>
        <v>261860565</v>
      </c>
      <c r="N69" s="220">
        <f t="shared" si="12"/>
        <v>760940294</v>
      </c>
      <c r="O69" s="220">
        <f t="shared" si="12"/>
        <v>177206588</v>
      </c>
      <c r="P69" s="220">
        <f t="shared" si="12"/>
        <v>202568893</v>
      </c>
      <c r="Q69" s="220">
        <f t="shared" si="12"/>
        <v>198031868</v>
      </c>
      <c r="R69" s="220">
        <f t="shared" si="12"/>
        <v>577807349</v>
      </c>
      <c r="S69" s="220">
        <f t="shared" si="12"/>
        <v>211773755</v>
      </c>
      <c r="T69" s="220">
        <f t="shared" si="12"/>
        <v>321675734</v>
      </c>
      <c r="U69" s="220">
        <f t="shared" si="12"/>
        <v>414964465</v>
      </c>
      <c r="V69" s="220">
        <f t="shared" si="12"/>
        <v>948413954</v>
      </c>
      <c r="W69" s="220">
        <f t="shared" si="12"/>
        <v>2845583394</v>
      </c>
      <c r="X69" s="220">
        <f t="shared" si="12"/>
        <v>4190843000</v>
      </c>
      <c r="Y69" s="220">
        <f t="shared" si="12"/>
        <v>-1345259606</v>
      </c>
      <c r="Z69" s="221">
        <f>+IF(X69&lt;&gt;0,+(Y69/X69)*100,0)</f>
        <v>-32.09997621003698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3273963735</v>
      </c>
      <c r="D5" s="357">
        <f t="shared" si="0"/>
        <v>0</v>
      </c>
      <c r="E5" s="356">
        <f t="shared" si="0"/>
        <v>800206713</v>
      </c>
      <c r="F5" s="358">
        <f t="shared" si="0"/>
        <v>621874000</v>
      </c>
      <c r="G5" s="358">
        <f t="shared" si="0"/>
        <v>24624000</v>
      </c>
      <c r="H5" s="356">
        <f t="shared" si="0"/>
        <v>51819000</v>
      </c>
      <c r="I5" s="356">
        <f t="shared" si="0"/>
        <v>196632000</v>
      </c>
      <c r="J5" s="358">
        <f t="shared" si="0"/>
        <v>273075000</v>
      </c>
      <c r="K5" s="358">
        <f t="shared" si="0"/>
        <v>215105000</v>
      </c>
      <c r="L5" s="356">
        <f t="shared" si="0"/>
        <v>422049000</v>
      </c>
      <c r="M5" s="356">
        <f t="shared" si="0"/>
        <v>465200000</v>
      </c>
      <c r="N5" s="358">
        <f t="shared" si="0"/>
        <v>1102354000</v>
      </c>
      <c r="O5" s="358">
        <f t="shared" si="0"/>
        <v>96755000</v>
      </c>
      <c r="P5" s="356">
        <f t="shared" si="0"/>
        <v>311637000</v>
      </c>
      <c r="Q5" s="356">
        <f t="shared" si="0"/>
        <v>334253000</v>
      </c>
      <c r="R5" s="358">
        <f t="shared" si="0"/>
        <v>742645000</v>
      </c>
      <c r="S5" s="358">
        <f t="shared" si="0"/>
        <v>408805000</v>
      </c>
      <c r="T5" s="356">
        <f t="shared" si="0"/>
        <v>417398000</v>
      </c>
      <c r="U5" s="356">
        <f t="shared" si="0"/>
        <v>850359000</v>
      </c>
      <c r="V5" s="358">
        <f t="shared" si="0"/>
        <v>1676562000</v>
      </c>
      <c r="W5" s="358">
        <f t="shared" si="0"/>
        <v>3794636000</v>
      </c>
      <c r="X5" s="356">
        <f t="shared" si="0"/>
        <v>621874000</v>
      </c>
      <c r="Y5" s="358">
        <f t="shared" si="0"/>
        <v>3172762000</v>
      </c>
      <c r="Z5" s="359">
        <f>+IF(X5&lt;&gt;0,+(Y5/X5)*100,0)</f>
        <v>510.19370483409824</v>
      </c>
      <c r="AA5" s="360">
        <f>+AA6+AA8+AA11+AA13+AA15</f>
        <v>621874000</v>
      </c>
    </row>
    <row r="6" spans="1:27" ht="12.75">
      <c r="A6" s="361" t="s">
        <v>205</v>
      </c>
      <c r="B6" s="142"/>
      <c r="C6" s="60">
        <f>+C7</f>
        <v>536739945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913000</v>
      </c>
      <c r="H6" s="60">
        <f t="shared" si="1"/>
        <v>24140000</v>
      </c>
      <c r="I6" s="60">
        <f t="shared" si="1"/>
        <v>107126000</v>
      </c>
      <c r="J6" s="59">
        <f t="shared" si="1"/>
        <v>132179000</v>
      </c>
      <c r="K6" s="59">
        <f t="shared" si="1"/>
        <v>72925000</v>
      </c>
      <c r="L6" s="60">
        <f t="shared" si="1"/>
        <v>106255000</v>
      </c>
      <c r="M6" s="60">
        <f t="shared" si="1"/>
        <v>220310000</v>
      </c>
      <c r="N6" s="59">
        <f t="shared" si="1"/>
        <v>399490000</v>
      </c>
      <c r="O6" s="59">
        <f t="shared" si="1"/>
        <v>17745000</v>
      </c>
      <c r="P6" s="60">
        <f t="shared" si="1"/>
        <v>79571000</v>
      </c>
      <c r="Q6" s="60">
        <f t="shared" si="1"/>
        <v>62551000</v>
      </c>
      <c r="R6" s="59">
        <f t="shared" si="1"/>
        <v>159867000</v>
      </c>
      <c r="S6" s="59">
        <f t="shared" si="1"/>
        <v>147481000</v>
      </c>
      <c r="T6" s="60">
        <f t="shared" si="1"/>
        <v>156971000</v>
      </c>
      <c r="U6" s="60">
        <f t="shared" si="1"/>
        <v>296970000</v>
      </c>
      <c r="V6" s="59">
        <f t="shared" si="1"/>
        <v>601422000</v>
      </c>
      <c r="W6" s="59">
        <f t="shared" si="1"/>
        <v>1292958000</v>
      </c>
      <c r="X6" s="60">
        <f t="shared" si="1"/>
        <v>0</v>
      </c>
      <c r="Y6" s="59">
        <f t="shared" si="1"/>
        <v>1292958000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536739945</v>
      </c>
      <c r="D7" s="340"/>
      <c r="E7" s="60"/>
      <c r="F7" s="59"/>
      <c r="G7" s="59">
        <v>913000</v>
      </c>
      <c r="H7" s="60">
        <v>24140000</v>
      </c>
      <c r="I7" s="60">
        <v>107126000</v>
      </c>
      <c r="J7" s="59">
        <v>132179000</v>
      </c>
      <c r="K7" s="59">
        <v>72925000</v>
      </c>
      <c r="L7" s="60">
        <v>106255000</v>
      </c>
      <c r="M7" s="60">
        <v>220310000</v>
      </c>
      <c r="N7" s="59">
        <v>399490000</v>
      </c>
      <c r="O7" s="59">
        <v>17745000</v>
      </c>
      <c r="P7" s="60">
        <v>79571000</v>
      </c>
      <c r="Q7" s="60">
        <v>62551000</v>
      </c>
      <c r="R7" s="59">
        <v>159867000</v>
      </c>
      <c r="S7" s="59">
        <v>147481000</v>
      </c>
      <c r="T7" s="60">
        <v>156971000</v>
      </c>
      <c r="U7" s="60">
        <v>296970000</v>
      </c>
      <c r="V7" s="59">
        <v>601422000</v>
      </c>
      <c r="W7" s="59">
        <v>1292958000</v>
      </c>
      <c r="X7" s="60"/>
      <c r="Y7" s="59">
        <v>1292958000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633321631</v>
      </c>
      <c r="D8" s="340">
        <f t="shared" si="2"/>
        <v>0</v>
      </c>
      <c r="E8" s="60">
        <f t="shared" si="2"/>
        <v>414791000</v>
      </c>
      <c r="F8" s="59">
        <f t="shared" si="2"/>
        <v>311729000</v>
      </c>
      <c r="G8" s="59">
        <f t="shared" si="2"/>
        <v>5049000</v>
      </c>
      <c r="H8" s="60">
        <f t="shared" si="2"/>
        <v>6467000</v>
      </c>
      <c r="I8" s="60">
        <f t="shared" si="2"/>
        <v>23199000</v>
      </c>
      <c r="J8" s="59">
        <f t="shared" si="2"/>
        <v>34715000</v>
      </c>
      <c r="K8" s="59">
        <f t="shared" si="2"/>
        <v>51035000</v>
      </c>
      <c r="L8" s="60">
        <f t="shared" si="2"/>
        <v>44586000</v>
      </c>
      <c r="M8" s="60">
        <f t="shared" si="2"/>
        <v>85182000</v>
      </c>
      <c r="N8" s="59">
        <f t="shared" si="2"/>
        <v>180803000</v>
      </c>
      <c r="O8" s="59">
        <f t="shared" si="2"/>
        <v>27151000</v>
      </c>
      <c r="P8" s="60">
        <f t="shared" si="2"/>
        <v>25152000</v>
      </c>
      <c r="Q8" s="60">
        <f t="shared" si="2"/>
        <v>47004000</v>
      </c>
      <c r="R8" s="59">
        <f t="shared" si="2"/>
        <v>99307000</v>
      </c>
      <c r="S8" s="59">
        <f t="shared" si="2"/>
        <v>121955000</v>
      </c>
      <c r="T8" s="60">
        <f t="shared" si="2"/>
        <v>66060000</v>
      </c>
      <c r="U8" s="60">
        <f t="shared" si="2"/>
        <v>308356000</v>
      </c>
      <c r="V8" s="59">
        <f t="shared" si="2"/>
        <v>496371000</v>
      </c>
      <c r="W8" s="59">
        <f t="shared" si="2"/>
        <v>811196000</v>
      </c>
      <c r="X8" s="60">
        <f t="shared" si="2"/>
        <v>311729000</v>
      </c>
      <c r="Y8" s="59">
        <f t="shared" si="2"/>
        <v>499467000</v>
      </c>
      <c r="Z8" s="61">
        <f>+IF(X8&lt;&gt;0,+(Y8/X8)*100,0)</f>
        <v>160.22474649455137</v>
      </c>
      <c r="AA8" s="62">
        <f>SUM(AA9:AA10)</f>
        <v>311729000</v>
      </c>
    </row>
    <row r="9" spans="1:27" ht="12.75">
      <c r="A9" s="291" t="s">
        <v>230</v>
      </c>
      <c r="B9" s="142"/>
      <c r="C9" s="60">
        <v>629230858</v>
      </c>
      <c r="D9" s="340"/>
      <c r="E9" s="60">
        <v>414791000</v>
      </c>
      <c r="F9" s="59">
        <v>311729000</v>
      </c>
      <c r="G9" s="59">
        <v>5049000</v>
      </c>
      <c r="H9" s="60">
        <v>6467000</v>
      </c>
      <c r="I9" s="60">
        <v>23199000</v>
      </c>
      <c r="J9" s="59">
        <v>34715000</v>
      </c>
      <c r="K9" s="59">
        <v>51035000</v>
      </c>
      <c r="L9" s="60">
        <v>44586000</v>
      </c>
      <c r="M9" s="60">
        <v>85182000</v>
      </c>
      <c r="N9" s="59">
        <v>180803000</v>
      </c>
      <c r="O9" s="59">
        <v>27151000</v>
      </c>
      <c r="P9" s="60">
        <v>25152000</v>
      </c>
      <c r="Q9" s="60">
        <v>47004000</v>
      </c>
      <c r="R9" s="59">
        <v>99307000</v>
      </c>
      <c r="S9" s="59">
        <v>121955000</v>
      </c>
      <c r="T9" s="60">
        <v>66060000</v>
      </c>
      <c r="U9" s="60">
        <v>308356000</v>
      </c>
      <c r="V9" s="59">
        <v>496371000</v>
      </c>
      <c r="W9" s="59">
        <v>811196000</v>
      </c>
      <c r="X9" s="60">
        <v>311729000</v>
      </c>
      <c r="Y9" s="59">
        <v>499467000</v>
      </c>
      <c r="Z9" s="61">
        <v>160.22</v>
      </c>
      <c r="AA9" s="62">
        <v>311729000</v>
      </c>
    </row>
    <row r="10" spans="1:27" ht="12.75">
      <c r="A10" s="291" t="s">
        <v>231</v>
      </c>
      <c r="B10" s="142"/>
      <c r="C10" s="60">
        <v>4090773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355272705</v>
      </c>
      <c r="D11" s="363">
        <f aca="true" t="shared" si="3" ref="D11:AA11">+D12</f>
        <v>0</v>
      </c>
      <c r="E11" s="362">
        <f t="shared" si="3"/>
        <v>210861428</v>
      </c>
      <c r="F11" s="364">
        <f t="shared" si="3"/>
        <v>295835000</v>
      </c>
      <c r="G11" s="364">
        <f t="shared" si="3"/>
        <v>80000</v>
      </c>
      <c r="H11" s="362">
        <f t="shared" si="3"/>
        <v>8953000</v>
      </c>
      <c r="I11" s="362">
        <f t="shared" si="3"/>
        <v>18310000</v>
      </c>
      <c r="J11" s="364">
        <f t="shared" si="3"/>
        <v>27343000</v>
      </c>
      <c r="K11" s="364">
        <f t="shared" si="3"/>
        <v>15751000</v>
      </c>
      <c r="L11" s="362">
        <f t="shared" si="3"/>
        <v>20504000</v>
      </c>
      <c r="M11" s="362">
        <f t="shared" si="3"/>
        <v>11383000</v>
      </c>
      <c r="N11" s="364">
        <f t="shared" si="3"/>
        <v>47638000</v>
      </c>
      <c r="O11" s="364">
        <f t="shared" si="3"/>
        <v>3239000</v>
      </c>
      <c r="P11" s="362">
        <f t="shared" si="3"/>
        <v>17504000</v>
      </c>
      <c r="Q11" s="362">
        <f t="shared" si="3"/>
        <v>11140000</v>
      </c>
      <c r="R11" s="364">
        <f t="shared" si="3"/>
        <v>31883000</v>
      </c>
      <c r="S11" s="364">
        <f t="shared" si="3"/>
        <v>5521000</v>
      </c>
      <c r="T11" s="362">
        <f t="shared" si="3"/>
        <v>10299000</v>
      </c>
      <c r="U11" s="362">
        <f t="shared" si="3"/>
        <v>2404000</v>
      </c>
      <c r="V11" s="364">
        <f t="shared" si="3"/>
        <v>18224000</v>
      </c>
      <c r="W11" s="364">
        <f t="shared" si="3"/>
        <v>125088000</v>
      </c>
      <c r="X11" s="362">
        <f t="shared" si="3"/>
        <v>295835000</v>
      </c>
      <c r="Y11" s="364">
        <f t="shared" si="3"/>
        <v>-170747000</v>
      </c>
      <c r="Z11" s="365">
        <f>+IF(X11&lt;&gt;0,+(Y11/X11)*100,0)</f>
        <v>-57.71697060861629</v>
      </c>
      <c r="AA11" s="366">
        <f t="shared" si="3"/>
        <v>295835000</v>
      </c>
    </row>
    <row r="12" spans="1:27" ht="12.75">
      <c r="A12" s="291" t="s">
        <v>232</v>
      </c>
      <c r="B12" s="136"/>
      <c r="C12" s="60">
        <v>355272705</v>
      </c>
      <c r="D12" s="340"/>
      <c r="E12" s="60">
        <v>210861428</v>
      </c>
      <c r="F12" s="59">
        <v>295835000</v>
      </c>
      <c r="G12" s="59">
        <v>80000</v>
      </c>
      <c r="H12" s="60">
        <v>8953000</v>
      </c>
      <c r="I12" s="60">
        <v>18310000</v>
      </c>
      <c r="J12" s="59">
        <v>27343000</v>
      </c>
      <c r="K12" s="59">
        <v>15751000</v>
      </c>
      <c r="L12" s="60">
        <v>20504000</v>
      </c>
      <c r="M12" s="60">
        <v>11383000</v>
      </c>
      <c r="N12" s="59">
        <v>47638000</v>
      </c>
      <c r="O12" s="59">
        <v>3239000</v>
      </c>
      <c r="P12" s="60">
        <v>17504000</v>
      </c>
      <c r="Q12" s="60">
        <v>11140000</v>
      </c>
      <c r="R12" s="59">
        <v>31883000</v>
      </c>
      <c r="S12" s="59">
        <v>5521000</v>
      </c>
      <c r="T12" s="60">
        <v>10299000</v>
      </c>
      <c r="U12" s="60">
        <v>2404000</v>
      </c>
      <c r="V12" s="59">
        <v>18224000</v>
      </c>
      <c r="W12" s="59">
        <v>125088000</v>
      </c>
      <c r="X12" s="60">
        <v>295835000</v>
      </c>
      <c r="Y12" s="59">
        <v>-170747000</v>
      </c>
      <c r="Z12" s="61">
        <v>-57.72</v>
      </c>
      <c r="AA12" s="62">
        <v>295835000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140574285</v>
      </c>
      <c r="F13" s="342">
        <f t="shared" si="4"/>
        <v>0</v>
      </c>
      <c r="G13" s="342">
        <f t="shared" si="4"/>
        <v>0</v>
      </c>
      <c r="H13" s="275">
        <f t="shared" si="4"/>
        <v>4765000</v>
      </c>
      <c r="I13" s="275">
        <f t="shared" si="4"/>
        <v>13097000</v>
      </c>
      <c r="J13" s="342">
        <f t="shared" si="4"/>
        <v>17862000</v>
      </c>
      <c r="K13" s="342">
        <f t="shared" si="4"/>
        <v>29892000</v>
      </c>
      <c r="L13" s="275">
        <f t="shared" si="4"/>
        <v>19426000</v>
      </c>
      <c r="M13" s="275">
        <f t="shared" si="4"/>
        <v>26289000</v>
      </c>
      <c r="N13" s="342">
        <f t="shared" si="4"/>
        <v>75607000</v>
      </c>
      <c r="O13" s="342">
        <f t="shared" si="4"/>
        <v>10112000</v>
      </c>
      <c r="P13" s="275">
        <f t="shared" si="4"/>
        <v>23534000</v>
      </c>
      <c r="Q13" s="275">
        <f t="shared" si="4"/>
        <v>45107000</v>
      </c>
      <c r="R13" s="342">
        <f t="shared" si="4"/>
        <v>78753000</v>
      </c>
      <c r="S13" s="342">
        <f t="shared" si="4"/>
        <v>38866000</v>
      </c>
      <c r="T13" s="275">
        <f t="shared" si="4"/>
        <v>56236000</v>
      </c>
      <c r="U13" s="275">
        <f t="shared" si="4"/>
        <v>15601000</v>
      </c>
      <c r="V13" s="342">
        <f t="shared" si="4"/>
        <v>110703000</v>
      </c>
      <c r="W13" s="342">
        <f t="shared" si="4"/>
        <v>282925000</v>
      </c>
      <c r="X13" s="275">
        <f t="shared" si="4"/>
        <v>0</v>
      </c>
      <c r="Y13" s="342">
        <f t="shared" si="4"/>
        <v>282925000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140574285</v>
      </c>
      <c r="F14" s="59"/>
      <c r="G14" s="59"/>
      <c r="H14" s="60">
        <v>4765000</v>
      </c>
      <c r="I14" s="60">
        <v>13097000</v>
      </c>
      <c r="J14" s="59">
        <v>17862000</v>
      </c>
      <c r="K14" s="59">
        <v>29892000</v>
      </c>
      <c r="L14" s="60">
        <v>19426000</v>
      </c>
      <c r="M14" s="60">
        <v>26289000</v>
      </c>
      <c r="N14" s="59">
        <v>75607000</v>
      </c>
      <c r="O14" s="59">
        <v>10112000</v>
      </c>
      <c r="P14" s="60">
        <v>23534000</v>
      </c>
      <c r="Q14" s="60">
        <v>45107000</v>
      </c>
      <c r="R14" s="59">
        <v>78753000</v>
      </c>
      <c r="S14" s="59">
        <v>38866000</v>
      </c>
      <c r="T14" s="60">
        <v>56236000</v>
      </c>
      <c r="U14" s="60">
        <v>15601000</v>
      </c>
      <c r="V14" s="59">
        <v>110703000</v>
      </c>
      <c r="W14" s="59">
        <v>282925000</v>
      </c>
      <c r="X14" s="60"/>
      <c r="Y14" s="59">
        <v>282925000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1748629454</v>
      </c>
      <c r="D15" s="340">
        <f t="shared" si="5"/>
        <v>0</v>
      </c>
      <c r="E15" s="60">
        <f t="shared" si="5"/>
        <v>33980000</v>
      </c>
      <c r="F15" s="59">
        <f t="shared" si="5"/>
        <v>14310000</v>
      </c>
      <c r="G15" s="59">
        <f t="shared" si="5"/>
        <v>18582000</v>
      </c>
      <c r="H15" s="60">
        <f t="shared" si="5"/>
        <v>7494000</v>
      </c>
      <c r="I15" s="60">
        <f t="shared" si="5"/>
        <v>34900000</v>
      </c>
      <c r="J15" s="59">
        <f t="shared" si="5"/>
        <v>60976000</v>
      </c>
      <c r="K15" s="59">
        <f t="shared" si="5"/>
        <v>45502000</v>
      </c>
      <c r="L15" s="60">
        <f t="shared" si="5"/>
        <v>231278000</v>
      </c>
      <c r="M15" s="60">
        <f t="shared" si="5"/>
        <v>122036000</v>
      </c>
      <c r="N15" s="59">
        <f t="shared" si="5"/>
        <v>398816000</v>
      </c>
      <c r="O15" s="59">
        <f t="shared" si="5"/>
        <v>38508000</v>
      </c>
      <c r="P15" s="60">
        <f t="shared" si="5"/>
        <v>165876000</v>
      </c>
      <c r="Q15" s="60">
        <f t="shared" si="5"/>
        <v>168451000</v>
      </c>
      <c r="R15" s="59">
        <f t="shared" si="5"/>
        <v>372835000</v>
      </c>
      <c r="S15" s="59">
        <f t="shared" si="5"/>
        <v>94982000</v>
      </c>
      <c r="T15" s="60">
        <f t="shared" si="5"/>
        <v>127832000</v>
      </c>
      <c r="U15" s="60">
        <f t="shared" si="5"/>
        <v>227028000</v>
      </c>
      <c r="V15" s="59">
        <f t="shared" si="5"/>
        <v>449842000</v>
      </c>
      <c r="W15" s="59">
        <f t="shared" si="5"/>
        <v>1282469000</v>
      </c>
      <c r="X15" s="60">
        <f t="shared" si="5"/>
        <v>14310000</v>
      </c>
      <c r="Y15" s="59">
        <f t="shared" si="5"/>
        <v>1268159000</v>
      </c>
      <c r="Z15" s="61">
        <f>+IF(X15&lt;&gt;0,+(Y15/X15)*100,0)</f>
        <v>8862.04751921733</v>
      </c>
      <c r="AA15" s="62">
        <f>SUM(AA16:AA20)</f>
        <v>14310000</v>
      </c>
    </row>
    <row r="16" spans="1:27" ht="12.75">
      <c r="A16" s="291" t="s">
        <v>234</v>
      </c>
      <c r="B16" s="300"/>
      <c r="C16" s="60">
        <v>5788142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>
        <v>463082401</v>
      </c>
      <c r="D17" s="340"/>
      <c r="E17" s="60"/>
      <c r="F17" s="59"/>
      <c r="G17" s="59"/>
      <c r="H17" s="60"/>
      <c r="I17" s="60"/>
      <c r="J17" s="59"/>
      <c r="K17" s="59"/>
      <c r="L17" s="60">
        <v>134149000</v>
      </c>
      <c r="M17" s="60">
        <v>54606000</v>
      </c>
      <c r="N17" s="59">
        <v>188755000</v>
      </c>
      <c r="O17" s="59">
        <v>23798000</v>
      </c>
      <c r="P17" s="60">
        <v>63050000</v>
      </c>
      <c r="Q17" s="60">
        <v>33781000</v>
      </c>
      <c r="R17" s="59">
        <v>120629000</v>
      </c>
      <c r="S17" s="59">
        <v>20097000</v>
      </c>
      <c r="T17" s="60">
        <v>89550000</v>
      </c>
      <c r="U17" s="60">
        <v>96339000</v>
      </c>
      <c r="V17" s="59">
        <v>205986000</v>
      </c>
      <c r="W17" s="59">
        <v>515370000</v>
      </c>
      <c r="X17" s="60"/>
      <c r="Y17" s="59">
        <v>515370000</v>
      </c>
      <c r="Z17" s="61"/>
      <c r="AA17" s="62"/>
    </row>
    <row r="18" spans="1:27" ht="12.75">
      <c r="A18" s="291" t="s">
        <v>82</v>
      </c>
      <c r="B18" s="136"/>
      <c r="C18" s="60">
        <v>161188746</v>
      </c>
      <c r="D18" s="340"/>
      <c r="E18" s="60"/>
      <c r="F18" s="59"/>
      <c r="G18" s="59">
        <v>17939000</v>
      </c>
      <c r="H18" s="60">
        <v>5090000</v>
      </c>
      <c r="I18" s="60">
        <v>22394000</v>
      </c>
      <c r="J18" s="59">
        <v>45423000</v>
      </c>
      <c r="K18" s="59">
        <v>32600000</v>
      </c>
      <c r="L18" s="60">
        <v>37943000</v>
      </c>
      <c r="M18" s="60">
        <v>41819000</v>
      </c>
      <c r="N18" s="59">
        <v>112362000</v>
      </c>
      <c r="O18" s="59">
        <v>10181000</v>
      </c>
      <c r="P18" s="60">
        <v>67645000</v>
      </c>
      <c r="Q18" s="60">
        <v>22415000</v>
      </c>
      <c r="R18" s="59">
        <v>100241000</v>
      </c>
      <c r="S18" s="59">
        <v>46709000</v>
      </c>
      <c r="T18" s="60">
        <v>26658000</v>
      </c>
      <c r="U18" s="60">
        <v>113622000</v>
      </c>
      <c r="V18" s="59">
        <v>186989000</v>
      </c>
      <c r="W18" s="59">
        <v>445015000</v>
      </c>
      <c r="X18" s="60"/>
      <c r="Y18" s="59">
        <v>445015000</v>
      </c>
      <c r="Z18" s="61"/>
      <c r="AA18" s="62"/>
    </row>
    <row r="19" spans="1:27" ht="12.75">
      <c r="A19" s="291" t="s">
        <v>236</v>
      </c>
      <c r="B19" s="136"/>
      <c r="C19" s="60">
        <v>2630842</v>
      </c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1115939323</v>
      </c>
      <c r="D20" s="340"/>
      <c r="E20" s="60">
        <v>33980000</v>
      </c>
      <c r="F20" s="59">
        <v>14310000</v>
      </c>
      <c r="G20" s="59">
        <v>643000</v>
      </c>
      <c r="H20" s="60">
        <v>2404000</v>
      </c>
      <c r="I20" s="60">
        <v>12506000</v>
      </c>
      <c r="J20" s="59">
        <v>15553000</v>
      </c>
      <c r="K20" s="59">
        <v>12902000</v>
      </c>
      <c r="L20" s="60">
        <v>59186000</v>
      </c>
      <c r="M20" s="60">
        <v>25611000</v>
      </c>
      <c r="N20" s="59">
        <v>97699000</v>
      </c>
      <c r="O20" s="59">
        <v>4529000</v>
      </c>
      <c r="P20" s="60">
        <v>35181000</v>
      </c>
      <c r="Q20" s="60">
        <v>112255000</v>
      </c>
      <c r="R20" s="59">
        <v>151965000</v>
      </c>
      <c r="S20" s="59">
        <v>28176000</v>
      </c>
      <c r="T20" s="60">
        <v>11624000</v>
      </c>
      <c r="U20" s="60">
        <v>17067000</v>
      </c>
      <c r="V20" s="59">
        <v>56867000</v>
      </c>
      <c r="W20" s="59">
        <v>322084000</v>
      </c>
      <c r="X20" s="60">
        <v>14310000</v>
      </c>
      <c r="Y20" s="59">
        <v>307774000</v>
      </c>
      <c r="Z20" s="61">
        <v>2150.76</v>
      </c>
      <c r="AA20" s="62">
        <v>14310000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211655580</v>
      </c>
      <c r="D22" s="344">
        <f t="shared" si="6"/>
        <v>0</v>
      </c>
      <c r="E22" s="343">
        <f t="shared" si="6"/>
        <v>103556499</v>
      </c>
      <c r="F22" s="345">
        <f t="shared" si="6"/>
        <v>62347000</v>
      </c>
      <c r="G22" s="345">
        <f t="shared" si="6"/>
        <v>134000</v>
      </c>
      <c r="H22" s="343">
        <f t="shared" si="6"/>
        <v>0</v>
      </c>
      <c r="I22" s="343">
        <f t="shared" si="6"/>
        <v>19492000</v>
      </c>
      <c r="J22" s="345">
        <f t="shared" si="6"/>
        <v>19626000</v>
      </c>
      <c r="K22" s="345">
        <f t="shared" si="6"/>
        <v>15161000</v>
      </c>
      <c r="L22" s="343">
        <f t="shared" si="6"/>
        <v>27287000</v>
      </c>
      <c r="M22" s="343">
        <f t="shared" si="6"/>
        <v>126243000</v>
      </c>
      <c r="N22" s="345">
        <f t="shared" si="6"/>
        <v>168691000</v>
      </c>
      <c r="O22" s="345">
        <f t="shared" si="6"/>
        <v>17170000</v>
      </c>
      <c r="P22" s="343">
        <f t="shared" si="6"/>
        <v>15899000</v>
      </c>
      <c r="Q22" s="343">
        <f t="shared" si="6"/>
        <v>8707000</v>
      </c>
      <c r="R22" s="345">
        <f t="shared" si="6"/>
        <v>41776000</v>
      </c>
      <c r="S22" s="345">
        <f t="shared" si="6"/>
        <v>47345000</v>
      </c>
      <c r="T22" s="343">
        <f t="shared" si="6"/>
        <v>31365000</v>
      </c>
      <c r="U22" s="343">
        <f t="shared" si="6"/>
        <v>232419000</v>
      </c>
      <c r="V22" s="345">
        <f t="shared" si="6"/>
        <v>311129000</v>
      </c>
      <c r="W22" s="345">
        <f t="shared" si="6"/>
        <v>541222000</v>
      </c>
      <c r="X22" s="343">
        <f t="shared" si="6"/>
        <v>62347000</v>
      </c>
      <c r="Y22" s="345">
        <f t="shared" si="6"/>
        <v>478875000</v>
      </c>
      <c r="Z22" s="336">
        <f>+IF(X22&lt;&gt;0,+(Y22/X22)*100,0)</f>
        <v>768.0802604776493</v>
      </c>
      <c r="AA22" s="350">
        <f>SUM(AA23:AA32)</f>
        <v>62347000</v>
      </c>
    </row>
    <row r="23" spans="1:27" ht="12.75">
      <c r="A23" s="361" t="s">
        <v>237</v>
      </c>
      <c r="B23" s="142"/>
      <c r="C23" s="60">
        <v>14616178</v>
      </c>
      <c r="D23" s="340"/>
      <c r="E23" s="60"/>
      <c r="F23" s="59"/>
      <c r="G23" s="59"/>
      <c r="H23" s="60"/>
      <c r="I23" s="60"/>
      <c r="J23" s="59"/>
      <c r="K23" s="59"/>
      <c r="L23" s="60">
        <v>2250000</v>
      </c>
      <c r="M23" s="60">
        <v>18855000</v>
      </c>
      <c r="N23" s="59">
        <v>21105000</v>
      </c>
      <c r="O23" s="59">
        <v>-3951000</v>
      </c>
      <c r="P23" s="60">
        <v>2179000</v>
      </c>
      <c r="Q23" s="60">
        <v>794000</v>
      </c>
      <c r="R23" s="59">
        <v>-978000</v>
      </c>
      <c r="S23" s="59">
        <v>744000</v>
      </c>
      <c r="T23" s="60">
        <v>780000</v>
      </c>
      <c r="U23" s="60">
        <v>8717000</v>
      </c>
      <c r="V23" s="59">
        <v>10241000</v>
      </c>
      <c r="W23" s="59">
        <v>30368000</v>
      </c>
      <c r="X23" s="60"/>
      <c r="Y23" s="59">
        <v>30368000</v>
      </c>
      <c r="Z23" s="61"/>
      <c r="AA23" s="62"/>
    </row>
    <row r="24" spans="1:27" ht="12.75">
      <c r="A24" s="361" t="s">
        <v>238</v>
      </c>
      <c r="B24" s="142"/>
      <c r="C24" s="60">
        <v>5112445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4232259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>
        <v>458000</v>
      </c>
      <c r="P26" s="362"/>
      <c r="Q26" s="362"/>
      <c r="R26" s="364">
        <v>458000</v>
      </c>
      <c r="S26" s="364"/>
      <c r="T26" s="362"/>
      <c r="U26" s="362">
        <v>8256000</v>
      </c>
      <c r="V26" s="364">
        <v>8256000</v>
      </c>
      <c r="W26" s="364">
        <v>8714000</v>
      </c>
      <c r="X26" s="362"/>
      <c r="Y26" s="364">
        <v>8714000</v>
      </c>
      <c r="Z26" s="365"/>
      <c r="AA26" s="366"/>
    </row>
    <row r="27" spans="1:27" ht="12.75">
      <c r="A27" s="361" t="s">
        <v>241</v>
      </c>
      <c r="B27" s="147"/>
      <c r="C27" s="60">
        <v>3000345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1393099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>
        <v>84799259</v>
      </c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>
        <v>48118094</v>
      </c>
      <c r="D30" s="340"/>
      <c r="E30" s="60"/>
      <c r="F30" s="59"/>
      <c r="G30" s="59">
        <v>134000</v>
      </c>
      <c r="H30" s="60"/>
      <c r="I30" s="60">
        <v>512000</v>
      </c>
      <c r="J30" s="59">
        <v>646000</v>
      </c>
      <c r="K30" s="59"/>
      <c r="L30" s="60"/>
      <c r="M30" s="60">
        <v>240000</v>
      </c>
      <c r="N30" s="59">
        <v>240000</v>
      </c>
      <c r="O30" s="59">
        <v>20075000</v>
      </c>
      <c r="P30" s="60">
        <v>-81000</v>
      </c>
      <c r="Q30" s="60">
        <v>3813000</v>
      </c>
      <c r="R30" s="59">
        <v>23807000</v>
      </c>
      <c r="S30" s="59">
        <v>24328000</v>
      </c>
      <c r="T30" s="60">
        <v>654000</v>
      </c>
      <c r="U30" s="60">
        <v>22899000</v>
      </c>
      <c r="V30" s="59">
        <v>47881000</v>
      </c>
      <c r="W30" s="59">
        <v>72574000</v>
      </c>
      <c r="X30" s="60"/>
      <c r="Y30" s="59">
        <v>72574000</v>
      </c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>
        <v>1496000</v>
      </c>
      <c r="V31" s="59">
        <v>1496000</v>
      </c>
      <c r="W31" s="59">
        <v>1496000</v>
      </c>
      <c r="X31" s="60"/>
      <c r="Y31" s="59">
        <v>1496000</v>
      </c>
      <c r="Z31" s="61"/>
      <c r="AA31" s="62"/>
    </row>
    <row r="32" spans="1:27" ht="12.75">
      <c r="A32" s="361" t="s">
        <v>93</v>
      </c>
      <c r="B32" s="136"/>
      <c r="C32" s="60">
        <v>50383901</v>
      </c>
      <c r="D32" s="340"/>
      <c r="E32" s="60">
        <v>103556499</v>
      </c>
      <c r="F32" s="59">
        <v>62347000</v>
      </c>
      <c r="G32" s="59"/>
      <c r="H32" s="60"/>
      <c r="I32" s="60">
        <v>18980000</v>
      </c>
      <c r="J32" s="59">
        <v>18980000</v>
      </c>
      <c r="K32" s="59">
        <v>15161000</v>
      </c>
      <c r="L32" s="60">
        <v>25037000</v>
      </c>
      <c r="M32" s="60">
        <v>107148000</v>
      </c>
      <c r="N32" s="59">
        <v>147346000</v>
      </c>
      <c r="O32" s="59">
        <v>588000</v>
      </c>
      <c r="P32" s="60">
        <v>13801000</v>
      </c>
      <c r="Q32" s="60">
        <v>4100000</v>
      </c>
      <c r="R32" s="59">
        <v>18489000</v>
      </c>
      <c r="S32" s="59">
        <v>22273000</v>
      </c>
      <c r="T32" s="60">
        <v>29931000</v>
      </c>
      <c r="U32" s="60">
        <v>191051000</v>
      </c>
      <c r="V32" s="59">
        <v>243255000</v>
      </c>
      <c r="W32" s="59">
        <v>428070000</v>
      </c>
      <c r="X32" s="60">
        <v>62347000</v>
      </c>
      <c r="Y32" s="59">
        <v>365723000</v>
      </c>
      <c r="Z32" s="61">
        <v>586.59</v>
      </c>
      <c r="AA32" s="62">
        <v>62347000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28247000</v>
      </c>
      <c r="T34" s="343">
        <f t="shared" si="7"/>
        <v>0</v>
      </c>
      <c r="U34" s="343">
        <f t="shared" si="7"/>
        <v>11753000</v>
      </c>
      <c r="V34" s="345">
        <f t="shared" si="7"/>
        <v>40000000</v>
      </c>
      <c r="W34" s="345">
        <f t="shared" si="7"/>
        <v>40000000</v>
      </c>
      <c r="X34" s="343">
        <f t="shared" si="7"/>
        <v>0</v>
      </c>
      <c r="Y34" s="345">
        <f t="shared" si="7"/>
        <v>40000000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>
        <v>28247000</v>
      </c>
      <c r="T35" s="54"/>
      <c r="U35" s="54">
        <v>11753000</v>
      </c>
      <c r="V35" s="53">
        <v>40000000</v>
      </c>
      <c r="W35" s="53">
        <v>40000000</v>
      </c>
      <c r="X35" s="54"/>
      <c r="Y35" s="53">
        <v>40000000</v>
      </c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652280785</v>
      </c>
      <c r="D40" s="344">
        <f t="shared" si="9"/>
        <v>0</v>
      </c>
      <c r="E40" s="343">
        <f t="shared" si="9"/>
        <v>2446235450</v>
      </c>
      <c r="F40" s="345">
        <f t="shared" si="9"/>
        <v>2309997000</v>
      </c>
      <c r="G40" s="345">
        <f t="shared" si="9"/>
        <v>3952000</v>
      </c>
      <c r="H40" s="343">
        <f t="shared" si="9"/>
        <v>40265000</v>
      </c>
      <c r="I40" s="343">
        <f t="shared" si="9"/>
        <v>35448000</v>
      </c>
      <c r="J40" s="345">
        <f t="shared" si="9"/>
        <v>79665000</v>
      </c>
      <c r="K40" s="345">
        <f t="shared" si="9"/>
        <v>46720000</v>
      </c>
      <c r="L40" s="343">
        <f t="shared" si="9"/>
        <v>37475000</v>
      </c>
      <c r="M40" s="343">
        <f t="shared" si="9"/>
        <v>38768000</v>
      </c>
      <c r="N40" s="345">
        <f t="shared" si="9"/>
        <v>122963000</v>
      </c>
      <c r="O40" s="345">
        <f t="shared" si="9"/>
        <v>28726000</v>
      </c>
      <c r="P40" s="343">
        <f t="shared" si="9"/>
        <v>99889000</v>
      </c>
      <c r="Q40" s="343">
        <f t="shared" si="9"/>
        <v>47041000</v>
      </c>
      <c r="R40" s="345">
        <f t="shared" si="9"/>
        <v>175656000</v>
      </c>
      <c r="S40" s="345">
        <f t="shared" si="9"/>
        <v>68608000</v>
      </c>
      <c r="T40" s="343">
        <f t="shared" si="9"/>
        <v>114424000</v>
      </c>
      <c r="U40" s="343">
        <f t="shared" si="9"/>
        <v>280301000</v>
      </c>
      <c r="V40" s="345">
        <f t="shared" si="9"/>
        <v>463333000</v>
      </c>
      <c r="W40" s="345">
        <f t="shared" si="9"/>
        <v>841617000</v>
      </c>
      <c r="X40" s="343">
        <f t="shared" si="9"/>
        <v>2309997000</v>
      </c>
      <c r="Y40" s="345">
        <f t="shared" si="9"/>
        <v>-1468380000</v>
      </c>
      <c r="Z40" s="336">
        <f>+IF(X40&lt;&gt;0,+(Y40/X40)*100,0)</f>
        <v>-63.56631631989133</v>
      </c>
      <c r="AA40" s="350">
        <f>SUM(AA41:AA49)</f>
        <v>2309997000</v>
      </c>
    </row>
    <row r="41" spans="1:27" ht="12.75">
      <c r="A41" s="361" t="s">
        <v>248</v>
      </c>
      <c r="B41" s="142"/>
      <c r="C41" s="362">
        <v>2685577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>
        <v>13413000</v>
      </c>
      <c r="Q41" s="362"/>
      <c r="R41" s="364">
        <v>13413000</v>
      </c>
      <c r="S41" s="364"/>
      <c r="T41" s="362"/>
      <c r="U41" s="362">
        <v>10751000</v>
      </c>
      <c r="V41" s="364">
        <v>10751000</v>
      </c>
      <c r="W41" s="364">
        <v>24164000</v>
      </c>
      <c r="X41" s="362"/>
      <c r="Y41" s="364">
        <v>24164000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22734033</v>
      </c>
      <c r="D43" s="369"/>
      <c r="E43" s="305"/>
      <c r="F43" s="370"/>
      <c r="G43" s="370">
        <v>38000</v>
      </c>
      <c r="H43" s="305">
        <v>3708000</v>
      </c>
      <c r="I43" s="305">
        <v>6500000</v>
      </c>
      <c r="J43" s="370">
        <v>10246000</v>
      </c>
      <c r="K43" s="370">
        <v>182000</v>
      </c>
      <c r="L43" s="305">
        <v>619000</v>
      </c>
      <c r="M43" s="305">
        <v>6052000</v>
      </c>
      <c r="N43" s="370">
        <v>6853000</v>
      </c>
      <c r="O43" s="370">
        <v>2670000</v>
      </c>
      <c r="P43" s="305">
        <v>36977000</v>
      </c>
      <c r="Q43" s="305">
        <v>-1004000</v>
      </c>
      <c r="R43" s="370">
        <v>38643000</v>
      </c>
      <c r="S43" s="370">
        <v>2282000</v>
      </c>
      <c r="T43" s="305">
        <v>18437000</v>
      </c>
      <c r="U43" s="305">
        <v>11302000</v>
      </c>
      <c r="V43" s="370">
        <v>32021000</v>
      </c>
      <c r="W43" s="370">
        <v>87763000</v>
      </c>
      <c r="X43" s="305"/>
      <c r="Y43" s="370">
        <v>87763000</v>
      </c>
      <c r="Z43" s="371"/>
      <c r="AA43" s="303"/>
    </row>
    <row r="44" spans="1:27" ht="12.75">
      <c r="A44" s="361" t="s">
        <v>251</v>
      </c>
      <c r="B44" s="136"/>
      <c r="C44" s="60">
        <v>23146602</v>
      </c>
      <c r="D44" s="368"/>
      <c r="E44" s="54"/>
      <c r="F44" s="53"/>
      <c r="G44" s="53"/>
      <c r="H44" s="54">
        <v>17000</v>
      </c>
      <c r="I44" s="54">
        <v>240000</v>
      </c>
      <c r="J44" s="53">
        <v>257000</v>
      </c>
      <c r="K44" s="53">
        <v>220000</v>
      </c>
      <c r="L44" s="54">
        <v>1039000</v>
      </c>
      <c r="M44" s="54">
        <v>2000</v>
      </c>
      <c r="N44" s="53">
        <v>1261000</v>
      </c>
      <c r="O44" s="53">
        <v>497000</v>
      </c>
      <c r="P44" s="54">
        <v>5641000</v>
      </c>
      <c r="Q44" s="54">
        <v>1656000</v>
      </c>
      <c r="R44" s="53">
        <v>7794000</v>
      </c>
      <c r="S44" s="53">
        <v>324000</v>
      </c>
      <c r="T44" s="54">
        <v>2246000</v>
      </c>
      <c r="U44" s="54">
        <v>11912000</v>
      </c>
      <c r="V44" s="53">
        <v>14482000</v>
      </c>
      <c r="W44" s="53">
        <v>23794000</v>
      </c>
      <c r="X44" s="54"/>
      <c r="Y44" s="53">
        <v>23794000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32688507</v>
      </c>
      <c r="D47" s="368"/>
      <c r="E47" s="54"/>
      <c r="F47" s="53"/>
      <c r="G47" s="53"/>
      <c r="H47" s="54"/>
      <c r="I47" s="54">
        <v>121000</v>
      </c>
      <c r="J47" s="53">
        <v>121000</v>
      </c>
      <c r="K47" s="53">
        <v>144000</v>
      </c>
      <c r="L47" s="54">
        <v>171000</v>
      </c>
      <c r="M47" s="54">
        <v>46000</v>
      </c>
      <c r="N47" s="53">
        <v>361000</v>
      </c>
      <c r="O47" s="53">
        <v>125000</v>
      </c>
      <c r="P47" s="54">
        <v>37000</v>
      </c>
      <c r="Q47" s="54">
        <v>478000</v>
      </c>
      <c r="R47" s="53">
        <v>640000</v>
      </c>
      <c r="S47" s="53"/>
      <c r="T47" s="54">
        <v>-29000</v>
      </c>
      <c r="U47" s="54">
        <v>249000</v>
      </c>
      <c r="V47" s="53">
        <v>220000</v>
      </c>
      <c r="W47" s="53">
        <v>1342000</v>
      </c>
      <c r="X47" s="54"/>
      <c r="Y47" s="53">
        <v>1342000</v>
      </c>
      <c r="Z47" s="94"/>
      <c r="AA47" s="95"/>
    </row>
    <row r="48" spans="1:27" ht="12.75">
      <c r="A48" s="361" t="s">
        <v>255</v>
      </c>
      <c r="B48" s="136"/>
      <c r="C48" s="60">
        <v>134552527</v>
      </c>
      <c r="D48" s="368"/>
      <c r="E48" s="54"/>
      <c r="F48" s="53"/>
      <c r="G48" s="53">
        <v>622000</v>
      </c>
      <c r="H48" s="54">
        <v>32017000</v>
      </c>
      <c r="I48" s="54">
        <v>15751000</v>
      </c>
      <c r="J48" s="53">
        <v>48390000</v>
      </c>
      <c r="K48" s="53">
        <v>18507000</v>
      </c>
      <c r="L48" s="54">
        <v>19588000</v>
      </c>
      <c r="M48" s="54">
        <v>8213000</v>
      </c>
      <c r="N48" s="53">
        <v>46308000</v>
      </c>
      <c r="O48" s="53">
        <v>9671000</v>
      </c>
      <c r="P48" s="54">
        <v>10795000</v>
      </c>
      <c r="Q48" s="54">
        <v>16813000</v>
      </c>
      <c r="R48" s="53">
        <v>37279000</v>
      </c>
      <c r="S48" s="53">
        <v>15991000</v>
      </c>
      <c r="T48" s="54">
        <v>21615000</v>
      </c>
      <c r="U48" s="54">
        <v>60838000</v>
      </c>
      <c r="V48" s="53">
        <v>98444000</v>
      </c>
      <c r="W48" s="53">
        <v>230421000</v>
      </c>
      <c r="X48" s="54"/>
      <c r="Y48" s="53">
        <v>230421000</v>
      </c>
      <c r="Z48" s="94"/>
      <c r="AA48" s="95"/>
    </row>
    <row r="49" spans="1:27" ht="12.75">
      <c r="A49" s="361" t="s">
        <v>93</v>
      </c>
      <c r="B49" s="136"/>
      <c r="C49" s="54">
        <v>436473539</v>
      </c>
      <c r="D49" s="368"/>
      <c r="E49" s="54">
        <v>2446235450</v>
      </c>
      <c r="F49" s="53">
        <v>2309997000</v>
      </c>
      <c r="G49" s="53">
        <v>3292000</v>
      </c>
      <c r="H49" s="54">
        <v>4523000</v>
      </c>
      <c r="I49" s="54">
        <v>12836000</v>
      </c>
      <c r="J49" s="53">
        <v>20651000</v>
      </c>
      <c r="K49" s="53">
        <v>27667000</v>
      </c>
      <c r="L49" s="54">
        <v>16058000</v>
      </c>
      <c r="M49" s="54">
        <v>24455000</v>
      </c>
      <c r="N49" s="53">
        <v>68180000</v>
      </c>
      <c r="O49" s="53">
        <v>15763000</v>
      </c>
      <c r="P49" s="54">
        <v>33026000</v>
      </c>
      <c r="Q49" s="54">
        <v>29098000</v>
      </c>
      <c r="R49" s="53">
        <v>77887000</v>
      </c>
      <c r="S49" s="53">
        <v>50011000</v>
      </c>
      <c r="T49" s="54">
        <v>72155000</v>
      </c>
      <c r="U49" s="54">
        <v>185249000</v>
      </c>
      <c r="V49" s="53">
        <v>307415000</v>
      </c>
      <c r="W49" s="53">
        <v>474133000</v>
      </c>
      <c r="X49" s="54">
        <v>2309997000</v>
      </c>
      <c r="Y49" s="53">
        <v>-1835864000</v>
      </c>
      <c r="Z49" s="94">
        <v>-79.47</v>
      </c>
      <c r="AA49" s="95">
        <v>2309997000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2011903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38000</v>
      </c>
      <c r="J54" s="345">
        <f t="shared" si="12"/>
        <v>38000</v>
      </c>
      <c r="K54" s="345">
        <f t="shared" si="12"/>
        <v>0</v>
      </c>
      <c r="L54" s="343">
        <f t="shared" si="12"/>
        <v>64000</v>
      </c>
      <c r="M54" s="343">
        <f t="shared" si="12"/>
        <v>0</v>
      </c>
      <c r="N54" s="345">
        <f t="shared" si="12"/>
        <v>64000</v>
      </c>
      <c r="O54" s="345">
        <f t="shared" si="12"/>
        <v>-62000</v>
      </c>
      <c r="P54" s="343">
        <f t="shared" si="12"/>
        <v>207000</v>
      </c>
      <c r="Q54" s="343">
        <f t="shared" si="12"/>
        <v>0</v>
      </c>
      <c r="R54" s="345">
        <f t="shared" si="12"/>
        <v>145000</v>
      </c>
      <c r="S54" s="345">
        <f t="shared" si="12"/>
        <v>382000</v>
      </c>
      <c r="T54" s="343">
        <f t="shared" si="12"/>
        <v>42000</v>
      </c>
      <c r="U54" s="343">
        <f t="shared" si="12"/>
        <v>947000</v>
      </c>
      <c r="V54" s="345">
        <f t="shared" si="12"/>
        <v>1371000</v>
      </c>
      <c r="W54" s="345">
        <f t="shared" si="12"/>
        <v>1618000</v>
      </c>
      <c r="X54" s="343">
        <f t="shared" si="12"/>
        <v>0</v>
      </c>
      <c r="Y54" s="345">
        <f t="shared" si="12"/>
        <v>1618000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>
        <v>2011903</v>
      </c>
      <c r="D55" s="340"/>
      <c r="E55" s="60"/>
      <c r="F55" s="59"/>
      <c r="G55" s="59"/>
      <c r="H55" s="60"/>
      <c r="I55" s="60">
        <v>38000</v>
      </c>
      <c r="J55" s="59">
        <v>38000</v>
      </c>
      <c r="K55" s="59"/>
      <c r="L55" s="60">
        <v>64000</v>
      </c>
      <c r="M55" s="60"/>
      <c r="N55" s="59">
        <v>64000</v>
      </c>
      <c r="O55" s="59">
        <v>-62000</v>
      </c>
      <c r="P55" s="60">
        <v>207000</v>
      </c>
      <c r="Q55" s="60"/>
      <c r="R55" s="59">
        <v>145000</v>
      </c>
      <c r="S55" s="59">
        <v>382000</v>
      </c>
      <c r="T55" s="60">
        <v>42000</v>
      </c>
      <c r="U55" s="60">
        <v>947000</v>
      </c>
      <c r="V55" s="59">
        <v>1371000</v>
      </c>
      <c r="W55" s="59">
        <v>1618000</v>
      </c>
      <c r="X55" s="60"/>
      <c r="Y55" s="59">
        <v>1618000</v>
      </c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40382503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147000</v>
      </c>
      <c r="H57" s="343">
        <f t="shared" si="13"/>
        <v>1212000</v>
      </c>
      <c r="I57" s="343">
        <f t="shared" si="13"/>
        <v>102273000</v>
      </c>
      <c r="J57" s="345">
        <f t="shared" si="13"/>
        <v>103632000</v>
      </c>
      <c r="K57" s="345">
        <f t="shared" si="13"/>
        <v>3040000</v>
      </c>
      <c r="L57" s="343">
        <f t="shared" si="13"/>
        <v>5963000</v>
      </c>
      <c r="M57" s="343">
        <f t="shared" si="13"/>
        <v>5000</v>
      </c>
      <c r="N57" s="345">
        <f t="shared" si="13"/>
        <v>9008000</v>
      </c>
      <c r="O57" s="345">
        <f t="shared" si="13"/>
        <v>2448000</v>
      </c>
      <c r="P57" s="343">
        <f t="shared" si="13"/>
        <v>-16810000</v>
      </c>
      <c r="Q57" s="343">
        <f t="shared" si="13"/>
        <v>2742000</v>
      </c>
      <c r="R57" s="345">
        <f t="shared" si="13"/>
        <v>-11620000</v>
      </c>
      <c r="S57" s="345">
        <f t="shared" si="13"/>
        <v>7737000</v>
      </c>
      <c r="T57" s="343">
        <f t="shared" si="13"/>
        <v>6150000</v>
      </c>
      <c r="U57" s="343">
        <f t="shared" si="13"/>
        <v>151299000</v>
      </c>
      <c r="V57" s="345">
        <f t="shared" si="13"/>
        <v>165186000</v>
      </c>
      <c r="W57" s="345">
        <f t="shared" si="13"/>
        <v>266206000</v>
      </c>
      <c r="X57" s="343">
        <f t="shared" si="13"/>
        <v>0</v>
      </c>
      <c r="Y57" s="345">
        <f t="shared" si="13"/>
        <v>266206000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40382503</v>
      </c>
      <c r="D58" s="340"/>
      <c r="E58" s="60"/>
      <c r="F58" s="59"/>
      <c r="G58" s="59">
        <v>147000</v>
      </c>
      <c r="H58" s="60">
        <v>1212000</v>
      </c>
      <c r="I58" s="60">
        <v>102273000</v>
      </c>
      <c r="J58" s="59">
        <v>103632000</v>
      </c>
      <c r="K58" s="59">
        <v>3040000</v>
      </c>
      <c r="L58" s="60">
        <v>5963000</v>
      </c>
      <c r="M58" s="60">
        <v>5000</v>
      </c>
      <c r="N58" s="59">
        <v>9008000</v>
      </c>
      <c r="O58" s="59">
        <v>2448000</v>
      </c>
      <c r="P58" s="60">
        <v>-16810000</v>
      </c>
      <c r="Q58" s="60">
        <v>2742000</v>
      </c>
      <c r="R58" s="59">
        <v>-11620000</v>
      </c>
      <c r="S58" s="59">
        <v>7737000</v>
      </c>
      <c r="T58" s="60">
        <v>6150000</v>
      </c>
      <c r="U58" s="60">
        <v>151299000</v>
      </c>
      <c r="V58" s="59">
        <v>165186000</v>
      </c>
      <c r="W58" s="59">
        <v>266206000</v>
      </c>
      <c r="X58" s="60"/>
      <c r="Y58" s="59">
        <v>266206000</v>
      </c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4180294506</v>
      </c>
      <c r="D60" s="346">
        <f t="shared" si="14"/>
        <v>0</v>
      </c>
      <c r="E60" s="219">
        <f t="shared" si="14"/>
        <v>3349998662</v>
      </c>
      <c r="F60" s="264">
        <f t="shared" si="14"/>
        <v>2994218000</v>
      </c>
      <c r="G60" s="264">
        <f t="shared" si="14"/>
        <v>28857000</v>
      </c>
      <c r="H60" s="219">
        <f t="shared" si="14"/>
        <v>93296000</v>
      </c>
      <c r="I60" s="219">
        <f t="shared" si="14"/>
        <v>353883000</v>
      </c>
      <c r="J60" s="264">
        <f t="shared" si="14"/>
        <v>476036000</v>
      </c>
      <c r="K60" s="264">
        <f t="shared" si="14"/>
        <v>280026000</v>
      </c>
      <c r="L60" s="219">
        <f t="shared" si="14"/>
        <v>492838000</v>
      </c>
      <c r="M60" s="219">
        <f t="shared" si="14"/>
        <v>630216000</v>
      </c>
      <c r="N60" s="264">
        <f t="shared" si="14"/>
        <v>1403080000</v>
      </c>
      <c r="O60" s="264">
        <f t="shared" si="14"/>
        <v>145037000</v>
      </c>
      <c r="P60" s="219">
        <f t="shared" si="14"/>
        <v>410822000</v>
      </c>
      <c r="Q60" s="219">
        <f t="shared" si="14"/>
        <v>392743000</v>
      </c>
      <c r="R60" s="264">
        <f t="shared" si="14"/>
        <v>948602000</v>
      </c>
      <c r="S60" s="264">
        <f t="shared" si="14"/>
        <v>561124000</v>
      </c>
      <c r="T60" s="219">
        <f t="shared" si="14"/>
        <v>569379000</v>
      </c>
      <c r="U60" s="219">
        <f t="shared" si="14"/>
        <v>1527078000</v>
      </c>
      <c r="V60" s="264">
        <f t="shared" si="14"/>
        <v>2657581000</v>
      </c>
      <c r="W60" s="264">
        <f t="shared" si="14"/>
        <v>5485299000</v>
      </c>
      <c r="X60" s="219">
        <f t="shared" si="14"/>
        <v>2994218000</v>
      </c>
      <c r="Y60" s="264">
        <f t="shared" si="14"/>
        <v>2491081000</v>
      </c>
      <c r="Z60" s="337">
        <f>+IF(X60&lt;&gt;0,+(Y60/X60)*100,0)</f>
        <v>83.19638049066567</v>
      </c>
      <c r="AA60" s="232">
        <f>+AA57+AA54+AA51+AA40+AA37+AA34+AA22+AA5</f>
        <v>2994218000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2720984265</v>
      </c>
      <c r="D5" s="357">
        <f t="shared" si="0"/>
        <v>0</v>
      </c>
      <c r="E5" s="356">
        <f t="shared" si="0"/>
        <v>3731461094</v>
      </c>
      <c r="F5" s="358">
        <f t="shared" si="0"/>
        <v>2105804000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2105804000</v>
      </c>
      <c r="Y5" s="358">
        <f t="shared" si="0"/>
        <v>-2105804000</v>
      </c>
      <c r="Z5" s="359">
        <f>+IF(X5&lt;&gt;0,+(Y5/X5)*100,0)</f>
        <v>-100</v>
      </c>
      <c r="AA5" s="360">
        <f>+AA6+AA8+AA11+AA13+AA15</f>
        <v>2105804000</v>
      </c>
    </row>
    <row r="6" spans="1:27" ht="12.75">
      <c r="A6" s="361" t="s">
        <v>205</v>
      </c>
      <c r="B6" s="142"/>
      <c r="C6" s="60">
        <f>+C7</f>
        <v>504334055</v>
      </c>
      <c r="D6" s="340">
        <f aca="true" t="shared" si="1" ref="D6:AA6">+D7</f>
        <v>0</v>
      </c>
      <c r="E6" s="60">
        <f t="shared" si="1"/>
        <v>2334703686</v>
      </c>
      <c r="F6" s="59">
        <f t="shared" si="1"/>
        <v>1121086000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1121086000</v>
      </c>
      <c r="Y6" s="59">
        <f t="shared" si="1"/>
        <v>-1121086000</v>
      </c>
      <c r="Z6" s="61">
        <f>+IF(X6&lt;&gt;0,+(Y6/X6)*100,0)</f>
        <v>-100</v>
      </c>
      <c r="AA6" s="62">
        <f t="shared" si="1"/>
        <v>1121086000</v>
      </c>
    </row>
    <row r="7" spans="1:27" ht="12.75">
      <c r="A7" s="291" t="s">
        <v>229</v>
      </c>
      <c r="B7" s="142"/>
      <c r="C7" s="60">
        <v>504334055</v>
      </c>
      <c r="D7" s="340"/>
      <c r="E7" s="60">
        <v>2334703686</v>
      </c>
      <c r="F7" s="59">
        <v>1121086000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1121086000</v>
      </c>
      <c r="Y7" s="59">
        <v>-1121086000</v>
      </c>
      <c r="Z7" s="61">
        <v>-100</v>
      </c>
      <c r="AA7" s="62">
        <v>1121086000</v>
      </c>
    </row>
    <row r="8" spans="1:27" ht="12.75">
      <c r="A8" s="361" t="s">
        <v>206</v>
      </c>
      <c r="B8" s="142"/>
      <c r="C8" s="60">
        <f aca="true" t="shared" si="2" ref="C8:Y8">SUM(C9:C10)</f>
        <v>594359369</v>
      </c>
      <c r="D8" s="340">
        <f t="shared" si="2"/>
        <v>0</v>
      </c>
      <c r="E8" s="60">
        <f t="shared" si="2"/>
        <v>913387000</v>
      </c>
      <c r="F8" s="59">
        <f t="shared" si="2"/>
        <v>519748000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519748000</v>
      </c>
      <c r="Y8" s="59">
        <f t="shared" si="2"/>
        <v>-519748000</v>
      </c>
      <c r="Z8" s="61">
        <f>+IF(X8&lt;&gt;0,+(Y8/X8)*100,0)</f>
        <v>-100</v>
      </c>
      <c r="AA8" s="62">
        <f>SUM(AA9:AA10)</f>
        <v>519748000</v>
      </c>
    </row>
    <row r="9" spans="1:27" ht="12.75">
      <c r="A9" s="291" t="s">
        <v>230</v>
      </c>
      <c r="B9" s="142"/>
      <c r="C9" s="60">
        <v>590453142</v>
      </c>
      <c r="D9" s="340"/>
      <c r="E9" s="60">
        <v>913387000</v>
      </c>
      <c r="F9" s="59">
        <v>519748000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519748000</v>
      </c>
      <c r="Y9" s="59">
        <v>-519748000</v>
      </c>
      <c r="Z9" s="61">
        <v>-100</v>
      </c>
      <c r="AA9" s="62">
        <v>519748000</v>
      </c>
    </row>
    <row r="10" spans="1:27" ht="12.75">
      <c r="A10" s="291" t="s">
        <v>231</v>
      </c>
      <c r="B10" s="142"/>
      <c r="C10" s="60">
        <v>3906227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247359295</v>
      </c>
      <c r="D11" s="363">
        <f aca="true" t="shared" si="3" ref="D11:AA11">+D12</f>
        <v>0</v>
      </c>
      <c r="E11" s="362">
        <f t="shared" si="3"/>
        <v>266142123</v>
      </c>
      <c r="F11" s="364">
        <f t="shared" si="3"/>
        <v>419170000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419170000</v>
      </c>
      <c r="Y11" s="364">
        <f t="shared" si="3"/>
        <v>-419170000</v>
      </c>
      <c r="Z11" s="365">
        <f>+IF(X11&lt;&gt;0,+(Y11/X11)*100,0)</f>
        <v>-100</v>
      </c>
      <c r="AA11" s="366">
        <f t="shared" si="3"/>
        <v>419170000</v>
      </c>
    </row>
    <row r="12" spans="1:27" ht="12.75">
      <c r="A12" s="291" t="s">
        <v>232</v>
      </c>
      <c r="B12" s="136"/>
      <c r="C12" s="60">
        <v>247359295</v>
      </c>
      <c r="D12" s="340"/>
      <c r="E12" s="60">
        <v>266142123</v>
      </c>
      <c r="F12" s="59">
        <v>419170000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419170000</v>
      </c>
      <c r="Y12" s="59">
        <v>-419170000</v>
      </c>
      <c r="Z12" s="61">
        <v>-100</v>
      </c>
      <c r="AA12" s="62">
        <v>419170000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177428285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177428285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1374931546</v>
      </c>
      <c r="D15" s="340">
        <f t="shared" si="5"/>
        <v>0</v>
      </c>
      <c r="E15" s="60">
        <f t="shared" si="5"/>
        <v>39800000</v>
      </c>
      <c r="F15" s="59">
        <f t="shared" si="5"/>
        <v>45800000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45800000</v>
      </c>
      <c r="Y15" s="59">
        <f t="shared" si="5"/>
        <v>-45800000</v>
      </c>
      <c r="Z15" s="61">
        <f>+IF(X15&lt;&gt;0,+(Y15/X15)*100,0)</f>
        <v>-100</v>
      </c>
      <c r="AA15" s="62">
        <f>SUM(AA16:AA20)</f>
        <v>45800000</v>
      </c>
    </row>
    <row r="16" spans="1:27" ht="12.75">
      <c r="A16" s="291" t="s">
        <v>234</v>
      </c>
      <c r="B16" s="300"/>
      <c r="C16" s="60">
        <v>4732858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>
        <v>279495599</v>
      </c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>
        <v>116051254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>
        <v>2512158</v>
      </c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972139677</v>
      </c>
      <c r="D20" s="340"/>
      <c r="E20" s="60">
        <v>39800000</v>
      </c>
      <c r="F20" s="59">
        <v>45800000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45800000</v>
      </c>
      <c r="Y20" s="59">
        <v>-45800000</v>
      </c>
      <c r="Z20" s="61">
        <v>-100</v>
      </c>
      <c r="AA20" s="62">
        <v>45800000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177829420</v>
      </c>
      <c r="D22" s="344">
        <f t="shared" si="6"/>
        <v>0</v>
      </c>
      <c r="E22" s="343">
        <f t="shared" si="6"/>
        <v>85372484</v>
      </c>
      <c r="F22" s="345">
        <f t="shared" si="6"/>
        <v>157409000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157409000</v>
      </c>
      <c r="Y22" s="345">
        <f t="shared" si="6"/>
        <v>-157409000</v>
      </c>
      <c r="Z22" s="336">
        <f>+IF(X22&lt;&gt;0,+(Y22/X22)*100,0)</f>
        <v>-100</v>
      </c>
      <c r="AA22" s="350">
        <f>SUM(AA23:AA32)</f>
        <v>157409000</v>
      </c>
    </row>
    <row r="23" spans="1:27" ht="12.75">
      <c r="A23" s="361" t="s">
        <v>237</v>
      </c>
      <c r="B23" s="142"/>
      <c r="C23" s="60">
        <v>11818822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3768555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3119741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2211655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1026901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>
        <v>80973741</v>
      </c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>
        <v>38388906</v>
      </c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36521099</v>
      </c>
      <c r="D32" s="340"/>
      <c r="E32" s="60">
        <v>85372484</v>
      </c>
      <c r="F32" s="59">
        <v>157409000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157409000</v>
      </c>
      <c r="Y32" s="59">
        <v>-157409000</v>
      </c>
      <c r="Z32" s="61">
        <v>-100</v>
      </c>
      <c r="AA32" s="62">
        <v>157409000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612615215</v>
      </c>
      <c r="D40" s="344">
        <f t="shared" si="9"/>
        <v>0</v>
      </c>
      <c r="E40" s="343">
        <f t="shared" si="9"/>
        <v>1422588760</v>
      </c>
      <c r="F40" s="345">
        <f t="shared" si="9"/>
        <v>1783639000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1783639000</v>
      </c>
      <c r="Y40" s="345">
        <f t="shared" si="9"/>
        <v>-1783639000</v>
      </c>
      <c r="Z40" s="336">
        <f>+IF(X40&lt;&gt;0,+(Y40/X40)*100,0)</f>
        <v>-100</v>
      </c>
      <c r="AA40" s="350">
        <f>SUM(AA41:AA49)</f>
        <v>1783639000</v>
      </c>
    </row>
    <row r="41" spans="1:27" ht="12.75">
      <c r="A41" s="361" t="s">
        <v>248</v>
      </c>
      <c r="B41" s="142"/>
      <c r="C41" s="362">
        <v>2564423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20635967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19021398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18645493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104421473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447326461</v>
      </c>
      <c r="D49" s="368"/>
      <c r="E49" s="54">
        <v>1422588760</v>
      </c>
      <c r="F49" s="53">
        <v>1783639000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1783639000</v>
      </c>
      <c r="Y49" s="53">
        <v>-1783639000</v>
      </c>
      <c r="Z49" s="94">
        <v>-100</v>
      </c>
      <c r="AA49" s="95">
        <v>1783639000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1645097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>
        <v>1645097</v>
      </c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38238497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38238497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3551312494</v>
      </c>
      <c r="D60" s="346">
        <f t="shared" si="14"/>
        <v>0</v>
      </c>
      <c r="E60" s="219">
        <f t="shared" si="14"/>
        <v>5239422338</v>
      </c>
      <c r="F60" s="264">
        <f t="shared" si="14"/>
        <v>4046852000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4046852000</v>
      </c>
      <c r="Y60" s="264">
        <f t="shared" si="14"/>
        <v>-4046852000</v>
      </c>
      <c r="Z60" s="337">
        <f>+IF(X60&lt;&gt;0,+(Y60/X60)*100,0)</f>
        <v>-100</v>
      </c>
      <c r="AA60" s="232">
        <f>+AA57+AA54+AA51+AA40+AA37+AA34+AA22+AA5</f>
        <v>4046852000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2018-08-03T14:12:32Z</dcterms:created>
  <dcterms:modified xsi:type="dcterms:W3CDTF">2018-08-03T14:12:36Z</dcterms:modified>
  <cp:category/>
  <cp:version/>
  <cp:contentType/>
  <cp:contentStatus/>
</cp:coreProperties>
</file>