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<sst xmlns="http://schemas.openxmlformats.org/spreadsheetml/2006/main" count="857" uniqueCount="303">
  <si>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Blue Crane Route(EC102)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</si>
  <si>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</si>
  <si>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</si>
  <si>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</si>
  <si>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</si>
  <si>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</si>
  <si>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</si>
  <si>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</si>
  <si>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</si>
  <si>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</si>
  <si>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</si>
  <si>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</si>
  <si>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</si>
  <si>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</si>
  <si>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</si>
  <si>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</si>
  <si>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</si>
  <si>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</si>
  <si>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</si>
  <si>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</si>
  <si>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</si>
  <si>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</si>
  <si>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</si>
  <si>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</si>
  <si>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</si>
  <si>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</si>
  <si>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</si>
  <si>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</si>
  <si>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</si>
  <si>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</si>
  <si>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</si>
  <si>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</si>
  <si>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</si>
  <si>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</si>
  <si>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</si>
  <si>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</si>
  <si>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</si>
  <si>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</si>
  <si>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</si>
  <si>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</si>
  <si>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</si>
  <si>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</si>
  <si>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</si>
  <si>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</si>
  <si>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</si>
  <si>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</si>
  <si>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</si>
  <si>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</si>
  <si>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</si>
  <si>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</si>
  <si>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</si>
  <si>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</si>
  <si>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</si>
  <si>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</si>
  <si>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</si>
  <si>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</si>
  <si>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</si>
  <si>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</si>
  <si>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</si>
  <si>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</si>
  <si>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</si>
  <si>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</si>
  <si>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</si>
  <si>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</si>
  <si>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</si>
  <si>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</si>
  <si>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</si>
  <si>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</si>
  <si>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</si>
  <si>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</si>
  <si>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Blue Crane Route(EC102)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</si>
  <si>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</si>
  <si>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</si>
  <si>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</si>
  <si>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</si>
  <si>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</si>
  <si>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</si>
  <si>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</si>
  <si>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</si>
  <si>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</si>
  <si>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</si>
  <si>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</si>
  <si>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</si>
  <si>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</si>
  <si>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</si>
  <si>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</si>
  <si>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</si>
  <si>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</si>
  <si>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</si>
  <si>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</si>
  <si>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</si>
  <si>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</si>
  <si>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</si>
  <si>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</si>
  <si>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</si>
  <si>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</si>
  <si>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</si>
  <si>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</si>
  <si>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</si>
  <si>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</si>
  <si>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Blue Crane Route(EC102)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</si>
  <si>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</si>
  <si>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</si>
  <si>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</si>
  <si>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</si>
  <si>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</si>
  <si>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</si>
  <si>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</si>
  <si>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</si>
  <si>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</si>
  <si>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</si>
  <si>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</si>
  <si>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</si>
  <si>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</si>
  <si>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</si>
  <si>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</si>
  <si>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</si>
  <si>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</si>
  <si>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</si>
  <si>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</si>
  <si>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</si>
  <si>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</si>
  <si>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</si>
  <si>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</si>
  <si>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</si>
  <si>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</si>
  <si>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</si>
  <si>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</si>
  <si>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</si>
  <si>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Blue Crane Route(EC102)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</si>
  <si>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</si>
  <si>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</si>
  <si>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</si>
  <si>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</si>
  <si>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</si>
  <si>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</si>
  <si>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</si>
  <si>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</si>
  <si>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</si>
  <si>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</si>
  <si>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Blue Crane Route(EC102)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</si>
  <si>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</si>
  <si>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</si>
  <si>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</si>
  <si>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</si>
  <si>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</si>
  <si>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</si>
  <si>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</si>
  <si>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</si>
  <si>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</si>
  <si>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</si>
  <si>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</si>
  <si>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</si>
  <si>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</si>
  <si>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</si>
  <si>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</si>
  <si>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</si>
  <si>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</si>
  <si>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</si>
  <si>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</si>
  <si>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</si>
  <si>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</si>
  <si>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</si>
  <si>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</si>
  <si>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</si>
  <si>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</si>
  <si>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</si>
  <si>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</si>
  <si>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</si>
  <si>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</si>
  <si>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</si>
  <si>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</si>
  <si>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</si>
  <si>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</si>
  <si>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Blue Crane Route(EC102)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</si>
  <si>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</si>
  <si>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</si>
  <si>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</si>
  <si>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</si>
  <si>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</si>
  <si>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</si>
  <si>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</si>
  <si>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</si>
  <si>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</si>
  <si>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</si>
  <si>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</si>
  <si>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</si>
  <si>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</si>
  <si>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</si>
  <si>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</si>
  <si>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</si>
  <si>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</si>
  <si>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</si>
  <si>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</si>
  <si>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</si>
  <si>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</si>
  <si>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</si>
  <si>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</si>
  <si>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</si>
  <si>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</si>
  <si>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</si>
  <si>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</si>
  <si>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Blue Crane Route(EC102)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</si>
  <si>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</si>
  <si>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</si>
  <si>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</si>
  <si>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</si>
  <si>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</si>
  <si>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</si>
  <si>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</si>
  <si>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</si>
  <si>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</si>
  <si>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</si>
  <si>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</si>
  <si>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</si>
  <si>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</si>
  <si>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</si>
  <si>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</si>
  <si>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</si>
  <si>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</si>
  <si>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</si>
  <si>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</si>
  <si>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</si>
  <si>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</si>
  <si>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</si>
  <si>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</si>
  <si>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</si>
  <si>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Blue Crane Route(EC102)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</si>
  <si>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</si>
  <si>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</si>
  <si>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</si>
  <si>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</si>
  <si>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</si>
  <si>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</si>
  <si>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</si>
  <si>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</si>
  <si>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</si>
  <si>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</si>
  <si>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</si>
  <si>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</si>
  <si>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</si>
  <si>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</si>
  <si>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</si>
  <si>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</si>
  <si>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</si>
  <si>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</si>
  <si>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</si>
  <si>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</si>
  <si>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</si>
  <si>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</si>
  <si>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</si>
  <si>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</si>
  <si>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</si>
  <si>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</si>
  <si>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</si>
  <si>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</si>
  <si>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</si>
  <si>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</si>
  <si>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</si>
  <si>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</si>
  <si>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</si>
  <si>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</si>
  <si>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</si>
  <si>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Blue Crane Route(EC102)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</si>
  <si>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</si>
  <si>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</si>
  <si>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Eastern Cape: Blue Crane Route(EC102)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</si>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</sst>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11152026</v>
      </c>
      <c r="C5" s="19">
        <v>0</v>
      </c>
      <c r="D5" s="59">
        <v>12254010</v>
      </c>
      <c r="E5" s="60">
        <v>12254010</v>
      </c>
      <c r="F5" s="60">
        <v>5892192</v>
      </c>
      <c r="G5" s="60">
        <v>77561</v>
      </c>
      <c r="H5" s="60">
        <v>79054</v>
      </c>
      <c r="I5" s="60">
        <v>6048807</v>
      </c>
      <c r="J5" s="60">
        <v>290794</v>
      </c>
      <c r="K5" s="60">
        <v>306812</v>
      </c>
      <c r="L5" s="60">
        <v>3612930</v>
      </c>
      <c r="M5" s="60">
        <v>4210536</v>
      </c>
      <c r="N5" s="60">
        <v>287838</v>
      </c>
      <c r="O5" s="60">
        <v>296468</v>
      </c>
      <c r="P5" s="60">
        <v>304465</v>
      </c>
      <c r="Q5" s="60">
        <v>888771</v>
      </c>
      <c r="R5" s="60">
        <v>288452</v>
      </c>
      <c r="S5" s="60">
        <v>289480</v>
      </c>
      <c r="T5" s="60">
        <v>327079</v>
      </c>
      <c r="U5" s="60">
        <v>905011</v>
      </c>
      <c r="V5" s="60">
        <v>12053125</v>
      </c>
      <c r="W5" s="60">
        <v>12254016</v>
      </c>
      <c r="X5" s="60">
        <v>-200891</v>
      </c>
      <c r="Y5" s="61">
        <v>-1.64</v>
      </c>
      <c r="Z5" s="62">
        <v>12254010</v>
      </c>
    </row>
    <row r="6" spans="1:26" ht="12.75">
      <c r="A6" s="58" t="s">
        <v>32</v>
      </c>
      <c r="B6" s="19">
        <v>112032712</v>
      </c>
      <c r="C6" s="19">
        <v>0</v>
      </c>
      <c r="D6" s="59">
        <v>120708670</v>
      </c>
      <c r="E6" s="60">
        <v>119924470</v>
      </c>
      <c r="F6" s="60">
        <v>5460993</v>
      </c>
      <c r="G6" s="60">
        <v>5667930</v>
      </c>
      <c r="H6" s="60">
        <v>5349186</v>
      </c>
      <c r="I6" s="60">
        <v>16478109</v>
      </c>
      <c r="J6" s="60">
        <v>9328756</v>
      </c>
      <c r="K6" s="60">
        <v>9052178</v>
      </c>
      <c r="L6" s="60">
        <v>21893455</v>
      </c>
      <c r="M6" s="60">
        <v>40274389</v>
      </c>
      <c r="N6" s="60">
        <v>9765982</v>
      </c>
      <c r="O6" s="60">
        <v>12150622</v>
      </c>
      <c r="P6" s="60">
        <v>10108069</v>
      </c>
      <c r="Q6" s="60">
        <v>32024673</v>
      </c>
      <c r="R6" s="60">
        <v>8395494</v>
      </c>
      <c r="S6" s="60">
        <v>8872518</v>
      </c>
      <c r="T6" s="60">
        <v>9316815</v>
      </c>
      <c r="U6" s="60">
        <v>26584827</v>
      </c>
      <c r="V6" s="60">
        <v>115361998</v>
      </c>
      <c r="W6" s="60">
        <v>120708672</v>
      </c>
      <c r="X6" s="60">
        <v>-5346674</v>
      </c>
      <c r="Y6" s="61">
        <v>-4.43</v>
      </c>
      <c r="Z6" s="62">
        <v>119924470</v>
      </c>
    </row>
    <row r="7" spans="1:26" ht="12.75">
      <c r="A7" s="58" t="s">
        <v>33</v>
      </c>
      <c r="B7" s="19">
        <v>1281204</v>
      </c>
      <c r="C7" s="19">
        <v>0</v>
      </c>
      <c r="D7" s="59">
        <v>1000750</v>
      </c>
      <c r="E7" s="60">
        <v>1000750</v>
      </c>
      <c r="F7" s="60">
        <v>0</v>
      </c>
      <c r="G7" s="60">
        <v>0</v>
      </c>
      <c r="H7" s="60">
        <v>0</v>
      </c>
      <c r="I7" s="60">
        <v>0</v>
      </c>
      <c r="J7" s="60">
        <v>20821</v>
      </c>
      <c r="K7" s="60">
        <v>71316</v>
      </c>
      <c r="L7" s="60">
        <v>537829</v>
      </c>
      <c r="M7" s="60">
        <v>629966</v>
      </c>
      <c r="N7" s="60">
        <v>45847</v>
      </c>
      <c r="O7" s="60">
        <v>58997</v>
      </c>
      <c r="P7" s="60">
        <v>79171</v>
      </c>
      <c r="Q7" s="60">
        <v>184015</v>
      </c>
      <c r="R7" s="60">
        <v>40054</v>
      </c>
      <c r="S7" s="60">
        <v>169031</v>
      </c>
      <c r="T7" s="60">
        <v>24824</v>
      </c>
      <c r="U7" s="60">
        <v>233909</v>
      </c>
      <c r="V7" s="60">
        <v>1047890</v>
      </c>
      <c r="W7" s="60">
        <v>1000752</v>
      </c>
      <c r="X7" s="60">
        <v>47138</v>
      </c>
      <c r="Y7" s="61">
        <v>4.71</v>
      </c>
      <c r="Z7" s="62">
        <v>1000750</v>
      </c>
    </row>
    <row r="8" spans="1:26" ht="12.75">
      <c r="A8" s="58" t="s">
        <v>34</v>
      </c>
      <c r="B8" s="19">
        <v>51171830</v>
      </c>
      <c r="C8" s="19">
        <v>0</v>
      </c>
      <c r="D8" s="59">
        <v>53500500</v>
      </c>
      <c r="E8" s="60">
        <v>52876230</v>
      </c>
      <c r="F8" s="60">
        <v>0</v>
      </c>
      <c r="G8" s="60">
        <v>0</v>
      </c>
      <c r="H8" s="60">
        <v>0</v>
      </c>
      <c r="I8" s="60">
        <v>0</v>
      </c>
      <c r="J8" s="60">
        <v>1896523</v>
      </c>
      <c r="K8" s="60">
        <v>4062646</v>
      </c>
      <c r="L8" s="60">
        <v>33374099</v>
      </c>
      <c r="M8" s="60">
        <v>39333268</v>
      </c>
      <c r="N8" s="60">
        <v>253489</v>
      </c>
      <c r="O8" s="60">
        <v>4876220</v>
      </c>
      <c r="P8" s="60">
        <v>15226381</v>
      </c>
      <c r="Q8" s="60">
        <v>20356090</v>
      </c>
      <c r="R8" s="60">
        <v>3928378</v>
      </c>
      <c r="S8" s="60">
        <v>4106465</v>
      </c>
      <c r="T8" s="60">
        <v>6118594</v>
      </c>
      <c r="U8" s="60">
        <v>14153437</v>
      </c>
      <c r="V8" s="60">
        <v>73842795</v>
      </c>
      <c r="W8" s="60">
        <v>53500500</v>
      </c>
      <c r="X8" s="60">
        <v>20342295</v>
      </c>
      <c r="Y8" s="61">
        <v>38.02</v>
      </c>
      <c r="Z8" s="62">
        <v>52876230</v>
      </c>
    </row>
    <row r="9" spans="1:26" ht="12.75">
      <c r="A9" s="58" t="s">
        <v>35</v>
      </c>
      <c r="B9" s="19">
        <v>11016840</v>
      </c>
      <c r="C9" s="19">
        <v>0</v>
      </c>
      <c r="D9" s="59">
        <v>11103780</v>
      </c>
      <c r="E9" s="60">
        <v>8223480</v>
      </c>
      <c r="F9" s="60">
        <v>589854</v>
      </c>
      <c r="G9" s="60">
        <v>577597</v>
      </c>
      <c r="H9" s="60">
        <v>677206</v>
      </c>
      <c r="I9" s="60">
        <v>1844657</v>
      </c>
      <c r="J9" s="60">
        <v>672672</v>
      </c>
      <c r="K9" s="60">
        <v>802661</v>
      </c>
      <c r="L9" s="60">
        <v>1040767</v>
      </c>
      <c r="M9" s="60">
        <v>2516100</v>
      </c>
      <c r="N9" s="60">
        <v>664303</v>
      </c>
      <c r="O9" s="60">
        <v>722457</v>
      </c>
      <c r="P9" s="60">
        <v>638061</v>
      </c>
      <c r="Q9" s="60">
        <v>2024821</v>
      </c>
      <c r="R9" s="60">
        <v>661178</v>
      </c>
      <c r="S9" s="60">
        <v>657535</v>
      </c>
      <c r="T9" s="60">
        <v>-1422364</v>
      </c>
      <c r="U9" s="60">
        <v>-103651</v>
      </c>
      <c r="V9" s="60">
        <v>6281927</v>
      </c>
      <c r="W9" s="60">
        <v>11103792</v>
      </c>
      <c r="X9" s="60">
        <v>-4821865</v>
      </c>
      <c r="Y9" s="61">
        <v>-43.43</v>
      </c>
      <c r="Z9" s="62">
        <v>8223480</v>
      </c>
    </row>
    <row r="10" spans="1:26" ht="22.5">
      <c r="A10" s="63" t="s">
        <v>278</v>
      </c>
      <c r="B10" s="64">
        <f>SUM(B5:B9)</f>
        <v>186654612</v>
      </c>
      <c r="C10" s="64">
        <f>SUM(C5:C9)</f>
        <v>0</v>
      </c>
      <c r="D10" s="65">
        <f aca="true" t="shared" si="0" ref="D10:Z10">SUM(D5:D9)</f>
        <v>198567710</v>
      </c>
      <c r="E10" s="66">
        <f t="shared" si="0"/>
        <v>194278940</v>
      </c>
      <c r="F10" s="66">
        <f t="shared" si="0"/>
        <v>11943039</v>
      </c>
      <c r="G10" s="66">
        <f t="shared" si="0"/>
        <v>6323088</v>
      </c>
      <c r="H10" s="66">
        <f t="shared" si="0"/>
        <v>6105446</v>
      </c>
      <c r="I10" s="66">
        <f t="shared" si="0"/>
        <v>24371573</v>
      </c>
      <c r="J10" s="66">
        <f t="shared" si="0"/>
        <v>12209566</v>
      </c>
      <c r="K10" s="66">
        <f t="shared" si="0"/>
        <v>14295613</v>
      </c>
      <c r="L10" s="66">
        <f t="shared" si="0"/>
        <v>60459080</v>
      </c>
      <c r="M10" s="66">
        <f t="shared" si="0"/>
        <v>86964259</v>
      </c>
      <c r="N10" s="66">
        <f t="shared" si="0"/>
        <v>11017459</v>
      </c>
      <c r="O10" s="66">
        <f t="shared" si="0"/>
        <v>18104764</v>
      </c>
      <c r="P10" s="66">
        <f t="shared" si="0"/>
        <v>26356147</v>
      </c>
      <c r="Q10" s="66">
        <f t="shared" si="0"/>
        <v>55478370</v>
      </c>
      <c r="R10" s="66">
        <f t="shared" si="0"/>
        <v>13313556</v>
      </c>
      <c r="S10" s="66">
        <f t="shared" si="0"/>
        <v>14095029</v>
      </c>
      <c r="T10" s="66">
        <f t="shared" si="0"/>
        <v>14364948</v>
      </c>
      <c r="U10" s="66">
        <f t="shared" si="0"/>
        <v>41773533</v>
      </c>
      <c r="V10" s="66">
        <f t="shared" si="0"/>
        <v>208587735</v>
      </c>
      <c r="W10" s="66">
        <f t="shared" si="0"/>
        <v>198567732</v>
      </c>
      <c r="X10" s="66">
        <f t="shared" si="0"/>
        <v>10020003</v>
      </c>
      <c r="Y10" s="67">
        <f>+IF(W10&lt;&gt;0,(X10/W10)*100,0)</f>
        <v>5.046138614304161</v>
      </c>
      <c r="Z10" s="68">
        <f t="shared" si="0"/>
        <v>194278940</v>
      </c>
    </row>
    <row r="11" spans="1:26" ht="12.75">
      <c r="A11" s="58" t="s">
        <v>37</v>
      </c>
      <c r="B11" s="19">
        <v>73995198</v>
      </c>
      <c r="C11" s="19">
        <v>0</v>
      </c>
      <c r="D11" s="59">
        <v>78417300</v>
      </c>
      <c r="E11" s="60">
        <v>75049460</v>
      </c>
      <c r="F11" s="60">
        <v>5070569</v>
      </c>
      <c r="G11" s="60">
        <v>5138515</v>
      </c>
      <c r="H11" s="60">
        <v>4581174</v>
      </c>
      <c r="I11" s="60">
        <v>14790258</v>
      </c>
      <c r="J11" s="60">
        <v>5923643</v>
      </c>
      <c r="K11" s="60">
        <v>9424082</v>
      </c>
      <c r="L11" s="60">
        <v>8139900</v>
      </c>
      <c r="M11" s="60">
        <v>23487625</v>
      </c>
      <c r="N11" s="60">
        <v>5733781</v>
      </c>
      <c r="O11" s="60">
        <v>5790948</v>
      </c>
      <c r="P11" s="60">
        <v>6053987</v>
      </c>
      <c r="Q11" s="60">
        <v>17578716</v>
      </c>
      <c r="R11" s="60">
        <v>5968556</v>
      </c>
      <c r="S11" s="60">
        <v>6008090</v>
      </c>
      <c r="T11" s="60">
        <v>6290880</v>
      </c>
      <c r="U11" s="60">
        <v>18267526</v>
      </c>
      <c r="V11" s="60">
        <v>74124125</v>
      </c>
      <c r="W11" s="60">
        <v>78417300</v>
      </c>
      <c r="X11" s="60">
        <v>-4293175</v>
      </c>
      <c r="Y11" s="61">
        <v>-5.47</v>
      </c>
      <c r="Z11" s="62">
        <v>75049460</v>
      </c>
    </row>
    <row r="12" spans="1:26" ht="12.75">
      <c r="A12" s="58" t="s">
        <v>38</v>
      </c>
      <c r="B12" s="19">
        <v>3480647</v>
      </c>
      <c r="C12" s="19">
        <v>0</v>
      </c>
      <c r="D12" s="59">
        <v>3713610</v>
      </c>
      <c r="E12" s="60">
        <v>3859410</v>
      </c>
      <c r="F12" s="60">
        <v>150</v>
      </c>
      <c r="G12" s="60">
        <v>150</v>
      </c>
      <c r="H12" s="60">
        <v>150081</v>
      </c>
      <c r="I12" s="60">
        <v>150381</v>
      </c>
      <c r="J12" s="60">
        <v>287542</v>
      </c>
      <c r="K12" s="60">
        <v>287542</v>
      </c>
      <c r="L12" s="60">
        <v>999787</v>
      </c>
      <c r="M12" s="60">
        <v>1574871</v>
      </c>
      <c r="N12" s="60">
        <v>287664</v>
      </c>
      <c r="O12" s="60">
        <v>470866</v>
      </c>
      <c r="P12" s="60">
        <v>441297</v>
      </c>
      <c r="Q12" s="60">
        <v>1199827</v>
      </c>
      <c r="R12" s="60">
        <v>321617</v>
      </c>
      <c r="S12" s="60">
        <v>321617</v>
      </c>
      <c r="T12" s="60">
        <v>321617</v>
      </c>
      <c r="U12" s="60">
        <v>964851</v>
      </c>
      <c r="V12" s="60">
        <v>3889930</v>
      </c>
      <c r="W12" s="60">
        <v>3713616</v>
      </c>
      <c r="X12" s="60">
        <v>176314</v>
      </c>
      <c r="Y12" s="61">
        <v>4.75</v>
      </c>
      <c r="Z12" s="62">
        <v>3859410</v>
      </c>
    </row>
    <row r="13" spans="1:26" ht="12.75">
      <c r="A13" s="58" t="s">
        <v>279</v>
      </c>
      <c r="B13" s="19">
        <v>36326106</v>
      </c>
      <c r="C13" s="19">
        <v>0</v>
      </c>
      <c r="D13" s="59">
        <v>34448500</v>
      </c>
      <c r="E13" s="60">
        <v>37532500</v>
      </c>
      <c r="F13" s="60">
        <v>106654</v>
      </c>
      <c r="G13" s="60">
        <v>102820</v>
      </c>
      <c r="H13" s="60">
        <v>89556</v>
      </c>
      <c r="I13" s="60">
        <v>299030</v>
      </c>
      <c r="J13" s="60">
        <v>2572687</v>
      </c>
      <c r="K13" s="60">
        <v>2870708</v>
      </c>
      <c r="L13" s="60">
        <v>11183802</v>
      </c>
      <c r="M13" s="60">
        <v>16627197</v>
      </c>
      <c r="N13" s="60">
        <v>2870708</v>
      </c>
      <c r="O13" s="60">
        <v>5224732</v>
      </c>
      <c r="P13" s="60">
        <v>3127708</v>
      </c>
      <c r="Q13" s="60">
        <v>11223148</v>
      </c>
      <c r="R13" s="60">
        <v>3127708</v>
      </c>
      <c r="S13" s="60">
        <v>3127708</v>
      </c>
      <c r="T13" s="60">
        <v>3127708</v>
      </c>
      <c r="U13" s="60">
        <v>9383124</v>
      </c>
      <c r="V13" s="60">
        <v>37532499</v>
      </c>
      <c r="W13" s="60">
        <v>34448496</v>
      </c>
      <c r="X13" s="60">
        <v>3084003</v>
      </c>
      <c r="Y13" s="61">
        <v>8.95</v>
      </c>
      <c r="Z13" s="62">
        <v>37532500</v>
      </c>
    </row>
    <row r="14" spans="1:26" ht="12.75">
      <c r="A14" s="58" t="s">
        <v>40</v>
      </c>
      <c r="B14" s="19">
        <v>6156554</v>
      </c>
      <c r="C14" s="19">
        <v>0</v>
      </c>
      <c r="D14" s="59">
        <v>5708350</v>
      </c>
      <c r="E14" s="60">
        <v>3810830</v>
      </c>
      <c r="F14" s="60">
        <v>3829</v>
      </c>
      <c r="G14" s="60">
        <v>3829</v>
      </c>
      <c r="H14" s="60">
        <v>0</v>
      </c>
      <c r="I14" s="60">
        <v>7658</v>
      </c>
      <c r="J14" s="60">
        <v>150</v>
      </c>
      <c r="K14" s="60">
        <v>421509</v>
      </c>
      <c r="L14" s="60">
        <v>136675</v>
      </c>
      <c r="M14" s="60">
        <v>558334</v>
      </c>
      <c r="N14" s="60">
        <v>150</v>
      </c>
      <c r="O14" s="60">
        <v>150</v>
      </c>
      <c r="P14" s="60">
        <v>150</v>
      </c>
      <c r="Q14" s="60">
        <v>450</v>
      </c>
      <c r="R14" s="60">
        <v>108748</v>
      </c>
      <c r="S14" s="60">
        <v>353332</v>
      </c>
      <c r="T14" s="60">
        <v>306719</v>
      </c>
      <c r="U14" s="60">
        <v>768799</v>
      </c>
      <c r="V14" s="60">
        <v>1335241</v>
      </c>
      <c r="W14" s="60">
        <v>5708352</v>
      </c>
      <c r="X14" s="60">
        <v>-4373111</v>
      </c>
      <c r="Y14" s="61">
        <v>-76.61</v>
      </c>
      <c r="Z14" s="62">
        <v>3810830</v>
      </c>
    </row>
    <row r="15" spans="1:26" ht="12.75">
      <c r="A15" s="58" t="s">
        <v>41</v>
      </c>
      <c r="B15" s="19">
        <v>74856791</v>
      </c>
      <c r="C15" s="19">
        <v>0</v>
      </c>
      <c r="D15" s="59">
        <v>80342780</v>
      </c>
      <c r="E15" s="60">
        <v>80353740</v>
      </c>
      <c r="F15" s="60">
        <v>9400224</v>
      </c>
      <c r="G15" s="60">
        <v>9486551</v>
      </c>
      <c r="H15" s="60">
        <v>8773816</v>
      </c>
      <c r="I15" s="60">
        <v>27660591</v>
      </c>
      <c r="J15" s="60">
        <v>4931564</v>
      </c>
      <c r="K15" s="60">
        <v>5273754</v>
      </c>
      <c r="L15" s="60">
        <v>884891</v>
      </c>
      <c r="M15" s="60">
        <v>11090209</v>
      </c>
      <c r="N15" s="60">
        <v>6085676</v>
      </c>
      <c r="O15" s="60">
        <v>5463335</v>
      </c>
      <c r="P15" s="60">
        <v>4810945</v>
      </c>
      <c r="Q15" s="60">
        <v>16359956</v>
      </c>
      <c r="R15" s="60">
        <v>5007521</v>
      </c>
      <c r="S15" s="60">
        <v>4862530</v>
      </c>
      <c r="T15" s="60">
        <v>8394322</v>
      </c>
      <c r="U15" s="60">
        <v>18264373</v>
      </c>
      <c r="V15" s="60">
        <v>73375129</v>
      </c>
      <c r="W15" s="60">
        <v>80342784</v>
      </c>
      <c r="X15" s="60">
        <v>-6967655</v>
      </c>
      <c r="Y15" s="61">
        <v>-8.67</v>
      </c>
      <c r="Z15" s="62">
        <v>80353740</v>
      </c>
    </row>
    <row r="16" spans="1:26" ht="12.75">
      <c r="A16" s="69" t="s">
        <v>42</v>
      </c>
      <c r="B16" s="19">
        <v>0</v>
      </c>
      <c r="C16" s="19">
        <v>0</v>
      </c>
      <c r="D16" s="59">
        <v>1033000</v>
      </c>
      <c r="E16" s="60">
        <v>1638000</v>
      </c>
      <c r="F16" s="60">
        <v>0</v>
      </c>
      <c r="G16" s="60">
        <v>0</v>
      </c>
      <c r="H16" s="60">
        <v>0</v>
      </c>
      <c r="I16" s="60">
        <v>0</v>
      </c>
      <c r="J16" s="60">
        <v>2500</v>
      </c>
      <c r="K16" s="60">
        <v>12000</v>
      </c>
      <c r="L16" s="60">
        <v>-14500</v>
      </c>
      <c r="M16" s="60">
        <v>0</v>
      </c>
      <c r="N16" s="60">
        <v>6718</v>
      </c>
      <c r="O16" s="60">
        <v>153359</v>
      </c>
      <c r="P16" s="60">
        <v>3359</v>
      </c>
      <c r="Q16" s="60">
        <v>163436</v>
      </c>
      <c r="R16" s="60">
        <v>3359</v>
      </c>
      <c r="S16" s="60">
        <v>805420</v>
      </c>
      <c r="T16" s="60">
        <v>0</v>
      </c>
      <c r="U16" s="60">
        <v>808779</v>
      </c>
      <c r="V16" s="60">
        <v>972215</v>
      </c>
      <c r="W16" s="60">
        <v>1032996</v>
      </c>
      <c r="X16" s="60">
        <v>-60781</v>
      </c>
      <c r="Y16" s="61">
        <v>-5.88</v>
      </c>
      <c r="Z16" s="62">
        <v>1638000</v>
      </c>
    </row>
    <row r="17" spans="1:26" ht="12.75">
      <c r="A17" s="58" t="s">
        <v>43</v>
      </c>
      <c r="B17" s="19">
        <v>35578050</v>
      </c>
      <c r="C17" s="19">
        <v>0</v>
      </c>
      <c r="D17" s="59">
        <v>35752190</v>
      </c>
      <c r="E17" s="60">
        <v>39717140</v>
      </c>
      <c r="F17" s="60">
        <v>1916879</v>
      </c>
      <c r="G17" s="60">
        <v>2126810</v>
      </c>
      <c r="H17" s="60">
        <v>1082061</v>
      </c>
      <c r="I17" s="60">
        <v>5125750</v>
      </c>
      <c r="J17" s="60">
        <v>2726805</v>
      </c>
      <c r="K17" s="60">
        <v>2654523</v>
      </c>
      <c r="L17" s="60">
        <v>7756161</v>
      </c>
      <c r="M17" s="60">
        <v>13137489</v>
      </c>
      <c r="N17" s="60">
        <v>2668225</v>
      </c>
      <c r="O17" s="60">
        <v>2914511</v>
      </c>
      <c r="P17" s="60">
        <v>2480026</v>
      </c>
      <c r="Q17" s="60">
        <v>8062762</v>
      </c>
      <c r="R17" s="60">
        <v>2319882</v>
      </c>
      <c r="S17" s="60">
        <v>2897098</v>
      </c>
      <c r="T17" s="60">
        <v>3816854</v>
      </c>
      <c r="U17" s="60">
        <v>9033834</v>
      </c>
      <c r="V17" s="60">
        <v>35359835</v>
      </c>
      <c r="W17" s="60">
        <v>35752188</v>
      </c>
      <c r="X17" s="60">
        <v>-392353</v>
      </c>
      <c r="Y17" s="61">
        <v>-1.1</v>
      </c>
      <c r="Z17" s="62">
        <v>39717140</v>
      </c>
    </row>
    <row r="18" spans="1:26" ht="12.75">
      <c r="A18" s="70" t="s">
        <v>44</v>
      </c>
      <c r="B18" s="71">
        <f>SUM(B11:B17)</f>
        <v>230393346</v>
      </c>
      <c r="C18" s="71">
        <f>SUM(C11:C17)</f>
        <v>0</v>
      </c>
      <c r="D18" s="72">
        <f aca="true" t="shared" si="1" ref="D18:Z18">SUM(D11:D17)</f>
        <v>239415730</v>
      </c>
      <c r="E18" s="73">
        <f t="shared" si="1"/>
        <v>241961080</v>
      </c>
      <c r="F18" s="73">
        <f t="shared" si="1"/>
        <v>16498305</v>
      </c>
      <c r="G18" s="73">
        <f t="shared" si="1"/>
        <v>16858675</v>
      </c>
      <c r="H18" s="73">
        <f t="shared" si="1"/>
        <v>14676688</v>
      </c>
      <c r="I18" s="73">
        <f t="shared" si="1"/>
        <v>48033668</v>
      </c>
      <c r="J18" s="73">
        <f t="shared" si="1"/>
        <v>16444891</v>
      </c>
      <c r="K18" s="73">
        <f t="shared" si="1"/>
        <v>20944118</v>
      </c>
      <c r="L18" s="73">
        <f t="shared" si="1"/>
        <v>29086716</v>
      </c>
      <c r="M18" s="73">
        <f t="shared" si="1"/>
        <v>66475725</v>
      </c>
      <c r="N18" s="73">
        <f t="shared" si="1"/>
        <v>17652922</v>
      </c>
      <c r="O18" s="73">
        <f t="shared" si="1"/>
        <v>20017901</v>
      </c>
      <c r="P18" s="73">
        <f t="shared" si="1"/>
        <v>16917472</v>
      </c>
      <c r="Q18" s="73">
        <f t="shared" si="1"/>
        <v>54588295</v>
      </c>
      <c r="R18" s="73">
        <f t="shared" si="1"/>
        <v>16857391</v>
      </c>
      <c r="S18" s="73">
        <f t="shared" si="1"/>
        <v>18375795</v>
      </c>
      <c r="T18" s="73">
        <f t="shared" si="1"/>
        <v>22258100</v>
      </c>
      <c r="U18" s="73">
        <f t="shared" si="1"/>
        <v>57491286</v>
      </c>
      <c r="V18" s="73">
        <f t="shared" si="1"/>
        <v>226588974</v>
      </c>
      <c r="W18" s="73">
        <f t="shared" si="1"/>
        <v>239415732</v>
      </c>
      <c r="X18" s="73">
        <f t="shared" si="1"/>
        <v>-12826758</v>
      </c>
      <c r="Y18" s="67">
        <f>+IF(W18&lt;&gt;0,(X18/W18)*100,0)</f>
        <v>-5.357525127045536</v>
      </c>
      <c r="Z18" s="74">
        <f t="shared" si="1"/>
        <v>241961080</v>
      </c>
    </row>
    <row r="19" spans="1:26" ht="12.75">
      <c r="A19" s="70" t="s">
        <v>45</v>
      </c>
      <c r="B19" s="75">
        <f>+B10-B18</f>
        <v>-43738734</v>
      </c>
      <c r="C19" s="75">
        <f>+C10-C18</f>
        <v>0</v>
      </c>
      <c r="D19" s="76">
        <f aca="true" t="shared" si="2" ref="D19:Z19">+D10-D18</f>
        <v>-40848020</v>
      </c>
      <c r="E19" s="77">
        <f t="shared" si="2"/>
        <v>-47682140</v>
      </c>
      <c r="F19" s="77">
        <f t="shared" si="2"/>
        <v>-4555266</v>
      </c>
      <c r="G19" s="77">
        <f t="shared" si="2"/>
        <v>-10535587</v>
      </c>
      <c r="H19" s="77">
        <f t="shared" si="2"/>
        <v>-8571242</v>
      </c>
      <c r="I19" s="77">
        <f t="shared" si="2"/>
        <v>-23662095</v>
      </c>
      <c r="J19" s="77">
        <f t="shared" si="2"/>
        <v>-4235325</v>
      </c>
      <c r="K19" s="77">
        <f t="shared" si="2"/>
        <v>-6648505</v>
      </c>
      <c r="L19" s="77">
        <f t="shared" si="2"/>
        <v>31372364</v>
      </c>
      <c r="M19" s="77">
        <f t="shared" si="2"/>
        <v>20488534</v>
      </c>
      <c r="N19" s="77">
        <f t="shared" si="2"/>
        <v>-6635463</v>
      </c>
      <c r="O19" s="77">
        <f t="shared" si="2"/>
        <v>-1913137</v>
      </c>
      <c r="P19" s="77">
        <f t="shared" si="2"/>
        <v>9438675</v>
      </c>
      <c r="Q19" s="77">
        <f t="shared" si="2"/>
        <v>890075</v>
      </c>
      <c r="R19" s="77">
        <f t="shared" si="2"/>
        <v>-3543835</v>
      </c>
      <c r="S19" s="77">
        <f t="shared" si="2"/>
        <v>-4280766</v>
      </c>
      <c r="T19" s="77">
        <f t="shared" si="2"/>
        <v>-7893152</v>
      </c>
      <c r="U19" s="77">
        <f t="shared" si="2"/>
        <v>-15717753</v>
      </c>
      <c r="V19" s="77">
        <f t="shared" si="2"/>
        <v>-18001239</v>
      </c>
      <c r="W19" s="77">
        <f>IF(E10=E18,0,W10-W18)</f>
        <v>-40848000</v>
      </c>
      <c r="X19" s="77">
        <f t="shared" si="2"/>
        <v>22846761</v>
      </c>
      <c r="Y19" s="78">
        <f>+IF(W19&lt;&gt;0,(X19/W19)*100,0)</f>
        <v>-55.931161868390134</v>
      </c>
      <c r="Z19" s="79">
        <f t="shared" si="2"/>
        <v>-47682140</v>
      </c>
    </row>
    <row r="20" spans="1:26" ht="12.75">
      <c r="A20" s="58" t="s">
        <v>46</v>
      </c>
      <c r="B20" s="19">
        <v>21750123</v>
      </c>
      <c r="C20" s="19">
        <v>0</v>
      </c>
      <c r="D20" s="59">
        <v>31309900</v>
      </c>
      <c r="E20" s="60">
        <v>34501400</v>
      </c>
      <c r="F20" s="60">
        <v>0</v>
      </c>
      <c r="G20" s="60">
        <v>0</v>
      </c>
      <c r="H20" s="60">
        <v>0</v>
      </c>
      <c r="I20" s="60">
        <v>0</v>
      </c>
      <c r="J20" s="60">
        <v>120432</v>
      </c>
      <c r="K20" s="60">
        <v>22187</v>
      </c>
      <c r="L20" s="60">
        <v>7042448</v>
      </c>
      <c r="M20" s="60">
        <v>7185067</v>
      </c>
      <c r="N20" s="60">
        <v>217401</v>
      </c>
      <c r="O20" s="60">
        <v>384372</v>
      </c>
      <c r="P20" s="60">
        <v>0</v>
      </c>
      <c r="Q20" s="60">
        <v>601773</v>
      </c>
      <c r="R20" s="60">
        <v>0</v>
      </c>
      <c r="S20" s="60">
        <v>0</v>
      </c>
      <c r="T20" s="60">
        <v>0</v>
      </c>
      <c r="U20" s="60">
        <v>0</v>
      </c>
      <c r="V20" s="60">
        <v>7786840</v>
      </c>
      <c r="W20" s="60">
        <v>31309896</v>
      </c>
      <c r="X20" s="60">
        <v>-23523056</v>
      </c>
      <c r="Y20" s="61">
        <v>-75.13</v>
      </c>
      <c r="Z20" s="62">
        <v>34501400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-21988611</v>
      </c>
      <c r="C22" s="86">
        <f>SUM(C19:C21)</f>
        <v>0</v>
      </c>
      <c r="D22" s="87">
        <f aca="true" t="shared" si="3" ref="D22:Z22">SUM(D19:D21)</f>
        <v>-9538120</v>
      </c>
      <c r="E22" s="88">
        <f t="shared" si="3"/>
        <v>-13180740</v>
      </c>
      <c r="F22" s="88">
        <f t="shared" si="3"/>
        <v>-4555266</v>
      </c>
      <c r="G22" s="88">
        <f t="shared" si="3"/>
        <v>-10535587</v>
      </c>
      <c r="H22" s="88">
        <f t="shared" si="3"/>
        <v>-8571242</v>
      </c>
      <c r="I22" s="88">
        <f t="shared" si="3"/>
        <v>-23662095</v>
      </c>
      <c r="J22" s="88">
        <f t="shared" si="3"/>
        <v>-4114893</v>
      </c>
      <c r="K22" s="88">
        <f t="shared" si="3"/>
        <v>-6626318</v>
      </c>
      <c r="L22" s="88">
        <f t="shared" si="3"/>
        <v>38414812</v>
      </c>
      <c r="M22" s="88">
        <f t="shared" si="3"/>
        <v>27673601</v>
      </c>
      <c r="N22" s="88">
        <f t="shared" si="3"/>
        <v>-6418062</v>
      </c>
      <c r="O22" s="88">
        <f t="shared" si="3"/>
        <v>-1528765</v>
      </c>
      <c r="P22" s="88">
        <f t="shared" si="3"/>
        <v>9438675</v>
      </c>
      <c r="Q22" s="88">
        <f t="shared" si="3"/>
        <v>1491848</v>
      </c>
      <c r="R22" s="88">
        <f t="shared" si="3"/>
        <v>-3543835</v>
      </c>
      <c r="S22" s="88">
        <f t="shared" si="3"/>
        <v>-4280766</v>
      </c>
      <c r="T22" s="88">
        <f t="shared" si="3"/>
        <v>-7893152</v>
      </c>
      <c r="U22" s="88">
        <f t="shared" si="3"/>
        <v>-15717753</v>
      </c>
      <c r="V22" s="88">
        <f t="shared" si="3"/>
        <v>-10214399</v>
      </c>
      <c r="W22" s="88">
        <f t="shared" si="3"/>
        <v>-9538104</v>
      </c>
      <c r="X22" s="88">
        <f t="shared" si="3"/>
        <v>-676295</v>
      </c>
      <c r="Y22" s="89">
        <f>+IF(W22&lt;&gt;0,(X22/W22)*100,0)</f>
        <v>7.090455293840369</v>
      </c>
      <c r="Z22" s="90">
        <f t="shared" si="3"/>
        <v>-13180740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-21988611</v>
      </c>
      <c r="C24" s="75">
        <f>SUM(C22:C23)</f>
        <v>0</v>
      </c>
      <c r="D24" s="76">
        <f aca="true" t="shared" si="4" ref="D24:Z24">SUM(D22:D23)</f>
        <v>-9538120</v>
      </c>
      <c r="E24" s="77">
        <f t="shared" si="4"/>
        <v>-13180740</v>
      </c>
      <c r="F24" s="77">
        <f t="shared" si="4"/>
        <v>-4555266</v>
      </c>
      <c r="G24" s="77">
        <f t="shared" si="4"/>
        <v>-10535587</v>
      </c>
      <c r="H24" s="77">
        <f t="shared" si="4"/>
        <v>-8571242</v>
      </c>
      <c r="I24" s="77">
        <f t="shared" si="4"/>
        <v>-23662095</v>
      </c>
      <c r="J24" s="77">
        <f t="shared" si="4"/>
        <v>-4114893</v>
      </c>
      <c r="K24" s="77">
        <f t="shared" si="4"/>
        <v>-6626318</v>
      </c>
      <c r="L24" s="77">
        <f t="shared" si="4"/>
        <v>38414812</v>
      </c>
      <c r="M24" s="77">
        <f t="shared" si="4"/>
        <v>27673601</v>
      </c>
      <c r="N24" s="77">
        <f t="shared" si="4"/>
        <v>-6418062</v>
      </c>
      <c r="O24" s="77">
        <f t="shared" si="4"/>
        <v>-1528765</v>
      </c>
      <c r="P24" s="77">
        <f t="shared" si="4"/>
        <v>9438675</v>
      </c>
      <c r="Q24" s="77">
        <f t="shared" si="4"/>
        <v>1491848</v>
      </c>
      <c r="R24" s="77">
        <f t="shared" si="4"/>
        <v>-3543835</v>
      </c>
      <c r="S24" s="77">
        <f t="shared" si="4"/>
        <v>-4280766</v>
      </c>
      <c r="T24" s="77">
        <f t="shared" si="4"/>
        <v>-7893152</v>
      </c>
      <c r="U24" s="77">
        <f t="shared" si="4"/>
        <v>-15717753</v>
      </c>
      <c r="V24" s="77">
        <f t="shared" si="4"/>
        <v>-10214399</v>
      </c>
      <c r="W24" s="77">
        <f t="shared" si="4"/>
        <v>-9538104</v>
      </c>
      <c r="X24" s="77">
        <f t="shared" si="4"/>
        <v>-676295</v>
      </c>
      <c r="Y24" s="78">
        <f>+IF(W24&lt;&gt;0,(X24/W24)*100,0)</f>
        <v>7.090455293840369</v>
      </c>
      <c r="Z24" s="79">
        <f t="shared" si="4"/>
        <v>-13180740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16751834</v>
      </c>
      <c r="C27" s="22">
        <v>0</v>
      </c>
      <c r="D27" s="99">
        <v>33150200</v>
      </c>
      <c r="E27" s="100">
        <v>32671360</v>
      </c>
      <c r="F27" s="100">
        <v>0</v>
      </c>
      <c r="G27" s="100">
        <v>0</v>
      </c>
      <c r="H27" s="100">
        <v>678089</v>
      </c>
      <c r="I27" s="100">
        <v>678089</v>
      </c>
      <c r="J27" s="100">
        <v>663273</v>
      </c>
      <c r="K27" s="100">
        <v>2995522</v>
      </c>
      <c r="L27" s="100">
        <v>5610527</v>
      </c>
      <c r="M27" s="100">
        <v>9269322</v>
      </c>
      <c r="N27" s="100">
        <v>365424</v>
      </c>
      <c r="O27" s="100">
        <v>2262943</v>
      </c>
      <c r="P27" s="100">
        <v>4481207</v>
      </c>
      <c r="Q27" s="100">
        <v>7109574</v>
      </c>
      <c r="R27" s="100">
        <v>2444886</v>
      </c>
      <c r="S27" s="100">
        <v>3406526</v>
      </c>
      <c r="T27" s="100">
        <v>5924431</v>
      </c>
      <c r="U27" s="100">
        <v>11775843</v>
      </c>
      <c r="V27" s="100">
        <v>28832828</v>
      </c>
      <c r="W27" s="100">
        <v>32671360</v>
      </c>
      <c r="X27" s="100">
        <v>-3838532</v>
      </c>
      <c r="Y27" s="101">
        <v>-11.75</v>
      </c>
      <c r="Z27" s="102">
        <v>32671360</v>
      </c>
    </row>
    <row r="28" spans="1:26" ht="12.75">
      <c r="A28" s="103" t="s">
        <v>46</v>
      </c>
      <c r="B28" s="19">
        <v>15435106</v>
      </c>
      <c r="C28" s="19">
        <v>0</v>
      </c>
      <c r="D28" s="59">
        <v>31309900</v>
      </c>
      <c r="E28" s="60">
        <v>29790370</v>
      </c>
      <c r="F28" s="60">
        <v>0</v>
      </c>
      <c r="G28" s="60">
        <v>0</v>
      </c>
      <c r="H28" s="60">
        <v>675230</v>
      </c>
      <c r="I28" s="60">
        <v>675230</v>
      </c>
      <c r="J28" s="60">
        <v>660104</v>
      </c>
      <c r="K28" s="60">
        <v>2967062</v>
      </c>
      <c r="L28" s="60">
        <v>4788478</v>
      </c>
      <c r="M28" s="60">
        <v>8415644</v>
      </c>
      <c r="N28" s="60">
        <v>349658</v>
      </c>
      <c r="O28" s="60">
        <v>2247973</v>
      </c>
      <c r="P28" s="60">
        <v>3179157</v>
      </c>
      <c r="Q28" s="60">
        <v>5776788</v>
      </c>
      <c r="R28" s="60">
        <v>2444886</v>
      </c>
      <c r="S28" s="60">
        <v>3343039</v>
      </c>
      <c r="T28" s="60">
        <v>5875017</v>
      </c>
      <c r="U28" s="60">
        <v>11662942</v>
      </c>
      <c r="V28" s="60">
        <v>26530604</v>
      </c>
      <c r="W28" s="60">
        <v>29790370</v>
      </c>
      <c r="X28" s="60">
        <v>-3259766</v>
      </c>
      <c r="Y28" s="61">
        <v>-10.94</v>
      </c>
      <c r="Z28" s="62">
        <v>29790370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1500000</v>
      </c>
      <c r="E30" s="60">
        <v>1245000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1245000</v>
      </c>
      <c r="Q30" s="60">
        <v>1245000</v>
      </c>
      <c r="R30" s="60">
        <v>0</v>
      </c>
      <c r="S30" s="60">
        <v>0</v>
      </c>
      <c r="T30" s="60">
        <v>0</v>
      </c>
      <c r="U30" s="60">
        <v>0</v>
      </c>
      <c r="V30" s="60">
        <v>1245000</v>
      </c>
      <c r="W30" s="60">
        <v>1245000</v>
      </c>
      <c r="X30" s="60">
        <v>0</v>
      </c>
      <c r="Y30" s="61">
        <v>0</v>
      </c>
      <c r="Z30" s="62">
        <v>1245000</v>
      </c>
    </row>
    <row r="31" spans="1:26" ht="12.75">
      <c r="A31" s="58" t="s">
        <v>53</v>
      </c>
      <c r="B31" s="19">
        <v>1316728</v>
      </c>
      <c r="C31" s="19">
        <v>0</v>
      </c>
      <c r="D31" s="59">
        <v>340300</v>
      </c>
      <c r="E31" s="60">
        <v>1635990</v>
      </c>
      <c r="F31" s="60">
        <v>0</v>
      </c>
      <c r="G31" s="60">
        <v>0</v>
      </c>
      <c r="H31" s="60">
        <v>2859</v>
      </c>
      <c r="I31" s="60">
        <v>2859</v>
      </c>
      <c r="J31" s="60">
        <v>3169</v>
      </c>
      <c r="K31" s="60">
        <v>28460</v>
      </c>
      <c r="L31" s="60">
        <v>822049</v>
      </c>
      <c r="M31" s="60">
        <v>853678</v>
      </c>
      <c r="N31" s="60">
        <v>15766</v>
      </c>
      <c r="O31" s="60">
        <v>14970</v>
      </c>
      <c r="P31" s="60">
        <v>57050</v>
      </c>
      <c r="Q31" s="60">
        <v>87786</v>
      </c>
      <c r="R31" s="60">
        <v>0</v>
      </c>
      <c r="S31" s="60">
        <v>63487</v>
      </c>
      <c r="T31" s="60">
        <v>49414</v>
      </c>
      <c r="U31" s="60">
        <v>112901</v>
      </c>
      <c r="V31" s="60">
        <v>1057224</v>
      </c>
      <c r="W31" s="60">
        <v>1635990</v>
      </c>
      <c r="X31" s="60">
        <v>-578766</v>
      </c>
      <c r="Y31" s="61">
        <v>-35.38</v>
      </c>
      <c r="Z31" s="62">
        <v>1635990</v>
      </c>
    </row>
    <row r="32" spans="1:26" ht="12.75">
      <c r="A32" s="70" t="s">
        <v>54</v>
      </c>
      <c r="B32" s="22">
        <f>SUM(B28:B31)</f>
        <v>16751834</v>
      </c>
      <c r="C32" s="22">
        <f>SUM(C28:C31)</f>
        <v>0</v>
      </c>
      <c r="D32" s="99">
        <f aca="true" t="shared" si="5" ref="D32:Z32">SUM(D28:D31)</f>
        <v>33150200</v>
      </c>
      <c r="E32" s="100">
        <f t="shared" si="5"/>
        <v>32671360</v>
      </c>
      <c r="F32" s="100">
        <f t="shared" si="5"/>
        <v>0</v>
      </c>
      <c r="G32" s="100">
        <f t="shared" si="5"/>
        <v>0</v>
      </c>
      <c r="H32" s="100">
        <f t="shared" si="5"/>
        <v>678089</v>
      </c>
      <c r="I32" s="100">
        <f t="shared" si="5"/>
        <v>678089</v>
      </c>
      <c r="J32" s="100">
        <f t="shared" si="5"/>
        <v>663273</v>
      </c>
      <c r="K32" s="100">
        <f t="shared" si="5"/>
        <v>2995522</v>
      </c>
      <c r="L32" s="100">
        <f t="shared" si="5"/>
        <v>5610527</v>
      </c>
      <c r="M32" s="100">
        <f t="shared" si="5"/>
        <v>9269322</v>
      </c>
      <c r="N32" s="100">
        <f t="shared" si="5"/>
        <v>365424</v>
      </c>
      <c r="O32" s="100">
        <f t="shared" si="5"/>
        <v>2262943</v>
      </c>
      <c r="P32" s="100">
        <f t="shared" si="5"/>
        <v>4481207</v>
      </c>
      <c r="Q32" s="100">
        <f t="shared" si="5"/>
        <v>7109574</v>
      </c>
      <c r="R32" s="100">
        <f t="shared" si="5"/>
        <v>2444886</v>
      </c>
      <c r="S32" s="100">
        <f t="shared" si="5"/>
        <v>3406526</v>
      </c>
      <c r="T32" s="100">
        <f t="shared" si="5"/>
        <v>5924431</v>
      </c>
      <c r="U32" s="100">
        <f t="shared" si="5"/>
        <v>11775843</v>
      </c>
      <c r="V32" s="100">
        <f t="shared" si="5"/>
        <v>28832828</v>
      </c>
      <c r="W32" s="100">
        <f t="shared" si="5"/>
        <v>32671360</v>
      </c>
      <c r="X32" s="100">
        <f t="shared" si="5"/>
        <v>-3838532</v>
      </c>
      <c r="Y32" s="101">
        <f>+IF(W32&lt;&gt;0,(X32/W32)*100,0)</f>
        <v>-11.748920155145056</v>
      </c>
      <c r="Z32" s="102">
        <f t="shared" si="5"/>
        <v>32671360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37800423</v>
      </c>
      <c r="C35" s="19">
        <v>0</v>
      </c>
      <c r="D35" s="59">
        <v>30153500</v>
      </c>
      <c r="E35" s="60">
        <v>41164040</v>
      </c>
      <c r="F35" s="60">
        <v>61830166</v>
      </c>
      <c r="G35" s="60">
        <v>57663041</v>
      </c>
      <c r="H35" s="60">
        <v>49969323</v>
      </c>
      <c r="I35" s="60">
        <v>49969323</v>
      </c>
      <c r="J35" s="60">
        <v>45806588</v>
      </c>
      <c r="K35" s="60">
        <v>33269147</v>
      </c>
      <c r="L35" s="60">
        <v>39285938</v>
      </c>
      <c r="M35" s="60">
        <v>39285938</v>
      </c>
      <c r="N35" s="60">
        <v>47530317</v>
      </c>
      <c r="O35" s="60">
        <v>51341466</v>
      </c>
      <c r="P35" s="60">
        <v>62613910</v>
      </c>
      <c r="Q35" s="60">
        <v>62613910</v>
      </c>
      <c r="R35" s="60">
        <v>56150031</v>
      </c>
      <c r="S35" s="60">
        <v>55692456</v>
      </c>
      <c r="T35" s="60">
        <v>33099328</v>
      </c>
      <c r="U35" s="60">
        <v>33099328</v>
      </c>
      <c r="V35" s="60">
        <v>33099328</v>
      </c>
      <c r="W35" s="60">
        <v>41164040</v>
      </c>
      <c r="X35" s="60">
        <v>-8064712</v>
      </c>
      <c r="Y35" s="61">
        <v>-19.59</v>
      </c>
      <c r="Z35" s="62">
        <v>41164040</v>
      </c>
    </row>
    <row r="36" spans="1:26" ht="12.75">
      <c r="A36" s="58" t="s">
        <v>57</v>
      </c>
      <c r="B36" s="19">
        <v>598779669</v>
      </c>
      <c r="C36" s="19">
        <v>0</v>
      </c>
      <c r="D36" s="59">
        <v>631582607</v>
      </c>
      <c r="E36" s="60">
        <v>595621947</v>
      </c>
      <c r="F36" s="60">
        <v>667147591</v>
      </c>
      <c r="G36" s="60">
        <v>667147591</v>
      </c>
      <c r="H36" s="60">
        <v>667147591</v>
      </c>
      <c r="I36" s="60">
        <v>667147591</v>
      </c>
      <c r="J36" s="60">
        <v>667147591</v>
      </c>
      <c r="K36" s="60">
        <v>670142591</v>
      </c>
      <c r="L36" s="60">
        <v>675979655</v>
      </c>
      <c r="M36" s="60">
        <v>675979655</v>
      </c>
      <c r="N36" s="60">
        <v>675979655</v>
      </c>
      <c r="O36" s="60">
        <v>678242598</v>
      </c>
      <c r="P36" s="60">
        <v>678242598</v>
      </c>
      <c r="Q36" s="60">
        <v>678242598</v>
      </c>
      <c r="R36" s="60">
        <v>678242598</v>
      </c>
      <c r="S36" s="60">
        <v>678242598</v>
      </c>
      <c r="T36" s="60">
        <v>678242598</v>
      </c>
      <c r="U36" s="60">
        <v>678242598</v>
      </c>
      <c r="V36" s="60">
        <v>678242598</v>
      </c>
      <c r="W36" s="60">
        <v>595621947</v>
      </c>
      <c r="X36" s="60">
        <v>82620651</v>
      </c>
      <c r="Y36" s="61">
        <v>13.87</v>
      </c>
      <c r="Z36" s="62">
        <v>595621947</v>
      </c>
    </row>
    <row r="37" spans="1:26" ht="12.75">
      <c r="A37" s="58" t="s">
        <v>58</v>
      </c>
      <c r="B37" s="19">
        <v>39783838</v>
      </c>
      <c r="C37" s="19">
        <v>0</v>
      </c>
      <c r="D37" s="59">
        <v>18610273</v>
      </c>
      <c r="E37" s="60">
        <v>18110273</v>
      </c>
      <c r="F37" s="60">
        <v>70413384</v>
      </c>
      <c r="G37" s="60">
        <v>70386213</v>
      </c>
      <c r="H37" s="60">
        <v>70386213</v>
      </c>
      <c r="I37" s="60">
        <v>70386213</v>
      </c>
      <c r="J37" s="60">
        <v>51179602</v>
      </c>
      <c r="K37" s="60">
        <v>45925820</v>
      </c>
      <c r="L37" s="60">
        <v>36325696</v>
      </c>
      <c r="M37" s="60">
        <v>36325696</v>
      </c>
      <c r="N37" s="60">
        <v>44573502</v>
      </c>
      <c r="O37" s="60">
        <v>44462523</v>
      </c>
      <c r="P37" s="60">
        <v>45233606</v>
      </c>
      <c r="Q37" s="60">
        <v>45233606</v>
      </c>
      <c r="R37" s="60">
        <v>42334421</v>
      </c>
      <c r="S37" s="60">
        <v>38322026</v>
      </c>
      <c r="T37" s="60">
        <v>38590795</v>
      </c>
      <c r="U37" s="60">
        <v>38590795</v>
      </c>
      <c r="V37" s="60">
        <v>38590795</v>
      </c>
      <c r="W37" s="60">
        <v>18110273</v>
      </c>
      <c r="X37" s="60">
        <v>20480522</v>
      </c>
      <c r="Y37" s="61">
        <v>113.09</v>
      </c>
      <c r="Z37" s="62">
        <v>18110273</v>
      </c>
    </row>
    <row r="38" spans="1:26" ht="12.75">
      <c r="A38" s="58" t="s">
        <v>59</v>
      </c>
      <c r="B38" s="19">
        <v>59910050</v>
      </c>
      <c r="C38" s="19">
        <v>0</v>
      </c>
      <c r="D38" s="59">
        <v>53602562</v>
      </c>
      <c r="E38" s="60">
        <v>58028562</v>
      </c>
      <c r="F38" s="60">
        <v>31781777</v>
      </c>
      <c r="G38" s="60">
        <v>31781777</v>
      </c>
      <c r="H38" s="60">
        <v>31781777</v>
      </c>
      <c r="I38" s="60">
        <v>31781777</v>
      </c>
      <c r="J38" s="60">
        <v>31781777</v>
      </c>
      <c r="K38" s="60">
        <v>31781777</v>
      </c>
      <c r="L38" s="60">
        <v>31781777</v>
      </c>
      <c r="M38" s="60">
        <v>31781777</v>
      </c>
      <c r="N38" s="60">
        <v>31781777</v>
      </c>
      <c r="O38" s="60">
        <v>31781777</v>
      </c>
      <c r="P38" s="60">
        <v>31781777</v>
      </c>
      <c r="Q38" s="60">
        <v>31781777</v>
      </c>
      <c r="R38" s="60">
        <v>31781777</v>
      </c>
      <c r="S38" s="60">
        <v>31781777</v>
      </c>
      <c r="T38" s="60">
        <v>31781777</v>
      </c>
      <c r="U38" s="60">
        <v>31781777</v>
      </c>
      <c r="V38" s="60">
        <v>31781777</v>
      </c>
      <c r="W38" s="60">
        <v>58028562</v>
      </c>
      <c r="X38" s="60">
        <v>-26246785</v>
      </c>
      <c r="Y38" s="61">
        <v>-45.23</v>
      </c>
      <c r="Z38" s="62">
        <v>58028562</v>
      </c>
    </row>
    <row r="39" spans="1:26" ht="12.75">
      <c r="A39" s="58" t="s">
        <v>60</v>
      </c>
      <c r="B39" s="19">
        <v>536886204</v>
      </c>
      <c r="C39" s="19">
        <v>0</v>
      </c>
      <c r="D39" s="59">
        <v>589523272</v>
      </c>
      <c r="E39" s="60">
        <v>560647152</v>
      </c>
      <c r="F39" s="60">
        <v>626782596</v>
      </c>
      <c r="G39" s="60">
        <v>622642642</v>
      </c>
      <c r="H39" s="60">
        <v>614948924</v>
      </c>
      <c r="I39" s="60">
        <v>614948924</v>
      </c>
      <c r="J39" s="60">
        <v>629992800</v>
      </c>
      <c r="K39" s="60">
        <v>625704141</v>
      </c>
      <c r="L39" s="60">
        <v>647158120</v>
      </c>
      <c r="M39" s="60">
        <v>647158120</v>
      </c>
      <c r="N39" s="60">
        <v>647154693</v>
      </c>
      <c r="O39" s="60">
        <v>653339764</v>
      </c>
      <c r="P39" s="60">
        <v>663841125</v>
      </c>
      <c r="Q39" s="60">
        <v>663841125</v>
      </c>
      <c r="R39" s="60">
        <v>660276431</v>
      </c>
      <c r="S39" s="60">
        <v>663831251</v>
      </c>
      <c r="T39" s="60">
        <v>640969354</v>
      </c>
      <c r="U39" s="60">
        <v>640969354</v>
      </c>
      <c r="V39" s="60">
        <v>640969354</v>
      </c>
      <c r="W39" s="60">
        <v>560647152</v>
      </c>
      <c r="X39" s="60">
        <v>80322202</v>
      </c>
      <c r="Y39" s="61">
        <v>14.33</v>
      </c>
      <c r="Z39" s="62">
        <v>560647152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13796396</v>
      </c>
      <c r="C42" s="19">
        <v>0</v>
      </c>
      <c r="D42" s="59">
        <v>29713303</v>
      </c>
      <c r="E42" s="60">
        <v>18386718</v>
      </c>
      <c r="F42" s="60">
        <v>29198239</v>
      </c>
      <c r="G42" s="60">
        <v>-4207025</v>
      </c>
      <c r="H42" s="60">
        <v>-7031252</v>
      </c>
      <c r="I42" s="60">
        <v>17959962</v>
      </c>
      <c r="J42" s="60">
        <v>-3462984</v>
      </c>
      <c r="K42" s="60">
        <v>-8408273</v>
      </c>
      <c r="L42" s="60">
        <v>6592035</v>
      </c>
      <c r="M42" s="60">
        <v>-5279222</v>
      </c>
      <c r="N42" s="60">
        <v>8609803</v>
      </c>
      <c r="O42" s="60">
        <v>-2935520</v>
      </c>
      <c r="P42" s="60">
        <v>19458730</v>
      </c>
      <c r="Q42" s="60">
        <v>25133013</v>
      </c>
      <c r="R42" s="60">
        <v>-2456058</v>
      </c>
      <c r="S42" s="60">
        <v>-935683</v>
      </c>
      <c r="T42" s="60">
        <v>-6076814</v>
      </c>
      <c r="U42" s="60">
        <v>-9468555</v>
      </c>
      <c r="V42" s="60">
        <v>28345198</v>
      </c>
      <c r="W42" s="60">
        <v>18386718</v>
      </c>
      <c r="X42" s="60">
        <v>9958480</v>
      </c>
      <c r="Y42" s="61">
        <v>54.16</v>
      </c>
      <c r="Z42" s="62">
        <v>18386718</v>
      </c>
    </row>
    <row r="43" spans="1:26" ht="12.75">
      <c r="A43" s="58" t="s">
        <v>63</v>
      </c>
      <c r="B43" s="19">
        <v>-16054387</v>
      </c>
      <c r="C43" s="19">
        <v>0</v>
      </c>
      <c r="D43" s="59">
        <v>-27212290</v>
      </c>
      <c r="E43" s="60">
        <v>-28820000</v>
      </c>
      <c r="F43" s="60">
        <v>-2126226</v>
      </c>
      <c r="G43" s="60">
        <v>0</v>
      </c>
      <c r="H43" s="60">
        <v>-678089</v>
      </c>
      <c r="I43" s="60">
        <v>-2804315</v>
      </c>
      <c r="J43" s="60">
        <v>-663273</v>
      </c>
      <c r="K43" s="60">
        <v>-2925027</v>
      </c>
      <c r="L43" s="60">
        <v>-5837064</v>
      </c>
      <c r="M43" s="60">
        <v>-9425364</v>
      </c>
      <c r="N43" s="60">
        <v>-365424</v>
      </c>
      <c r="O43" s="60">
        <v>-2262943</v>
      </c>
      <c r="P43" s="60">
        <v>-3612205</v>
      </c>
      <c r="Q43" s="60">
        <v>-6240572</v>
      </c>
      <c r="R43" s="60">
        <v>-2444886</v>
      </c>
      <c r="S43" s="60">
        <v>-3406526</v>
      </c>
      <c r="T43" s="60">
        <v>-5865765</v>
      </c>
      <c r="U43" s="60">
        <v>-11717177</v>
      </c>
      <c r="V43" s="60">
        <v>-30187428</v>
      </c>
      <c r="W43" s="60">
        <v>-28820000</v>
      </c>
      <c r="X43" s="60">
        <v>-1367428</v>
      </c>
      <c r="Y43" s="61">
        <v>4.74</v>
      </c>
      <c r="Z43" s="62">
        <v>-28820000</v>
      </c>
    </row>
    <row r="44" spans="1:26" ht="12.75">
      <c r="A44" s="58" t="s">
        <v>64</v>
      </c>
      <c r="B44" s="19">
        <v>-4925956</v>
      </c>
      <c r="C44" s="19">
        <v>0</v>
      </c>
      <c r="D44" s="59">
        <v>-3285000</v>
      </c>
      <c r="E44" s="60">
        <v>-3888250</v>
      </c>
      <c r="F44" s="60">
        <v>18750</v>
      </c>
      <c r="G44" s="60">
        <v>21150</v>
      </c>
      <c r="H44" s="60">
        <v>15623</v>
      </c>
      <c r="I44" s="60">
        <v>55523</v>
      </c>
      <c r="J44" s="60">
        <v>17650</v>
      </c>
      <c r="K44" s="60">
        <v>-1204141</v>
      </c>
      <c r="L44" s="60">
        <v>-809364</v>
      </c>
      <c r="M44" s="60">
        <v>-1995855</v>
      </c>
      <c r="N44" s="60">
        <v>0</v>
      </c>
      <c r="O44" s="60">
        <v>18750</v>
      </c>
      <c r="P44" s="60">
        <v>14500</v>
      </c>
      <c r="Q44" s="60">
        <v>33250</v>
      </c>
      <c r="R44" s="60">
        <v>18750</v>
      </c>
      <c r="S44" s="60">
        <v>-1276250</v>
      </c>
      <c r="T44" s="60">
        <v>-720802</v>
      </c>
      <c r="U44" s="60">
        <v>-1978302</v>
      </c>
      <c r="V44" s="60">
        <v>-3885384</v>
      </c>
      <c r="W44" s="60">
        <v>-3888250</v>
      </c>
      <c r="X44" s="60">
        <v>2866</v>
      </c>
      <c r="Y44" s="61">
        <v>-0.07</v>
      </c>
      <c r="Z44" s="62">
        <v>-3888250</v>
      </c>
    </row>
    <row r="45" spans="1:26" ht="12.75">
      <c r="A45" s="70" t="s">
        <v>65</v>
      </c>
      <c r="B45" s="22">
        <v>6928628</v>
      </c>
      <c r="C45" s="22">
        <v>0</v>
      </c>
      <c r="D45" s="99">
        <v>216013</v>
      </c>
      <c r="E45" s="100">
        <v>-7392904</v>
      </c>
      <c r="F45" s="100">
        <v>34015061</v>
      </c>
      <c r="G45" s="100">
        <v>29829186</v>
      </c>
      <c r="H45" s="100">
        <v>22135468</v>
      </c>
      <c r="I45" s="100">
        <v>22135468</v>
      </c>
      <c r="J45" s="100">
        <v>18026861</v>
      </c>
      <c r="K45" s="100">
        <v>5489420</v>
      </c>
      <c r="L45" s="100">
        <v>5435027</v>
      </c>
      <c r="M45" s="100">
        <v>5435027</v>
      </c>
      <c r="N45" s="100">
        <v>13679406</v>
      </c>
      <c r="O45" s="100">
        <v>8499693</v>
      </c>
      <c r="P45" s="100">
        <v>24360718</v>
      </c>
      <c r="Q45" s="100">
        <v>13679406</v>
      </c>
      <c r="R45" s="100">
        <v>19478524</v>
      </c>
      <c r="S45" s="100">
        <v>13860065</v>
      </c>
      <c r="T45" s="100">
        <v>1196684</v>
      </c>
      <c r="U45" s="100">
        <v>1196684</v>
      </c>
      <c r="V45" s="100">
        <v>1196684</v>
      </c>
      <c r="W45" s="100">
        <v>-7392904</v>
      </c>
      <c r="X45" s="100">
        <v>8589588</v>
      </c>
      <c r="Y45" s="101">
        <v>-116.19</v>
      </c>
      <c r="Z45" s="102">
        <v>-7392904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11767418</v>
      </c>
      <c r="C49" s="52">
        <v>0</v>
      </c>
      <c r="D49" s="129">
        <v>3014848</v>
      </c>
      <c r="E49" s="54">
        <v>1376833</v>
      </c>
      <c r="F49" s="54">
        <v>0</v>
      </c>
      <c r="G49" s="54">
        <v>0</v>
      </c>
      <c r="H49" s="54">
        <v>0</v>
      </c>
      <c r="I49" s="54">
        <v>1610614</v>
      </c>
      <c r="J49" s="54">
        <v>0</v>
      </c>
      <c r="K49" s="54">
        <v>0</v>
      </c>
      <c r="L49" s="54">
        <v>0</v>
      </c>
      <c r="M49" s="54">
        <v>10334258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31072371</v>
      </c>
      <c r="W49" s="54">
        <v>59176342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924039</v>
      </c>
      <c r="W51" s="54">
        <v>924039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87.1962488574966</v>
      </c>
      <c r="C58" s="5">
        <f>IF(C67=0,0,+(C76/C67)*100)</f>
        <v>0</v>
      </c>
      <c r="D58" s="6">
        <f aca="true" t="shared" si="6" ref="D58:Z58">IF(D67=0,0,+(D76/D67)*100)</f>
        <v>81.5021152583099</v>
      </c>
      <c r="E58" s="7">
        <f t="shared" si="6"/>
        <v>82.65600350608318</v>
      </c>
      <c r="F58" s="7">
        <f t="shared" si="6"/>
        <v>78.66303596743998</v>
      </c>
      <c r="G58" s="7">
        <f t="shared" si="6"/>
        <v>163.8996910794917</v>
      </c>
      <c r="H58" s="7">
        <f t="shared" si="6"/>
        <v>194.3951814952913</v>
      </c>
      <c r="I58" s="7">
        <f t="shared" si="6"/>
        <v>128.2902595277578</v>
      </c>
      <c r="J58" s="7">
        <f t="shared" si="6"/>
        <v>110.31103710361347</v>
      </c>
      <c r="K58" s="7">
        <f t="shared" si="6"/>
        <v>116.4560857711888</v>
      </c>
      <c r="L58" s="7">
        <f t="shared" si="6"/>
        <v>30.548154117632375</v>
      </c>
      <c r="M58" s="7">
        <f t="shared" si="6"/>
        <v>65.6096361710873</v>
      </c>
      <c r="N58" s="7">
        <f t="shared" si="6"/>
        <v>111.71668145742404</v>
      </c>
      <c r="O58" s="7">
        <f t="shared" si="6"/>
        <v>76.29339374798904</v>
      </c>
      <c r="P58" s="7">
        <f t="shared" si="6"/>
        <v>156.32771652703752</v>
      </c>
      <c r="Q58" s="7">
        <f t="shared" si="6"/>
        <v>112.50331799668454</v>
      </c>
      <c r="R58" s="7">
        <f t="shared" si="6"/>
        <v>106.36182763517247</v>
      </c>
      <c r="S58" s="7">
        <f t="shared" si="6"/>
        <v>109.20619696307001</v>
      </c>
      <c r="T58" s="7">
        <f t="shared" si="6"/>
        <v>108.77244382977318</v>
      </c>
      <c r="U58" s="7">
        <f t="shared" si="6"/>
        <v>108.13642417456416</v>
      </c>
      <c r="V58" s="7">
        <f t="shared" si="6"/>
        <v>97.63450416029336</v>
      </c>
      <c r="W58" s="7">
        <f t="shared" si="6"/>
        <v>82.56183882217069</v>
      </c>
      <c r="X58" s="7">
        <f t="shared" si="6"/>
        <v>0</v>
      </c>
      <c r="Y58" s="7">
        <f t="shared" si="6"/>
        <v>0</v>
      </c>
      <c r="Z58" s="8">
        <f t="shared" si="6"/>
        <v>82.65600350608318</v>
      </c>
    </row>
    <row r="59" spans="1:26" ht="12.75">
      <c r="A59" s="37" t="s">
        <v>31</v>
      </c>
      <c r="B59" s="9">
        <f aca="true" t="shared" si="7" ref="B59:Z66">IF(B68=0,0,+(B77/B68)*100)</f>
        <v>80.27810372752</v>
      </c>
      <c r="C59" s="9">
        <f t="shared" si="7"/>
        <v>0</v>
      </c>
      <c r="D59" s="2">
        <f t="shared" si="7"/>
        <v>77.52564262637291</v>
      </c>
      <c r="E59" s="10">
        <f t="shared" si="7"/>
        <v>49.934674445344825</v>
      </c>
      <c r="F59" s="10">
        <f t="shared" si="7"/>
        <v>4.852744106098376</v>
      </c>
      <c r="G59" s="10">
        <f t="shared" si="7"/>
        <v>924.853985894973</v>
      </c>
      <c r="H59" s="10">
        <f t="shared" si="7"/>
        <v>585.8830672704734</v>
      </c>
      <c r="I59" s="10">
        <f t="shared" si="7"/>
        <v>24.243177208332156</v>
      </c>
      <c r="J59" s="10">
        <f t="shared" si="7"/>
        <v>291.43586181282967</v>
      </c>
      <c r="K59" s="10">
        <f t="shared" si="7"/>
        <v>155.86385147908166</v>
      </c>
      <c r="L59" s="10">
        <f t="shared" si="7"/>
        <v>9.049912397970623</v>
      </c>
      <c r="M59" s="10">
        <f t="shared" si="7"/>
        <v>39.25044222398289</v>
      </c>
      <c r="N59" s="10">
        <f t="shared" si="7"/>
        <v>118.42633703680544</v>
      </c>
      <c r="O59" s="10">
        <f t="shared" si="7"/>
        <v>99.84686374246124</v>
      </c>
      <c r="P59" s="10">
        <f t="shared" si="7"/>
        <v>928.6794869689455</v>
      </c>
      <c r="Q59" s="10">
        <f t="shared" si="7"/>
        <v>389.7960216973776</v>
      </c>
      <c r="R59" s="10">
        <f t="shared" si="7"/>
        <v>114.57192184488234</v>
      </c>
      <c r="S59" s="10">
        <f t="shared" si="7"/>
        <v>236.72378057206026</v>
      </c>
      <c r="T59" s="10">
        <f t="shared" si="7"/>
        <v>107.00778710953622</v>
      </c>
      <c r="U59" s="10">
        <f t="shared" si="7"/>
        <v>150.9100994352555</v>
      </c>
      <c r="V59" s="10">
        <f t="shared" si="7"/>
        <v>65.95156028001037</v>
      </c>
      <c r="W59" s="10">
        <f t="shared" si="7"/>
        <v>49.93464999556064</v>
      </c>
      <c r="X59" s="10">
        <f t="shared" si="7"/>
        <v>0</v>
      </c>
      <c r="Y59" s="10">
        <f t="shared" si="7"/>
        <v>0</v>
      </c>
      <c r="Z59" s="11">
        <f t="shared" si="7"/>
        <v>49.934674445344825</v>
      </c>
    </row>
    <row r="60" spans="1:26" ht="12.75">
      <c r="A60" s="38" t="s">
        <v>32</v>
      </c>
      <c r="B60" s="12">
        <f t="shared" si="7"/>
        <v>90.87960934124311</v>
      </c>
      <c r="C60" s="12">
        <f t="shared" si="7"/>
        <v>0</v>
      </c>
      <c r="D60" s="3">
        <f t="shared" si="7"/>
        <v>82.1379557905824</v>
      </c>
      <c r="E60" s="13">
        <f t="shared" si="7"/>
        <v>88.69096190293774</v>
      </c>
      <c r="F60" s="13">
        <f t="shared" si="7"/>
        <v>154.52629219630936</v>
      </c>
      <c r="G60" s="13">
        <f t="shared" si="7"/>
        <v>150.12517797502792</v>
      </c>
      <c r="H60" s="13">
        <f t="shared" si="7"/>
        <v>185.13938382400613</v>
      </c>
      <c r="I60" s="13">
        <f t="shared" si="7"/>
        <v>162.95019046178174</v>
      </c>
      <c r="J60" s="13">
        <f t="shared" si="7"/>
        <v>106.43659240310284</v>
      </c>
      <c r="K60" s="13">
        <f t="shared" si="7"/>
        <v>116.70554865359475</v>
      </c>
      <c r="L60" s="13">
        <f t="shared" si="7"/>
        <v>40.59893698824603</v>
      </c>
      <c r="M60" s="13">
        <f t="shared" si="7"/>
        <v>72.95483489519854</v>
      </c>
      <c r="N60" s="13">
        <f t="shared" si="7"/>
        <v>112.72234579174936</v>
      </c>
      <c r="O60" s="13">
        <f t="shared" si="7"/>
        <v>75.69763095255536</v>
      </c>
      <c r="P60" s="13">
        <f t="shared" si="7"/>
        <v>135.77838655434584</v>
      </c>
      <c r="Q60" s="13">
        <f t="shared" si="7"/>
        <v>105.9519015229289</v>
      </c>
      <c r="R60" s="13">
        <f t="shared" si="7"/>
        <v>107.04264692464791</v>
      </c>
      <c r="S60" s="13">
        <f t="shared" si="7"/>
        <v>106.60949912978481</v>
      </c>
      <c r="T60" s="13">
        <f t="shared" si="7"/>
        <v>101.0184703678242</v>
      </c>
      <c r="U60" s="13">
        <f t="shared" si="7"/>
        <v>104.78687711603314</v>
      </c>
      <c r="V60" s="13">
        <f t="shared" si="7"/>
        <v>102.30525306955936</v>
      </c>
      <c r="W60" s="13">
        <f t="shared" si="7"/>
        <v>88.1147677608449</v>
      </c>
      <c r="X60" s="13">
        <f t="shared" si="7"/>
        <v>0</v>
      </c>
      <c r="Y60" s="13">
        <f t="shared" si="7"/>
        <v>0</v>
      </c>
      <c r="Z60" s="14">
        <f t="shared" si="7"/>
        <v>88.69096190293774</v>
      </c>
    </row>
    <row r="61" spans="1:26" ht="12.75">
      <c r="A61" s="39" t="s">
        <v>103</v>
      </c>
      <c r="B61" s="12">
        <f t="shared" si="7"/>
        <v>95.49433750611213</v>
      </c>
      <c r="C61" s="12">
        <f t="shared" si="7"/>
        <v>0</v>
      </c>
      <c r="D61" s="3">
        <f t="shared" si="7"/>
        <v>88.31546885051927</v>
      </c>
      <c r="E61" s="13">
        <f t="shared" si="7"/>
        <v>94.94544158338655</v>
      </c>
      <c r="F61" s="13">
        <f t="shared" si="7"/>
        <v>213.7210885367477</v>
      </c>
      <c r="G61" s="13">
        <f t="shared" si="7"/>
        <v>193.36265383256296</v>
      </c>
      <c r="H61" s="13">
        <f t="shared" si="7"/>
        <v>239.4532588425514</v>
      </c>
      <c r="I61" s="13">
        <f t="shared" si="7"/>
        <v>215.14867094662858</v>
      </c>
      <c r="J61" s="13">
        <f t="shared" si="7"/>
        <v>110.88798355098812</v>
      </c>
      <c r="K61" s="13">
        <f t="shared" si="7"/>
        <v>123.36808379597525</v>
      </c>
      <c r="L61" s="13">
        <f t="shared" si="7"/>
        <v>38.41252045810319</v>
      </c>
      <c r="M61" s="13">
        <f t="shared" si="7"/>
        <v>72.00027510660027</v>
      </c>
      <c r="N61" s="13">
        <f t="shared" si="7"/>
        <v>118.14784530863898</v>
      </c>
      <c r="O61" s="13">
        <f t="shared" si="7"/>
        <v>78.35117656414057</v>
      </c>
      <c r="P61" s="13">
        <f t="shared" si="7"/>
        <v>142.55683973332148</v>
      </c>
      <c r="Q61" s="13">
        <f t="shared" si="7"/>
        <v>110.6857302930136</v>
      </c>
      <c r="R61" s="13">
        <f t="shared" si="7"/>
        <v>115.14911823825351</v>
      </c>
      <c r="S61" s="13">
        <f t="shared" si="7"/>
        <v>110.42101715166798</v>
      </c>
      <c r="T61" s="13">
        <f t="shared" si="7"/>
        <v>109.1482661107922</v>
      </c>
      <c r="U61" s="13">
        <f t="shared" si="7"/>
        <v>111.44140437638926</v>
      </c>
      <c r="V61" s="13">
        <f t="shared" si="7"/>
        <v>108.5320806157148</v>
      </c>
      <c r="W61" s="13">
        <f t="shared" si="7"/>
        <v>94.38232077171543</v>
      </c>
      <c r="X61" s="13">
        <f t="shared" si="7"/>
        <v>0</v>
      </c>
      <c r="Y61" s="13">
        <f t="shared" si="7"/>
        <v>0</v>
      </c>
      <c r="Z61" s="14">
        <f t="shared" si="7"/>
        <v>94.94544158338655</v>
      </c>
    </row>
    <row r="62" spans="1:26" ht="12.75">
      <c r="A62" s="39" t="s">
        <v>104</v>
      </c>
      <c r="B62" s="12">
        <f t="shared" si="7"/>
        <v>63.94454821373841</v>
      </c>
      <c r="C62" s="12">
        <f t="shared" si="7"/>
        <v>0</v>
      </c>
      <c r="D62" s="3">
        <f t="shared" si="7"/>
        <v>51.39557758316804</v>
      </c>
      <c r="E62" s="13">
        <f t="shared" si="7"/>
        <v>54.16820782358174</v>
      </c>
      <c r="F62" s="13">
        <f t="shared" si="7"/>
        <v>40.676137646806815</v>
      </c>
      <c r="G62" s="13">
        <f t="shared" si="7"/>
        <v>55.97573937378721</v>
      </c>
      <c r="H62" s="13">
        <f t="shared" si="7"/>
        <v>66.88098560196555</v>
      </c>
      <c r="I62" s="13">
        <f t="shared" si="7"/>
        <v>53.979596521241305</v>
      </c>
      <c r="J62" s="13">
        <f t="shared" si="7"/>
        <v>81.24421580539256</v>
      </c>
      <c r="K62" s="13">
        <f t="shared" si="7"/>
        <v>86.51623705411244</v>
      </c>
      <c r="L62" s="13">
        <f t="shared" si="7"/>
        <v>63.89082590283773</v>
      </c>
      <c r="M62" s="13">
        <f t="shared" si="7"/>
        <v>77.29897799367996</v>
      </c>
      <c r="N62" s="13">
        <f t="shared" si="7"/>
        <v>88.58487594579107</v>
      </c>
      <c r="O62" s="13">
        <f t="shared" si="7"/>
        <v>51.126033231206215</v>
      </c>
      <c r="P62" s="13">
        <f t="shared" si="7"/>
        <v>126.10483419035363</v>
      </c>
      <c r="Q62" s="13">
        <f t="shared" si="7"/>
        <v>85.03587730720419</v>
      </c>
      <c r="R62" s="13">
        <f t="shared" si="7"/>
        <v>68.88621951813204</v>
      </c>
      <c r="S62" s="13">
        <f t="shared" si="7"/>
        <v>86.41257688713078</v>
      </c>
      <c r="T62" s="13">
        <f t="shared" si="7"/>
        <v>54.563512110168</v>
      </c>
      <c r="U62" s="13">
        <f t="shared" si="7"/>
        <v>68.55717983032213</v>
      </c>
      <c r="V62" s="13">
        <f t="shared" si="7"/>
        <v>70.70100450812772</v>
      </c>
      <c r="W62" s="13">
        <f t="shared" si="7"/>
        <v>53.90809807160923</v>
      </c>
      <c r="X62" s="13">
        <f t="shared" si="7"/>
        <v>0</v>
      </c>
      <c r="Y62" s="13">
        <f t="shared" si="7"/>
        <v>0</v>
      </c>
      <c r="Z62" s="14">
        <f t="shared" si="7"/>
        <v>54.16820782358174</v>
      </c>
    </row>
    <row r="63" spans="1:26" ht="12.75">
      <c r="A63" s="39" t="s">
        <v>105</v>
      </c>
      <c r="B63" s="12">
        <f t="shared" si="7"/>
        <v>87.36067871956317</v>
      </c>
      <c r="C63" s="12">
        <f t="shared" si="7"/>
        <v>0</v>
      </c>
      <c r="D63" s="3">
        <f t="shared" si="7"/>
        <v>64.74466657309777</v>
      </c>
      <c r="E63" s="13">
        <f t="shared" si="7"/>
        <v>69.73174668983707</v>
      </c>
      <c r="F63" s="13">
        <f t="shared" si="7"/>
        <v>51.460128573382576</v>
      </c>
      <c r="G63" s="13">
        <f t="shared" si="7"/>
        <v>71.67678368396916</v>
      </c>
      <c r="H63" s="13">
        <f t="shared" si="7"/>
        <v>77.36062456486025</v>
      </c>
      <c r="I63" s="13">
        <f t="shared" si="7"/>
        <v>66.62287493188452</v>
      </c>
      <c r="J63" s="13">
        <f t="shared" si="7"/>
        <v>90.18961274996944</v>
      </c>
      <c r="K63" s="13">
        <f t="shared" si="7"/>
        <v>89.44591658908067</v>
      </c>
      <c r="L63" s="13">
        <f t="shared" si="7"/>
        <v>71.90796422316403</v>
      </c>
      <c r="M63" s="13">
        <f t="shared" si="7"/>
        <v>83.87608974108781</v>
      </c>
      <c r="N63" s="13">
        <f t="shared" si="7"/>
        <v>80.88657979191538</v>
      </c>
      <c r="O63" s="13">
        <f t="shared" si="7"/>
        <v>74.90595217638429</v>
      </c>
      <c r="P63" s="13">
        <f t="shared" si="7"/>
        <v>73.46016743181204</v>
      </c>
      <c r="Q63" s="13">
        <f t="shared" si="7"/>
        <v>76.42989627105744</v>
      </c>
      <c r="R63" s="13">
        <f t="shared" si="7"/>
        <v>88.14126769049572</v>
      </c>
      <c r="S63" s="13">
        <f t="shared" si="7"/>
        <v>91.65029914586859</v>
      </c>
      <c r="T63" s="13">
        <f t="shared" si="7"/>
        <v>79.96604653654933</v>
      </c>
      <c r="U63" s="13">
        <f t="shared" si="7"/>
        <v>86.69844277610245</v>
      </c>
      <c r="V63" s="13">
        <f t="shared" si="7"/>
        <v>78.39122811697787</v>
      </c>
      <c r="W63" s="13">
        <f t="shared" si="7"/>
        <v>69.34338264125918</v>
      </c>
      <c r="X63" s="13">
        <f t="shared" si="7"/>
        <v>0</v>
      </c>
      <c r="Y63" s="13">
        <f t="shared" si="7"/>
        <v>0</v>
      </c>
      <c r="Z63" s="14">
        <f t="shared" si="7"/>
        <v>69.73174668983707</v>
      </c>
    </row>
    <row r="64" spans="1:26" ht="12.75">
      <c r="A64" s="39" t="s">
        <v>106</v>
      </c>
      <c r="B64" s="12">
        <f t="shared" si="7"/>
        <v>77.86475724443459</v>
      </c>
      <c r="C64" s="12">
        <f t="shared" si="7"/>
        <v>0</v>
      </c>
      <c r="D64" s="3">
        <f t="shared" si="7"/>
        <v>56.476688788565966</v>
      </c>
      <c r="E64" s="13">
        <f t="shared" si="7"/>
        <v>65.27607079646017</v>
      </c>
      <c r="F64" s="13">
        <f t="shared" si="7"/>
        <v>45.1125544905049</v>
      </c>
      <c r="G64" s="13">
        <f t="shared" si="7"/>
        <v>68.7435541430975</v>
      </c>
      <c r="H64" s="13">
        <f t="shared" si="7"/>
        <v>78.10739116483046</v>
      </c>
      <c r="I64" s="13">
        <f t="shared" si="7"/>
        <v>63.68693804106827</v>
      </c>
      <c r="J64" s="13">
        <f t="shared" si="7"/>
        <v>87.54670095184589</v>
      </c>
      <c r="K64" s="13">
        <f t="shared" si="7"/>
        <v>87.40028653608496</v>
      </c>
      <c r="L64" s="13">
        <f t="shared" si="7"/>
        <v>67.95098178414946</v>
      </c>
      <c r="M64" s="13">
        <f t="shared" si="7"/>
        <v>80.59898776715123</v>
      </c>
      <c r="N64" s="13">
        <f t="shared" si="7"/>
        <v>80.67893313537303</v>
      </c>
      <c r="O64" s="13">
        <f t="shared" si="7"/>
        <v>78.10813244101847</v>
      </c>
      <c r="P64" s="13">
        <f t="shared" si="7"/>
        <v>80.8399658743615</v>
      </c>
      <c r="Q64" s="13">
        <f t="shared" si="7"/>
        <v>79.87611458330359</v>
      </c>
      <c r="R64" s="13">
        <f t="shared" si="7"/>
        <v>77.56985984558669</v>
      </c>
      <c r="S64" s="13">
        <f t="shared" si="7"/>
        <v>90.62620989668298</v>
      </c>
      <c r="T64" s="13">
        <f t="shared" si="7"/>
        <v>79.73628622724937</v>
      </c>
      <c r="U64" s="13">
        <f t="shared" si="7"/>
        <v>82.68151787911172</v>
      </c>
      <c r="V64" s="13">
        <f t="shared" si="7"/>
        <v>76.60083003562839</v>
      </c>
      <c r="W64" s="13">
        <f t="shared" si="7"/>
        <v>63.94022926331995</v>
      </c>
      <c r="X64" s="13">
        <f t="shared" si="7"/>
        <v>0</v>
      </c>
      <c r="Y64" s="13">
        <f t="shared" si="7"/>
        <v>0</v>
      </c>
      <c r="Z64" s="14">
        <f t="shared" si="7"/>
        <v>65.27607079646017</v>
      </c>
    </row>
    <row r="65" spans="1:26" ht="12.75">
      <c r="A65" s="39" t="s">
        <v>107</v>
      </c>
      <c r="B65" s="12">
        <f t="shared" si="7"/>
        <v>95.24407829371354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72.94786324786324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63.1754280384814</v>
      </c>
      <c r="K66" s="16">
        <f t="shared" si="7"/>
        <v>72.59600248201912</v>
      </c>
      <c r="L66" s="16">
        <f t="shared" si="7"/>
        <v>-83.17612260759196</v>
      </c>
      <c r="M66" s="16">
        <f t="shared" si="7"/>
        <v>-30.176095368537897</v>
      </c>
      <c r="N66" s="16">
        <f t="shared" si="7"/>
        <v>78.68837716463295</v>
      </c>
      <c r="O66" s="16">
        <f t="shared" si="7"/>
        <v>77.00908455625436</v>
      </c>
      <c r="P66" s="16">
        <f t="shared" si="7"/>
        <v>78.88349514563106</v>
      </c>
      <c r="Q66" s="16">
        <f t="shared" si="7"/>
        <v>78.19054896320269</v>
      </c>
      <c r="R66" s="16">
        <f t="shared" si="7"/>
        <v>81.28580778643902</v>
      </c>
      <c r="S66" s="16">
        <f t="shared" si="7"/>
        <v>65.77836205142653</v>
      </c>
      <c r="T66" s="16">
        <f t="shared" si="7"/>
        <v>-48.68435562724743</v>
      </c>
      <c r="U66" s="16">
        <f t="shared" si="7"/>
        <v>388.7297720646848</v>
      </c>
      <c r="V66" s="16">
        <f t="shared" si="7"/>
        <v>48.23288710383098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127032444</v>
      </c>
      <c r="C67" s="24"/>
      <c r="D67" s="25">
        <v>136238680</v>
      </c>
      <c r="E67" s="26">
        <v>136083480</v>
      </c>
      <c r="F67" s="26">
        <v>11353185</v>
      </c>
      <c r="G67" s="26">
        <v>5745491</v>
      </c>
      <c r="H67" s="26">
        <v>5428240</v>
      </c>
      <c r="I67" s="26">
        <v>22526916</v>
      </c>
      <c r="J67" s="26">
        <v>9970161</v>
      </c>
      <c r="K67" s="26">
        <v>9686143</v>
      </c>
      <c r="L67" s="26">
        <v>26758314</v>
      </c>
      <c r="M67" s="26">
        <v>46414618</v>
      </c>
      <c r="N67" s="26">
        <v>10409654</v>
      </c>
      <c r="O67" s="26">
        <v>12804840</v>
      </c>
      <c r="P67" s="26">
        <v>10766854</v>
      </c>
      <c r="Q67" s="26">
        <v>33981348</v>
      </c>
      <c r="R67" s="26">
        <v>9006327</v>
      </c>
      <c r="S67" s="26">
        <v>9481483</v>
      </c>
      <c r="T67" s="26">
        <v>9181421</v>
      </c>
      <c r="U67" s="26">
        <v>27669231</v>
      </c>
      <c r="V67" s="26">
        <v>130592113</v>
      </c>
      <c r="W67" s="26">
        <v>136238688</v>
      </c>
      <c r="X67" s="26"/>
      <c r="Y67" s="25"/>
      <c r="Z67" s="27">
        <v>136083480</v>
      </c>
    </row>
    <row r="68" spans="1:26" ht="12.75" hidden="1">
      <c r="A68" s="37" t="s">
        <v>31</v>
      </c>
      <c r="B68" s="19">
        <v>11152026</v>
      </c>
      <c r="C68" s="19"/>
      <c r="D68" s="20">
        <v>12254010</v>
      </c>
      <c r="E68" s="21">
        <v>12254010</v>
      </c>
      <c r="F68" s="21">
        <v>5892192</v>
      </c>
      <c r="G68" s="21">
        <v>77561</v>
      </c>
      <c r="H68" s="21">
        <v>79054</v>
      </c>
      <c r="I68" s="21">
        <v>6048807</v>
      </c>
      <c r="J68" s="21">
        <v>290794</v>
      </c>
      <c r="K68" s="21">
        <v>306812</v>
      </c>
      <c r="L68" s="21">
        <v>3612930</v>
      </c>
      <c r="M68" s="21">
        <v>4210536</v>
      </c>
      <c r="N68" s="21">
        <v>287838</v>
      </c>
      <c r="O68" s="21">
        <v>296468</v>
      </c>
      <c r="P68" s="21">
        <v>304465</v>
      </c>
      <c r="Q68" s="21">
        <v>888771</v>
      </c>
      <c r="R68" s="21">
        <v>288452</v>
      </c>
      <c r="S68" s="21">
        <v>289480</v>
      </c>
      <c r="T68" s="21">
        <v>327079</v>
      </c>
      <c r="U68" s="21">
        <v>905011</v>
      </c>
      <c r="V68" s="21">
        <v>12053125</v>
      </c>
      <c r="W68" s="21">
        <v>12254016</v>
      </c>
      <c r="X68" s="21"/>
      <c r="Y68" s="20"/>
      <c r="Z68" s="23">
        <v>12254010</v>
      </c>
    </row>
    <row r="69" spans="1:26" ht="12.75" hidden="1">
      <c r="A69" s="38" t="s">
        <v>32</v>
      </c>
      <c r="B69" s="19">
        <v>112032712</v>
      </c>
      <c r="C69" s="19"/>
      <c r="D69" s="20">
        <v>120708670</v>
      </c>
      <c r="E69" s="21">
        <v>119924470</v>
      </c>
      <c r="F69" s="21">
        <v>5460993</v>
      </c>
      <c r="G69" s="21">
        <v>5667930</v>
      </c>
      <c r="H69" s="21">
        <v>5349186</v>
      </c>
      <c r="I69" s="21">
        <v>16478109</v>
      </c>
      <c r="J69" s="21">
        <v>9328756</v>
      </c>
      <c r="K69" s="21">
        <v>9052178</v>
      </c>
      <c r="L69" s="21">
        <v>21893455</v>
      </c>
      <c r="M69" s="21">
        <v>40274389</v>
      </c>
      <c r="N69" s="21">
        <v>9765982</v>
      </c>
      <c r="O69" s="21">
        <v>12150622</v>
      </c>
      <c r="P69" s="21">
        <v>10108069</v>
      </c>
      <c r="Q69" s="21">
        <v>32024673</v>
      </c>
      <c r="R69" s="21">
        <v>8395494</v>
      </c>
      <c r="S69" s="21">
        <v>8872518</v>
      </c>
      <c r="T69" s="21">
        <v>9316815</v>
      </c>
      <c r="U69" s="21">
        <v>26584827</v>
      </c>
      <c r="V69" s="21">
        <v>115361998</v>
      </c>
      <c r="W69" s="21">
        <v>120708672</v>
      </c>
      <c r="X69" s="21"/>
      <c r="Y69" s="20"/>
      <c r="Z69" s="23">
        <v>119924470</v>
      </c>
    </row>
    <row r="70" spans="1:26" ht="12.75" hidden="1">
      <c r="A70" s="39" t="s">
        <v>103</v>
      </c>
      <c r="B70" s="19">
        <v>90154711</v>
      </c>
      <c r="C70" s="19"/>
      <c r="D70" s="20">
        <v>98068890</v>
      </c>
      <c r="E70" s="21">
        <v>97487250</v>
      </c>
      <c r="F70" s="21">
        <v>3556591</v>
      </c>
      <c r="G70" s="21">
        <v>3797798</v>
      </c>
      <c r="H70" s="21">
        <v>3613154</v>
      </c>
      <c r="I70" s="21">
        <v>10967543</v>
      </c>
      <c r="J70" s="21">
        <v>7715965</v>
      </c>
      <c r="K70" s="21">
        <v>7374674</v>
      </c>
      <c r="L70" s="21">
        <v>20212040</v>
      </c>
      <c r="M70" s="21">
        <v>35302679</v>
      </c>
      <c r="N70" s="21">
        <v>8197717</v>
      </c>
      <c r="O70" s="21">
        <v>10173606</v>
      </c>
      <c r="P70" s="21">
        <v>8402177</v>
      </c>
      <c r="Q70" s="21">
        <v>26773500</v>
      </c>
      <c r="R70" s="21">
        <v>6685366</v>
      </c>
      <c r="S70" s="21">
        <v>7301389</v>
      </c>
      <c r="T70" s="21">
        <v>7560460</v>
      </c>
      <c r="U70" s="21">
        <v>21547215</v>
      </c>
      <c r="V70" s="21">
        <v>94590937</v>
      </c>
      <c r="W70" s="21">
        <v>98068896</v>
      </c>
      <c r="X70" s="21"/>
      <c r="Y70" s="20"/>
      <c r="Z70" s="23">
        <v>97487250</v>
      </c>
    </row>
    <row r="71" spans="1:26" ht="12.75" hidden="1">
      <c r="A71" s="39" t="s">
        <v>104</v>
      </c>
      <c r="B71" s="19">
        <v>12535286</v>
      </c>
      <c r="C71" s="19"/>
      <c r="D71" s="20">
        <v>12311820</v>
      </c>
      <c r="E71" s="21">
        <v>12252700</v>
      </c>
      <c r="F71" s="21">
        <v>1031713</v>
      </c>
      <c r="G71" s="21">
        <v>1025530</v>
      </c>
      <c r="H71" s="21">
        <v>905193</v>
      </c>
      <c r="I71" s="21">
        <v>2962436</v>
      </c>
      <c r="J71" s="21">
        <v>773660</v>
      </c>
      <c r="K71" s="21">
        <v>843318</v>
      </c>
      <c r="L71" s="21">
        <v>807371</v>
      </c>
      <c r="M71" s="21">
        <v>2424349</v>
      </c>
      <c r="N71" s="21">
        <v>720693</v>
      </c>
      <c r="O71" s="21">
        <v>1132249</v>
      </c>
      <c r="P71" s="21">
        <v>872597</v>
      </c>
      <c r="Q71" s="21">
        <v>2725539</v>
      </c>
      <c r="R71" s="21">
        <v>883271</v>
      </c>
      <c r="S71" s="21">
        <v>736144</v>
      </c>
      <c r="T71" s="21">
        <v>960061</v>
      </c>
      <c r="U71" s="21">
        <v>2579476</v>
      </c>
      <c r="V71" s="21">
        <v>10691800</v>
      </c>
      <c r="W71" s="21">
        <v>12311820</v>
      </c>
      <c r="X71" s="21"/>
      <c r="Y71" s="20"/>
      <c r="Z71" s="23">
        <v>12252700</v>
      </c>
    </row>
    <row r="72" spans="1:26" ht="12.75" hidden="1">
      <c r="A72" s="39" t="s">
        <v>105</v>
      </c>
      <c r="B72" s="19">
        <v>4075203</v>
      </c>
      <c r="C72" s="19"/>
      <c r="D72" s="20">
        <v>4559920</v>
      </c>
      <c r="E72" s="21">
        <v>4534520</v>
      </c>
      <c r="F72" s="21">
        <v>380172</v>
      </c>
      <c r="G72" s="21">
        <v>368521</v>
      </c>
      <c r="H72" s="21">
        <v>363389</v>
      </c>
      <c r="I72" s="21">
        <v>1112082</v>
      </c>
      <c r="J72" s="21">
        <v>376346</v>
      </c>
      <c r="K72" s="21">
        <v>377001</v>
      </c>
      <c r="L72" s="21">
        <v>373985</v>
      </c>
      <c r="M72" s="21">
        <v>1127332</v>
      </c>
      <c r="N72" s="21">
        <v>376097</v>
      </c>
      <c r="O72" s="21">
        <v>378265</v>
      </c>
      <c r="P72" s="21">
        <v>370300</v>
      </c>
      <c r="Q72" s="21">
        <v>1124662</v>
      </c>
      <c r="R72" s="21">
        <v>366793</v>
      </c>
      <c r="S72" s="21">
        <v>375235</v>
      </c>
      <c r="T72" s="21">
        <v>354603</v>
      </c>
      <c r="U72" s="21">
        <v>1096631</v>
      </c>
      <c r="V72" s="21">
        <v>4460707</v>
      </c>
      <c r="W72" s="21">
        <v>4559916</v>
      </c>
      <c r="X72" s="21"/>
      <c r="Y72" s="20"/>
      <c r="Z72" s="23">
        <v>4534520</v>
      </c>
    </row>
    <row r="73" spans="1:26" ht="12.75" hidden="1">
      <c r="A73" s="39" t="s">
        <v>106</v>
      </c>
      <c r="B73" s="19">
        <v>5008845</v>
      </c>
      <c r="C73" s="19"/>
      <c r="D73" s="20">
        <v>5768040</v>
      </c>
      <c r="E73" s="21">
        <v>5650000</v>
      </c>
      <c r="F73" s="21">
        <v>492517</v>
      </c>
      <c r="G73" s="21">
        <v>476081</v>
      </c>
      <c r="H73" s="21">
        <v>467450</v>
      </c>
      <c r="I73" s="21">
        <v>1436048</v>
      </c>
      <c r="J73" s="21">
        <v>462785</v>
      </c>
      <c r="K73" s="21">
        <v>457185</v>
      </c>
      <c r="L73" s="21">
        <v>500059</v>
      </c>
      <c r="M73" s="21">
        <v>1420029</v>
      </c>
      <c r="N73" s="21">
        <v>471475</v>
      </c>
      <c r="O73" s="21">
        <v>466502</v>
      </c>
      <c r="P73" s="21">
        <v>462995</v>
      </c>
      <c r="Q73" s="21">
        <v>1400972</v>
      </c>
      <c r="R73" s="21">
        <v>460064</v>
      </c>
      <c r="S73" s="21">
        <v>459750</v>
      </c>
      <c r="T73" s="21">
        <v>441691</v>
      </c>
      <c r="U73" s="21">
        <v>1361505</v>
      </c>
      <c r="V73" s="21">
        <v>5618554</v>
      </c>
      <c r="W73" s="21">
        <v>5768040</v>
      </c>
      <c r="X73" s="21"/>
      <c r="Y73" s="20"/>
      <c r="Z73" s="23">
        <v>5650000</v>
      </c>
    </row>
    <row r="74" spans="1:26" ht="12.75" hidden="1">
      <c r="A74" s="39" t="s">
        <v>107</v>
      </c>
      <c r="B74" s="19">
        <v>258667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3847706</v>
      </c>
      <c r="C75" s="28"/>
      <c r="D75" s="29">
        <v>3276000</v>
      </c>
      <c r="E75" s="30">
        <v>3905000</v>
      </c>
      <c r="F75" s="30"/>
      <c r="G75" s="30"/>
      <c r="H75" s="30"/>
      <c r="I75" s="30"/>
      <c r="J75" s="30">
        <v>350611</v>
      </c>
      <c r="K75" s="30">
        <v>327153</v>
      </c>
      <c r="L75" s="30">
        <v>1251929</v>
      </c>
      <c r="M75" s="30">
        <v>1929693</v>
      </c>
      <c r="N75" s="30">
        <v>355834</v>
      </c>
      <c r="O75" s="30">
        <v>357750</v>
      </c>
      <c r="P75" s="30">
        <v>354320</v>
      </c>
      <c r="Q75" s="30">
        <v>1067904</v>
      </c>
      <c r="R75" s="30">
        <v>322381</v>
      </c>
      <c r="S75" s="30">
        <v>319485</v>
      </c>
      <c r="T75" s="30">
        <v>-462473</v>
      </c>
      <c r="U75" s="30">
        <v>179393</v>
      </c>
      <c r="V75" s="30">
        <v>3176990</v>
      </c>
      <c r="W75" s="30">
        <v>3276000</v>
      </c>
      <c r="X75" s="30"/>
      <c r="Y75" s="29"/>
      <c r="Z75" s="31">
        <v>3905000</v>
      </c>
    </row>
    <row r="76" spans="1:26" ht="12.75" hidden="1">
      <c r="A76" s="42" t="s">
        <v>287</v>
      </c>
      <c r="B76" s="32">
        <v>110767526</v>
      </c>
      <c r="C76" s="32"/>
      <c r="D76" s="33">
        <v>111037406</v>
      </c>
      <c r="E76" s="34">
        <v>112481166</v>
      </c>
      <c r="F76" s="34">
        <v>8930760</v>
      </c>
      <c r="G76" s="34">
        <v>9416842</v>
      </c>
      <c r="H76" s="34">
        <v>10552237</v>
      </c>
      <c r="I76" s="34">
        <v>28899839</v>
      </c>
      <c r="J76" s="34">
        <v>10998188</v>
      </c>
      <c r="K76" s="34">
        <v>11280103</v>
      </c>
      <c r="L76" s="34">
        <v>8174171</v>
      </c>
      <c r="M76" s="34">
        <v>30452462</v>
      </c>
      <c r="N76" s="34">
        <v>11629320</v>
      </c>
      <c r="O76" s="34">
        <v>9769247</v>
      </c>
      <c r="P76" s="34">
        <v>16831577</v>
      </c>
      <c r="Q76" s="34">
        <v>38230144</v>
      </c>
      <c r="R76" s="34">
        <v>9579294</v>
      </c>
      <c r="S76" s="34">
        <v>10354367</v>
      </c>
      <c r="T76" s="34">
        <v>9986856</v>
      </c>
      <c r="U76" s="34">
        <v>29920517</v>
      </c>
      <c r="V76" s="34">
        <v>127502962</v>
      </c>
      <c r="W76" s="34">
        <v>112481166</v>
      </c>
      <c r="X76" s="34"/>
      <c r="Y76" s="33"/>
      <c r="Z76" s="35">
        <v>112481166</v>
      </c>
    </row>
    <row r="77" spans="1:26" ht="12.75" hidden="1">
      <c r="A77" s="37" t="s">
        <v>31</v>
      </c>
      <c r="B77" s="19">
        <v>8952635</v>
      </c>
      <c r="C77" s="19"/>
      <c r="D77" s="20">
        <v>9500000</v>
      </c>
      <c r="E77" s="21">
        <v>6119000</v>
      </c>
      <c r="F77" s="21">
        <v>285933</v>
      </c>
      <c r="G77" s="21">
        <v>717326</v>
      </c>
      <c r="H77" s="21">
        <v>463164</v>
      </c>
      <c r="I77" s="21">
        <v>1466423</v>
      </c>
      <c r="J77" s="21">
        <v>847478</v>
      </c>
      <c r="K77" s="21">
        <v>478209</v>
      </c>
      <c r="L77" s="21">
        <v>326967</v>
      </c>
      <c r="M77" s="21">
        <v>1652654</v>
      </c>
      <c r="N77" s="21">
        <v>340876</v>
      </c>
      <c r="O77" s="21">
        <v>296014</v>
      </c>
      <c r="P77" s="21">
        <v>2827504</v>
      </c>
      <c r="Q77" s="21">
        <v>3464394</v>
      </c>
      <c r="R77" s="21">
        <v>330485</v>
      </c>
      <c r="S77" s="21">
        <v>685268</v>
      </c>
      <c r="T77" s="21">
        <v>350000</v>
      </c>
      <c r="U77" s="21">
        <v>1365753</v>
      </c>
      <c r="V77" s="21">
        <v>7949224</v>
      </c>
      <c r="W77" s="21">
        <v>6119000</v>
      </c>
      <c r="X77" s="21"/>
      <c r="Y77" s="20"/>
      <c r="Z77" s="23">
        <v>6119000</v>
      </c>
    </row>
    <row r="78" spans="1:26" ht="12.75" hidden="1">
      <c r="A78" s="38" t="s">
        <v>32</v>
      </c>
      <c r="B78" s="19">
        <v>101814891</v>
      </c>
      <c r="C78" s="19"/>
      <c r="D78" s="20">
        <v>99147634</v>
      </c>
      <c r="E78" s="21">
        <v>106362166</v>
      </c>
      <c r="F78" s="21">
        <v>8438670</v>
      </c>
      <c r="G78" s="21">
        <v>8508990</v>
      </c>
      <c r="H78" s="21">
        <v>9903450</v>
      </c>
      <c r="I78" s="21">
        <v>26851110</v>
      </c>
      <c r="J78" s="21">
        <v>9929210</v>
      </c>
      <c r="K78" s="21">
        <v>10564394</v>
      </c>
      <c r="L78" s="21">
        <v>8888510</v>
      </c>
      <c r="M78" s="21">
        <v>29382114</v>
      </c>
      <c r="N78" s="21">
        <v>11008444</v>
      </c>
      <c r="O78" s="21">
        <v>9197733</v>
      </c>
      <c r="P78" s="21">
        <v>13724573</v>
      </c>
      <c r="Q78" s="21">
        <v>33930750</v>
      </c>
      <c r="R78" s="21">
        <v>8986759</v>
      </c>
      <c r="S78" s="21">
        <v>9458947</v>
      </c>
      <c r="T78" s="21">
        <v>9411704</v>
      </c>
      <c r="U78" s="21">
        <v>27857410</v>
      </c>
      <c r="V78" s="21">
        <v>118021384</v>
      </c>
      <c r="W78" s="21">
        <v>106362166</v>
      </c>
      <c r="X78" s="21"/>
      <c r="Y78" s="20"/>
      <c r="Z78" s="23">
        <v>106362166</v>
      </c>
    </row>
    <row r="79" spans="1:26" ht="12.75" hidden="1">
      <c r="A79" s="39" t="s">
        <v>103</v>
      </c>
      <c r="B79" s="19">
        <v>86092644</v>
      </c>
      <c r="C79" s="19"/>
      <c r="D79" s="20">
        <v>86610000</v>
      </c>
      <c r="E79" s="21">
        <v>92559700</v>
      </c>
      <c r="F79" s="21">
        <v>7601185</v>
      </c>
      <c r="G79" s="21">
        <v>7343523</v>
      </c>
      <c r="H79" s="21">
        <v>8651815</v>
      </c>
      <c r="I79" s="21">
        <v>23596523</v>
      </c>
      <c r="J79" s="21">
        <v>8556078</v>
      </c>
      <c r="K79" s="21">
        <v>9097994</v>
      </c>
      <c r="L79" s="21">
        <v>7763954</v>
      </c>
      <c r="M79" s="21">
        <v>25418026</v>
      </c>
      <c r="N79" s="21">
        <v>9685426</v>
      </c>
      <c r="O79" s="21">
        <v>7971140</v>
      </c>
      <c r="P79" s="21">
        <v>11977878</v>
      </c>
      <c r="Q79" s="21">
        <v>29634444</v>
      </c>
      <c r="R79" s="21">
        <v>7698140</v>
      </c>
      <c r="S79" s="21">
        <v>8062268</v>
      </c>
      <c r="T79" s="21">
        <v>8252111</v>
      </c>
      <c r="U79" s="21">
        <v>24012519</v>
      </c>
      <c r="V79" s="21">
        <v>102661512</v>
      </c>
      <c r="W79" s="21">
        <v>92559700</v>
      </c>
      <c r="X79" s="21"/>
      <c r="Y79" s="20"/>
      <c r="Z79" s="23">
        <v>92559700</v>
      </c>
    </row>
    <row r="80" spans="1:26" ht="12.75" hidden="1">
      <c r="A80" s="39" t="s">
        <v>104</v>
      </c>
      <c r="B80" s="19">
        <v>8015632</v>
      </c>
      <c r="C80" s="19"/>
      <c r="D80" s="20">
        <v>6327731</v>
      </c>
      <c r="E80" s="21">
        <v>6637068</v>
      </c>
      <c r="F80" s="21">
        <v>419661</v>
      </c>
      <c r="G80" s="21">
        <v>574048</v>
      </c>
      <c r="H80" s="21">
        <v>605402</v>
      </c>
      <c r="I80" s="21">
        <v>1599111</v>
      </c>
      <c r="J80" s="21">
        <v>628554</v>
      </c>
      <c r="K80" s="21">
        <v>729607</v>
      </c>
      <c r="L80" s="21">
        <v>515836</v>
      </c>
      <c r="M80" s="21">
        <v>1873997</v>
      </c>
      <c r="N80" s="21">
        <v>638425</v>
      </c>
      <c r="O80" s="21">
        <v>578874</v>
      </c>
      <c r="P80" s="21">
        <v>1100387</v>
      </c>
      <c r="Q80" s="21">
        <v>2317686</v>
      </c>
      <c r="R80" s="21">
        <v>608452</v>
      </c>
      <c r="S80" s="21">
        <v>636121</v>
      </c>
      <c r="T80" s="21">
        <v>523843</v>
      </c>
      <c r="U80" s="21">
        <v>1768416</v>
      </c>
      <c r="V80" s="21">
        <v>7559210</v>
      </c>
      <c r="W80" s="21">
        <v>6637068</v>
      </c>
      <c r="X80" s="21"/>
      <c r="Y80" s="20"/>
      <c r="Z80" s="23">
        <v>6637068</v>
      </c>
    </row>
    <row r="81" spans="1:26" ht="12.75" hidden="1">
      <c r="A81" s="39" t="s">
        <v>105</v>
      </c>
      <c r="B81" s="19">
        <v>3560125</v>
      </c>
      <c r="C81" s="19"/>
      <c r="D81" s="20">
        <v>2952305</v>
      </c>
      <c r="E81" s="21">
        <v>3162000</v>
      </c>
      <c r="F81" s="21">
        <v>195637</v>
      </c>
      <c r="G81" s="21">
        <v>264144</v>
      </c>
      <c r="H81" s="21">
        <v>281120</v>
      </c>
      <c r="I81" s="21">
        <v>740901</v>
      </c>
      <c r="J81" s="21">
        <v>339425</v>
      </c>
      <c r="K81" s="21">
        <v>337212</v>
      </c>
      <c r="L81" s="21">
        <v>268925</v>
      </c>
      <c r="M81" s="21">
        <v>945562</v>
      </c>
      <c r="N81" s="21">
        <v>304212</v>
      </c>
      <c r="O81" s="21">
        <v>283343</v>
      </c>
      <c r="P81" s="21">
        <v>272023</v>
      </c>
      <c r="Q81" s="21">
        <v>859578</v>
      </c>
      <c r="R81" s="21">
        <v>323296</v>
      </c>
      <c r="S81" s="21">
        <v>343904</v>
      </c>
      <c r="T81" s="21">
        <v>283562</v>
      </c>
      <c r="U81" s="21">
        <v>950762</v>
      </c>
      <c r="V81" s="21">
        <v>3496803</v>
      </c>
      <c r="W81" s="21">
        <v>3162000</v>
      </c>
      <c r="X81" s="21"/>
      <c r="Y81" s="20"/>
      <c r="Z81" s="23">
        <v>3162000</v>
      </c>
    </row>
    <row r="82" spans="1:26" ht="12.75" hidden="1">
      <c r="A82" s="39" t="s">
        <v>106</v>
      </c>
      <c r="B82" s="19">
        <v>3900125</v>
      </c>
      <c r="C82" s="19"/>
      <c r="D82" s="20">
        <v>3257598</v>
      </c>
      <c r="E82" s="21">
        <v>3688098</v>
      </c>
      <c r="F82" s="21">
        <v>222187</v>
      </c>
      <c r="G82" s="21">
        <v>327275</v>
      </c>
      <c r="H82" s="21">
        <v>365113</v>
      </c>
      <c r="I82" s="21">
        <v>914575</v>
      </c>
      <c r="J82" s="21">
        <v>405153</v>
      </c>
      <c r="K82" s="21">
        <v>399581</v>
      </c>
      <c r="L82" s="21">
        <v>339795</v>
      </c>
      <c r="M82" s="21">
        <v>1144529</v>
      </c>
      <c r="N82" s="21">
        <v>380381</v>
      </c>
      <c r="O82" s="21">
        <v>364376</v>
      </c>
      <c r="P82" s="21">
        <v>374285</v>
      </c>
      <c r="Q82" s="21">
        <v>1119042</v>
      </c>
      <c r="R82" s="21">
        <v>356871</v>
      </c>
      <c r="S82" s="21">
        <v>416654</v>
      </c>
      <c r="T82" s="21">
        <v>352188</v>
      </c>
      <c r="U82" s="21">
        <v>1125713</v>
      </c>
      <c r="V82" s="21">
        <v>4303859</v>
      </c>
      <c r="W82" s="21">
        <v>3688098</v>
      </c>
      <c r="X82" s="21"/>
      <c r="Y82" s="20"/>
      <c r="Z82" s="23">
        <v>3688098</v>
      </c>
    </row>
    <row r="83" spans="1:26" ht="12.75" hidden="1">
      <c r="A83" s="39" t="s">
        <v>107</v>
      </c>
      <c r="B83" s="19">
        <v>246365</v>
      </c>
      <c r="C83" s="19"/>
      <c r="D83" s="20"/>
      <c r="E83" s="21">
        <v>315300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315300</v>
      </c>
      <c r="X83" s="21"/>
      <c r="Y83" s="20"/>
      <c r="Z83" s="23">
        <v>315300</v>
      </c>
    </row>
    <row r="84" spans="1:26" ht="12.75" hidden="1">
      <c r="A84" s="40" t="s">
        <v>110</v>
      </c>
      <c r="B84" s="28"/>
      <c r="C84" s="28"/>
      <c r="D84" s="29">
        <v>2389772</v>
      </c>
      <c r="E84" s="30"/>
      <c r="F84" s="30">
        <v>206157</v>
      </c>
      <c r="G84" s="30">
        <v>190526</v>
      </c>
      <c r="H84" s="30">
        <v>185623</v>
      </c>
      <c r="I84" s="30">
        <v>582306</v>
      </c>
      <c r="J84" s="30">
        <v>221500</v>
      </c>
      <c r="K84" s="30">
        <v>237500</v>
      </c>
      <c r="L84" s="30">
        <v>-1041306</v>
      </c>
      <c r="M84" s="30">
        <v>-582306</v>
      </c>
      <c r="N84" s="30">
        <v>280000</v>
      </c>
      <c r="O84" s="30">
        <v>275500</v>
      </c>
      <c r="P84" s="30">
        <v>279500</v>
      </c>
      <c r="Q84" s="30">
        <v>835000</v>
      </c>
      <c r="R84" s="30">
        <v>262050</v>
      </c>
      <c r="S84" s="30">
        <v>210152</v>
      </c>
      <c r="T84" s="30">
        <v>225152</v>
      </c>
      <c r="U84" s="30">
        <v>697354</v>
      </c>
      <c r="V84" s="30">
        <v>1532354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2041545</v>
      </c>
      <c r="D5" s="357">
        <f t="shared" si="0"/>
        <v>0</v>
      </c>
      <c r="E5" s="356">
        <f t="shared" si="0"/>
        <v>2860670</v>
      </c>
      <c r="F5" s="358">
        <f t="shared" si="0"/>
        <v>2861000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2861000</v>
      </c>
      <c r="Y5" s="358">
        <f t="shared" si="0"/>
        <v>-2861000</v>
      </c>
      <c r="Z5" s="359">
        <f>+IF(X5&lt;&gt;0,+(Y5/X5)*100,0)</f>
        <v>-100</v>
      </c>
      <c r="AA5" s="360">
        <f>+AA6+AA8+AA11+AA13+AA15</f>
        <v>2861000</v>
      </c>
    </row>
    <row r="6" spans="1:27" ht="12.75">
      <c r="A6" s="361" t="s">
        <v>205</v>
      </c>
      <c r="B6" s="142"/>
      <c r="C6" s="60">
        <f>+C7</f>
        <v>628279</v>
      </c>
      <c r="D6" s="340">
        <f aca="true" t="shared" si="1" ref="D6:AA6">+D7</f>
        <v>0</v>
      </c>
      <c r="E6" s="60">
        <f t="shared" si="1"/>
        <v>439220</v>
      </c>
      <c r="F6" s="59">
        <f t="shared" si="1"/>
        <v>439000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439000</v>
      </c>
      <c r="Y6" s="59">
        <f t="shared" si="1"/>
        <v>-439000</v>
      </c>
      <c r="Z6" s="61">
        <f>+IF(X6&lt;&gt;0,+(Y6/X6)*100,0)</f>
        <v>-100</v>
      </c>
      <c r="AA6" s="62">
        <f t="shared" si="1"/>
        <v>439000</v>
      </c>
    </row>
    <row r="7" spans="1:27" ht="12.75">
      <c r="A7" s="291" t="s">
        <v>229</v>
      </c>
      <c r="B7" s="142"/>
      <c r="C7" s="60">
        <v>628279</v>
      </c>
      <c r="D7" s="340"/>
      <c r="E7" s="60">
        <v>439220</v>
      </c>
      <c r="F7" s="59">
        <v>439000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439000</v>
      </c>
      <c r="Y7" s="59">
        <v>-439000</v>
      </c>
      <c r="Z7" s="61">
        <v>-100</v>
      </c>
      <c r="AA7" s="62">
        <v>439000</v>
      </c>
    </row>
    <row r="8" spans="1:27" ht="12.75">
      <c r="A8" s="361" t="s">
        <v>206</v>
      </c>
      <c r="B8" s="142"/>
      <c r="C8" s="60">
        <f aca="true" t="shared" si="2" ref="C8:Y8">SUM(C9:C10)</f>
        <v>894826</v>
      </c>
      <c r="D8" s="340">
        <f t="shared" si="2"/>
        <v>0</v>
      </c>
      <c r="E8" s="60">
        <f t="shared" si="2"/>
        <v>884240</v>
      </c>
      <c r="F8" s="59">
        <f t="shared" si="2"/>
        <v>884000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884000</v>
      </c>
      <c r="Y8" s="59">
        <f t="shared" si="2"/>
        <v>-884000</v>
      </c>
      <c r="Z8" s="61">
        <f>+IF(X8&lt;&gt;0,+(Y8/X8)*100,0)</f>
        <v>-100</v>
      </c>
      <c r="AA8" s="62">
        <f>SUM(AA9:AA10)</f>
        <v>884000</v>
      </c>
    </row>
    <row r="9" spans="1:27" ht="12.75">
      <c r="A9" s="291" t="s">
        <v>230</v>
      </c>
      <c r="B9" s="142"/>
      <c r="C9" s="60">
        <v>894826</v>
      </c>
      <c r="D9" s="340"/>
      <c r="E9" s="60">
        <v>884240</v>
      </c>
      <c r="F9" s="59">
        <v>884000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884000</v>
      </c>
      <c r="Y9" s="59">
        <v>-884000</v>
      </c>
      <c r="Z9" s="61">
        <v>-100</v>
      </c>
      <c r="AA9" s="62">
        <v>884000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409670</v>
      </c>
      <c r="D11" s="363">
        <f aca="true" t="shared" si="3" ref="D11:AA11">+D12</f>
        <v>0</v>
      </c>
      <c r="E11" s="362">
        <f t="shared" si="3"/>
        <v>1057730</v>
      </c>
      <c r="F11" s="364">
        <f t="shared" si="3"/>
        <v>1058000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1058000</v>
      </c>
      <c r="Y11" s="364">
        <f t="shared" si="3"/>
        <v>-1058000</v>
      </c>
      <c r="Z11" s="365">
        <f>+IF(X11&lt;&gt;0,+(Y11/X11)*100,0)</f>
        <v>-100</v>
      </c>
      <c r="AA11" s="366">
        <f t="shared" si="3"/>
        <v>1058000</v>
      </c>
    </row>
    <row r="12" spans="1:27" ht="12.75">
      <c r="A12" s="291" t="s">
        <v>232</v>
      </c>
      <c r="B12" s="136"/>
      <c r="C12" s="60">
        <v>409670</v>
      </c>
      <c r="D12" s="340"/>
      <c r="E12" s="60">
        <v>1057730</v>
      </c>
      <c r="F12" s="59">
        <v>1058000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1058000</v>
      </c>
      <c r="Y12" s="59">
        <v>-1058000</v>
      </c>
      <c r="Z12" s="61">
        <v>-100</v>
      </c>
      <c r="AA12" s="62">
        <v>1058000</v>
      </c>
    </row>
    <row r="13" spans="1:27" ht="12.75">
      <c r="A13" s="361" t="s">
        <v>208</v>
      </c>
      <c r="B13" s="136"/>
      <c r="C13" s="275">
        <f>+C14</f>
        <v>108770</v>
      </c>
      <c r="D13" s="341">
        <f aca="true" t="shared" si="4" ref="D13:AA13">+D14</f>
        <v>0</v>
      </c>
      <c r="E13" s="275">
        <f t="shared" si="4"/>
        <v>134750</v>
      </c>
      <c r="F13" s="342">
        <f t="shared" si="4"/>
        <v>135000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135000</v>
      </c>
      <c r="Y13" s="342">
        <f t="shared" si="4"/>
        <v>-135000</v>
      </c>
      <c r="Z13" s="335">
        <f>+IF(X13&lt;&gt;0,+(Y13/X13)*100,0)</f>
        <v>-100</v>
      </c>
      <c r="AA13" s="273">
        <f t="shared" si="4"/>
        <v>135000</v>
      </c>
    </row>
    <row r="14" spans="1:27" ht="12.75">
      <c r="A14" s="291" t="s">
        <v>233</v>
      </c>
      <c r="B14" s="136"/>
      <c r="C14" s="60">
        <v>108770</v>
      </c>
      <c r="D14" s="340"/>
      <c r="E14" s="60">
        <v>134750</v>
      </c>
      <c r="F14" s="59">
        <v>135000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135000</v>
      </c>
      <c r="Y14" s="59">
        <v>-135000</v>
      </c>
      <c r="Z14" s="61">
        <v>-100</v>
      </c>
      <c r="AA14" s="62">
        <v>135000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344730</v>
      </c>
      <c r="F15" s="59">
        <f t="shared" si="5"/>
        <v>345000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345000</v>
      </c>
      <c r="Y15" s="59">
        <f t="shared" si="5"/>
        <v>-345000</v>
      </c>
      <c r="Z15" s="61">
        <f>+IF(X15&lt;&gt;0,+(Y15/X15)*100,0)</f>
        <v>-100</v>
      </c>
      <c r="AA15" s="62">
        <f>SUM(AA16:AA20)</f>
        <v>345000</v>
      </c>
    </row>
    <row r="16" spans="1:27" ht="12.75">
      <c r="A16" s="291" t="s">
        <v>234</v>
      </c>
      <c r="B16" s="300"/>
      <c r="C16" s="60"/>
      <c r="D16" s="340"/>
      <c r="E16" s="60">
        <v>344730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345000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345000</v>
      </c>
      <c r="Y20" s="59">
        <v>-345000</v>
      </c>
      <c r="Z20" s="61">
        <v>-100</v>
      </c>
      <c r="AA20" s="62">
        <v>345000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876332</v>
      </c>
      <c r="D40" s="344">
        <f t="shared" si="9"/>
        <v>0</v>
      </c>
      <c r="E40" s="343">
        <f t="shared" si="9"/>
        <v>2042660</v>
      </c>
      <c r="F40" s="345">
        <f t="shared" si="9"/>
        <v>2042960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2042960</v>
      </c>
      <c r="Y40" s="345">
        <f t="shared" si="9"/>
        <v>-2042960</v>
      </c>
      <c r="Z40" s="336">
        <f>+IF(X40&lt;&gt;0,+(Y40/X40)*100,0)</f>
        <v>-100</v>
      </c>
      <c r="AA40" s="350">
        <f>SUM(AA41:AA49)</f>
        <v>2042960</v>
      </c>
    </row>
    <row r="41" spans="1:27" ht="12.75">
      <c r="A41" s="361" t="s">
        <v>248</v>
      </c>
      <c r="B41" s="142"/>
      <c r="C41" s="362"/>
      <c r="D41" s="363"/>
      <c r="E41" s="362">
        <v>1223100</v>
      </c>
      <c r="F41" s="364">
        <v>835960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835960</v>
      </c>
      <c r="Y41" s="364">
        <v>-835960</v>
      </c>
      <c r="Z41" s="365">
        <v>-100</v>
      </c>
      <c r="AA41" s="366">
        <v>835960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221439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334382</v>
      </c>
      <c r="D44" s="368"/>
      <c r="E44" s="54">
        <v>429110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320511</v>
      </c>
      <c r="D47" s="368"/>
      <c r="E47" s="54">
        <v>390450</v>
      </c>
      <c r="F47" s="53">
        <v>1207000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1207000</v>
      </c>
      <c r="Y47" s="53">
        <v>-1207000</v>
      </c>
      <c r="Z47" s="94">
        <v>-100</v>
      </c>
      <c r="AA47" s="95">
        <v>1207000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2917877</v>
      </c>
      <c r="D60" s="346">
        <f t="shared" si="14"/>
        <v>0</v>
      </c>
      <c r="E60" s="219">
        <f t="shared" si="14"/>
        <v>4903330</v>
      </c>
      <c r="F60" s="264">
        <f t="shared" si="14"/>
        <v>4903960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4903960</v>
      </c>
      <c r="Y60" s="264">
        <f t="shared" si="14"/>
        <v>-4903960</v>
      </c>
      <c r="Z60" s="337">
        <f>+IF(X60&lt;&gt;0,+(Y60/X60)*100,0)</f>
        <v>-100</v>
      </c>
      <c r="AA60" s="232">
        <f>+AA57+AA54+AA51+AA40+AA37+AA34+AA22+AA5</f>
        <v>4903960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42014131</v>
      </c>
      <c r="D5" s="153">
        <f>SUM(D6:D8)</f>
        <v>0</v>
      </c>
      <c r="E5" s="154">
        <f t="shared" si="0"/>
        <v>58822330</v>
      </c>
      <c r="F5" s="100">
        <f t="shared" si="0"/>
        <v>54652370</v>
      </c>
      <c r="G5" s="100">
        <f t="shared" si="0"/>
        <v>6183840</v>
      </c>
      <c r="H5" s="100">
        <f t="shared" si="0"/>
        <v>395199</v>
      </c>
      <c r="I5" s="100">
        <f t="shared" si="0"/>
        <v>442749</v>
      </c>
      <c r="J5" s="100">
        <f t="shared" si="0"/>
        <v>7021788</v>
      </c>
      <c r="K5" s="100">
        <f t="shared" si="0"/>
        <v>940073</v>
      </c>
      <c r="L5" s="100">
        <f t="shared" si="0"/>
        <v>844790</v>
      </c>
      <c r="M5" s="100">
        <f t="shared" si="0"/>
        <v>32092259</v>
      </c>
      <c r="N5" s="100">
        <f t="shared" si="0"/>
        <v>33877122</v>
      </c>
      <c r="O5" s="100">
        <f t="shared" si="0"/>
        <v>688538</v>
      </c>
      <c r="P5" s="100">
        <f t="shared" si="0"/>
        <v>917462</v>
      </c>
      <c r="Q5" s="100">
        <f t="shared" si="0"/>
        <v>12157722</v>
      </c>
      <c r="R5" s="100">
        <f t="shared" si="0"/>
        <v>13763722</v>
      </c>
      <c r="S5" s="100">
        <f t="shared" si="0"/>
        <v>731527</v>
      </c>
      <c r="T5" s="100">
        <f t="shared" si="0"/>
        <v>810743</v>
      </c>
      <c r="U5" s="100">
        <f t="shared" si="0"/>
        <v>-1287277</v>
      </c>
      <c r="V5" s="100">
        <f t="shared" si="0"/>
        <v>254993</v>
      </c>
      <c r="W5" s="100">
        <f t="shared" si="0"/>
        <v>54917625</v>
      </c>
      <c r="X5" s="100">
        <f t="shared" si="0"/>
        <v>58822308</v>
      </c>
      <c r="Y5" s="100">
        <f t="shared" si="0"/>
        <v>-3904683</v>
      </c>
      <c r="Z5" s="137">
        <f>+IF(X5&lt;&gt;0,+(Y5/X5)*100,0)</f>
        <v>-6.638098933486256</v>
      </c>
      <c r="AA5" s="153">
        <f>SUM(AA6:AA8)</f>
        <v>54652370</v>
      </c>
    </row>
    <row r="6" spans="1:27" ht="12.75">
      <c r="A6" s="138" t="s">
        <v>75</v>
      </c>
      <c r="B6" s="136"/>
      <c r="C6" s="155">
        <v>20330263</v>
      </c>
      <c r="D6" s="155"/>
      <c r="E6" s="156">
        <v>20754490</v>
      </c>
      <c r="F6" s="60">
        <v>20893830</v>
      </c>
      <c r="G6" s="60"/>
      <c r="H6" s="60"/>
      <c r="I6" s="60"/>
      <c r="J6" s="60"/>
      <c r="K6" s="60"/>
      <c r="L6" s="60">
        <v>3859</v>
      </c>
      <c r="M6" s="60">
        <v>27027945</v>
      </c>
      <c r="N6" s="60">
        <v>27031804</v>
      </c>
      <c r="O6" s="60"/>
      <c r="P6" s="60"/>
      <c r="Q6" s="60">
        <v>11425000</v>
      </c>
      <c r="R6" s="60">
        <v>11425000</v>
      </c>
      <c r="S6" s="60">
        <v>27859</v>
      </c>
      <c r="T6" s="60"/>
      <c r="U6" s="60">
        <v>-1385235</v>
      </c>
      <c r="V6" s="60">
        <v>-1357376</v>
      </c>
      <c r="W6" s="60">
        <v>37099428</v>
      </c>
      <c r="X6" s="60">
        <v>20754492</v>
      </c>
      <c r="Y6" s="60">
        <v>16344936</v>
      </c>
      <c r="Z6" s="140">
        <v>78.75</v>
      </c>
      <c r="AA6" s="155">
        <v>20893830</v>
      </c>
    </row>
    <row r="7" spans="1:27" ht="12.75">
      <c r="A7" s="138" t="s">
        <v>76</v>
      </c>
      <c r="B7" s="136"/>
      <c r="C7" s="157">
        <v>19308205</v>
      </c>
      <c r="D7" s="157"/>
      <c r="E7" s="158">
        <v>38067840</v>
      </c>
      <c r="F7" s="159">
        <v>33758540</v>
      </c>
      <c r="G7" s="159">
        <v>5892192</v>
      </c>
      <c r="H7" s="159">
        <v>77561</v>
      </c>
      <c r="I7" s="159">
        <v>79054</v>
      </c>
      <c r="J7" s="159">
        <v>6048807</v>
      </c>
      <c r="K7" s="159">
        <v>940073</v>
      </c>
      <c r="L7" s="159">
        <v>809306</v>
      </c>
      <c r="M7" s="159">
        <v>5061549</v>
      </c>
      <c r="N7" s="159">
        <v>6810928</v>
      </c>
      <c r="O7" s="159">
        <v>688538</v>
      </c>
      <c r="P7" s="159">
        <v>908985</v>
      </c>
      <c r="Q7" s="159">
        <v>731938</v>
      </c>
      <c r="R7" s="159">
        <v>2329461</v>
      </c>
      <c r="S7" s="159">
        <v>640990</v>
      </c>
      <c r="T7" s="159">
        <v>810743</v>
      </c>
      <c r="U7" s="159">
        <v>97958</v>
      </c>
      <c r="V7" s="159">
        <v>1549691</v>
      </c>
      <c r="W7" s="159">
        <v>16738887</v>
      </c>
      <c r="X7" s="159">
        <v>38067816</v>
      </c>
      <c r="Y7" s="159">
        <v>-21328929</v>
      </c>
      <c r="Z7" s="141">
        <v>-56.03</v>
      </c>
      <c r="AA7" s="157">
        <v>33758540</v>
      </c>
    </row>
    <row r="8" spans="1:27" ht="12.75">
      <c r="A8" s="138" t="s">
        <v>77</v>
      </c>
      <c r="B8" s="136"/>
      <c r="C8" s="155">
        <v>2375663</v>
      </c>
      <c r="D8" s="155"/>
      <c r="E8" s="156"/>
      <c r="F8" s="60"/>
      <c r="G8" s="60">
        <v>291648</v>
      </c>
      <c r="H8" s="60">
        <v>317638</v>
      </c>
      <c r="I8" s="60">
        <v>363695</v>
      </c>
      <c r="J8" s="60">
        <v>972981</v>
      </c>
      <c r="K8" s="60"/>
      <c r="L8" s="60">
        <v>31625</v>
      </c>
      <c r="M8" s="60">
        <v>2765</v>
      </c>
      <c r="N8" s="60">
        <v>34390</v>
      </c>
      <c r="O8" s="60"/>
      <c r="P8" s="60">
        <v>8477</v>
      </c>
      <c r="Q8" s="60">
        <v>784</v>
      </c>
      <c r="R8" s="60">
        <v>9261</v>
      </c>
      <c r="S8" s="60">
        <v>62678</v>
      </c>
      <c r="T8" s="60"/>
      <c r="U8" s="60"/>
      <c r="V8" s="60">
        <v>62678</v>
      </c>
      <c r="W8" s="60">
        <v>1079310</v>
      </c>
      <c r="X8" s="60"/>
      <c r="Y8" s="60">
        <v>1079310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5275399</v>
      </c>
      <c r="D9" s="153">
        <f>SUM(D10:D14)</f>
        <v>0</v>
      </c>
      <c r="E9" s="154">
        <f t="shared" si="1"/>
        <v>4513370</v>
      </c>
      <c r="F9" s="100">
        <f t="shared" si="1"/>
        <v>4956430</v>
      </c>
      <c r="G9" s="100">
        <f t="shared" si="1"/>
        <v>181317</v>
      </c>
      <c r="H9" s="100">
        <f t="shared" si="1"/>
        <v>120455</v>
      </c>
      <c r="I9" s="100">
        <f t="shared" si="1"/>
        <v>212779</v>
      </c>
      <c r="J9" s="100">
        <f t="shared" si="1"/>
        <v>514551</v>
      </c>
      <c r="K9" s="100">
        <f t="shared" si="1"/>
        <v>128286</v>
      </c>
      <c r="L9" s="100">
        <f t="shared" si="1"/>
        <v>556297</v>
      </c>
      <c r="M9" s="100">
        <f t="shared" si="1"/>
        <v>223633</v>
      </c>
      <c r="N9" s="100">
        <f t="shared" si="1"/>
        <v>908216</v>
      </c>
      <c r="O9" s="100">
        <f t="shared" si="1"/>
        <v>425812</v>
      </c>
      <c r="P9" s="100">
        <f t="shared" si="1"/>
        <v>2498017</v>
      </c>
      <c r="Q9" s="100">
        <f t="shared" si="1"/>
        <v>183307</v>
      </c>
      <c r="R9" s="100">
        <f t="shared" si="1"/>
        <v>3107136</v>
      </c>
      <c r="S9" s="100">
        <f t="shared" si="1"/>
        <v>337193</v>
      </c>
      <c r="T9" s="100">
        <f t="shared" si="1"/>
        <v>218916</v>
      </c>
      <c r="U9" s="100">
        <f t="shared" si="1"/>
        <v>304793</v>
      </c>
      <c r="V9" s="100">
        <f t="shared" si="1"/>
        <v>860902</v>
      </c>
      <c r="W9" s="100">
        <f t="shared" si="1"/>
        <v>5390805</v>
      </c>
      <c r="X9" s="100">
        <f t="shared" si="1"/>
        <v>4513248</v>
      </c>
      <c r="Y9" s="100">
        <f t="shared" si="1"/>
        <v>877557</v>
      </c>
      <c r="Z9" s="137">
        <f>+IF(X9&lt;&gt;0,+(Y9/X9)*100,0)</f>
        <v>19.444023461595727</v>
      </c>
      <c r="AA9" s="153">
        <f>SUM(AA10:AA14)</f>
        <v>4956430</v>
      </c>
    </row>
    <row r="10" spans="1:27" ht="12.75">
      <c r="A10" s="138" t="s">
        <v>79</v>
      </c>
      <c r="B10" s="136"/>
      <c r="C10" s="155">
        <v>2575692</v>
      </c>
      <c r="D10" s="155"/>
      <c r="E10" s="156">
        <v>2538370</v>
      </c>
      <c r="F10" s="60">
        <v>2510000</v>
      </c>
      <c r="G10" s="60">
        <v>23393</v>
      </c>
      <c r="H10" s="60">
        <v>12996</v>
      </c>
      <c r="I10" s="60">
        <v>81154</v>
      </c>
      <c r="J10" s="60">
        <v>117543</v>
      </c>
      <c r="K10" s="60">
        <v>14729</v>
      </c>
      <c r="L10" s="60">
        <v>12912</v>
      </c>
      <c r="M10" s="60">
        <v>34369</v>
      </c>
      <c r="N10" s="60">
        <v>62010</v>
      </c>
      <c r="O10" s="60">
        <v>32226</v>
      </c>
      <c r="P10" s="60">
        <v>2315074</v>
      </c>
      <c r="Q10" s="60">
        <v>9086</v>
      </c>
      <c r="R10" s="60">
        <v>2356386</v>
      </c>
      <c r="S10" s="60">
        <v>10968</v>
      </c>
      <c r="T10" s="60">
        <v>8487</v>
      </c>
      <c r="U10" s="60">
        <v>65165</v>
      </c>
      <c r="V10" s="60">
        <v>84620</v>
      </c>
      <c r="W10" s="60">
        <v>2620559</v>
      </c>
      <c r="X10" s="60">
        <v>2538372</v>
      </c>
      <c r="Y10" s="60">
        <v>82187</v>
      </c>
      <c r="Z10" s="140">
        <v>3.24</v>
      </c>
      <c r="AA10" s="155">
        <v>2510000</v>
      </c>
    </row>
    <row r="11" spans="1:27" ht="12.75">
      <c r="A11" s="138" t="s">
        <v>80</v>
      </c>
      <c r="B11" s="136"/>
      <c r="C11" s="155"/>
      <c r="D11" s="155"/>
      <c r="E11" s="156">
        <v>120000</v>
      </c>
      <c r="F11" s="60">
        <v>130000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120000</v>
      </c>
      <c r="Y11" s="60">
        <v>-120000</v>
      </c>
      <c r="Z11" s="140">
        <v>-100</v>
      </c>
      <c r="AA11" s="155">
        <v>130000</v>
      </c>
    </row>
    <row r="12" spans="1:27" ht="12.75">
      <c r="A12" s="138" t="s">
        <v>81</v>
      </c>
      <c r="B12" s="136"/>
      <c r="C12" s="155">
        <v>2699707</v>
      </c>
      <c r="D12" s="155"/>
      <c r="E12" s="156">
        <v>948000</v>
      </c>
      <c r="F12" s="60">
        <v>1560000</v>
      </c>
      <c r="G12" s="60">
        <v>81544</v>
      </c>
      <c r="H12" s="60">
        <v>80853</v>
      </c>
      <c r="I12" s="60">
        <v>81900</v>
      </c>
      <c r="J12" s="60">
        <v>244297</v>
      </c>
      <c r="K12" s="60">
        <v>75227</v>
      </c>
      <c r="L12" s="60">
        <v>135727</v>
      </c>
      <c r="M12" s="60">
        <v>118092</v>
      </c>
      <c r="N12" s="60">
        <v>329046</v>
      </c>
      <c r="O12" s="60">
        <v>155783</v>
      </c>
      <c r="P12" s="60">
        <v>139088</v>
      </c>
      <c r="Q12" s="60">
        <v>138511</v>
      </c>
      <c r="R12" s="60">
        <v>433382</v>
      </c>
      <c r="S12" s="60">
        <v>113027</v>
      </c>
      <c r="T12" s="60">
        <v>161690</v>
      </c>
      <c r="U12" s="60">
        <v>193605</v>
      </c>
      <c r="V12" s="60">
        <v>468322</v>
      </c>
      <c r="W12" s="60">
        <v>1475047</v>
      </c>
      <c r="X12" s="60">
        <v>948000</v>
      </c>
      <c r="Y12" s="60">
        <v>527047</v>
      </c>
      <c r="Z12" s="140">
        <v>55.6</v>
      </c>
      <c r="AA12" s="155">
        <v>1560000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76380</v>
      </c>
      <c r="H13" s="60">
        <v>26606</v>
      </c>
      <c r="I13" s="60">
        <v>49725</v>
      </c>
      <c r="J13" s="60">
        <v>152711</v>
      </c>
      <c r="K13" s="60">
        <v>38330</v>
      </c>
      <c r="L13" s="60">
        <v>31371</v>
      </c>
      <c r="M13" s="60">
        <v>71172</v>
      </c>
      <c r="N13" s="60">
        <v>140873</v>
      </c>
      <c r="O13" s="60">
        <v>49365</v>
      </c>
      <c r="P13" s="60">
        <v>43348</v>
      </c>
      <c r="Q13" s="60">
        <v>33365</v>
      </c>
      <c r="R13" s="60">
        <v>126078</v>
      </c>
      <c r="S13" s="60">
        <v>25277</v>
      </c>
      <c r="T13" s="60">
        <v>48551</v>
      </c>
      <c r="U13" s="60">
        <v>45960</v>
      </c>
      <c r="V13" s="60">
        <v>119788</v>
      </c>
      <c r="W13" s="60">
        <v>539450</v>
      </c>
      <c r="X13" s="60"/>
      <c r="Y13" s="60">
        <v>539450</v>
      </c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907000</v>
      </c>
      <c r="F14" s="159">
        <v>756430</v>
      </c>
      <c r="G14" s="159"/>
      <c r="H14" s="159"/>
      <c r="I14" s="159"/>
      <c r="J14" s="159"/>
      <c r="K14" s="159"/>
      <c r="L14" s="159">
        <v>376287</v>
      </c>
      <c r="M14" s="159"/>
      <c r="N14" s="159">
        <v>376287</v>
      </c>
      <c r="O14" s="159">
        <v>188438</v>
      </c>
      <c r="P14" s="159">
        <v>507</v>
      </c>
      <c r="Q14" s="159">
        <v>2345</v>
      </c>
      <c r="R14" s="159">
        <v>191290</v>
      </c>
      <c r="S14" s="159">
        <v>187921</v>
      </c>
      <c r="T14" s="159">
        <v>188</v>
      </c>
      <c r="U14" s="159">
        <v>63</v>
      </c>
      <c r="V14" s="159">
        <v>188172</v>
      </c>
      <c r="W14" s="159">
        <v>755749</v>
      </c>
      <c r="X14" s="159">
        <v>906876</v>
      </c>
      <c r="Y14" s="159">
        <v>-151127</v>
      </c>
      <c r="Z14" s="141">
        <v>-16.66</v>
      </c>
      <c r="AA14" s="157">
        <v>756430</v>
      </c>
    </row>
    <row r="15" spans="1:27" ht="12.75">
      <c r="A15" s="135" t="s">
        <v>84</v>
      </c>
      <c r="B15" s="142"/>
      <c r="C15" s="153">
        <f aca="true" t="shared" si="2" ref="C15:Y15">SUM(C16:C18)</f>
        <v>21700245</v>
      </c>
      <c r="D15" s="153">
        <f>SUM(D16:D18)</f>
        <v>0</v>
      </c>
      <c r="E15" s="154">
        <f t="shared" si="2"/>
        <v>3481070</v>
      </c>
      <c r="F15" s="100">
        <f t="shared" si="2"/>
        <v>3027200</v>
      </c>
      <c r="G15" s="100">
        <f t="shared" si="2"/>
        <v>0</v>
      </c>
      <c r="H15" s="100">
        <f t="shared" si="2"/>
        <v>2848</v>
      </c>
      <c r="I15" s="100">
        <f t="shared" si="2"/>
        <v>1048</v>
      </c>
      <c r="J15" s="100">
        <f t="shared" si="2"/>
        <v>3896</v>
      </c>
      <c r="K15" s="100">
        <f t="shared" si="2"/>
        <v>1625700</v>
      </c>
      <c r="L15" s="100">
        <f t="shared" si="2"/>
        <v>1562857</v>
      </c>
      <c r="M15" s="100">
        <f t="shared" si="2"/>
        <v>2256339</v>
      </c>
      <c r="N15" s="100">
        <f t="shared" si="2"/>
        <v>5444896</v>
      </c>
      <c r="O15" s="100">
        <f t="shared" si="2"/>
        <v>0</v>
      </c>
      <c r="P15" s="100">
        <f t="shared" si="2"/>
        <v>758384</v>
      </c>
      <c r="Q15" s="100">
        <f t="shared" si="2"/>
        <v>2580357</v>
      </c>
      <c r="R15" s="100">
        <f t="shared" si="2"/>
        <v>3338741</v>
      </c>
      <c r="S15" s="100">
        <f t="shared" si="2"/>
        <v>2568705</v>
      </c>
      <c r="T15" s="100">
        <f t="shared" si="2"/>
        <v>1943202</v>
      </c>
      <c r="U15" s="100">
        <f t="shared" si="2"/>
        <v>596399</v>
      </c>
      <c r="V15" s="100">
        <f t="shared" si="2"/>
        <v>5108306</v>
      </c>
      <c r="W15" s="100">
        <f t="shared" si="2"/>
        <v>13895839</v>
      </c>
      <c r="X15" s="100">
        <f t="shared" si="2"/>
        <v>3481212</v>
      </c>
      <c r="Y15" s="100">
        <f t="shared" si="2"/>
        <v>10414627</v>
      </c>
      <c r="Z15" s="137">
        <f>+IF(X15&lt;&gt;0,+(Y15/X15)*100,0)</f>
        <v>299.1666982648572</v>
      </c>
      <c r="AA15" s="153">
        <f>SUM(AA16:AA18)</f>
        <v>3027200</v>
      </c>
    </row>
    <row r="16" spans="1:27" ht="12.75">
      <c r="A16" s="138" t="s">
        <v>85</v>
      </c>
      <c r="B16" s="136"/>
      <c r="C16" s="155">
        <v>124560</v>
      </c>
      <c r="D16" s="155"/>
      <c r="E16" s="156">
        <v>700000</v>
      </c>
      <c r="F16" s="60">
        <v>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699996</v>
      </c>
      <c r="Y16" s="60">
        <v>-699996</v>
      </c>
      <c r="Z16" s="140">
        <v>-100</v>
      </c>
      <c r="AA16" s="155">
        <v>700000</v>
      </c>
    </row>
    <row r="17" spans="1:27" ht="12.75">
      <c r="A17" s="138" t="s">
        <v>86</v>
      </c>
      <c r="B17" s="136"/>
      <c r="C17" s="155">
        <v>20433998</v>
      </c>
      <c r="D17" s="155"/>
      <c r="E17" s="156">
        <v>2781070</v>
      </c>
      <c r="F17" s="60">
        <v>2327200</v>
      </c>
      <c r="G17" s="60"/>
      <c r="H17" s="60">
        <v>2848</v>
      </c>
      <c r="I17" s="60">
        <v>1048</v>
      </c>
      <c r="J17" s="60">
        <v>3896</v>
      </c>
      <c r="K17" s="60">
        <v>1625700</v>
      </c>
      <c r="L17" s="60">
        <v>1562857</v>
      </c>
      <c r="M17" s="60">
        <v>2256339</v>
      </c>
      <c r="N17" s="60">
        <v>5444896</v>
      </c>
      <c r="O17" s="60"/>
      <c r="P17" s="60">
        <v>758384</v>
      </c>
      <c r="Q17" s="60">
        <v>2580357</v>
      </c>
      <c r="R17" s="60">
        <v>3338741</v>
      </c>
      <c r="S17" s="60">
        <v>2568705</v>
      </c>
      <c r="T17" s="60">
        <v>1943202</v>
      </c>
      <c r="U17" s="60">
        <v>596399</v>
      </c>
      <c r="V17" s="60">
        <v>5108306</v>
      </c>
      <c r="W17" s="60">
        <v>13895839</v>
      </c>
      <c r="X17" s="60">
        <v>2781216</v>
      </c>
      <c r="Y17" s="60">
        <v>11114623</v>
      </c>
      <c r="Z17" s="140">
        <v>399.63</v>
      </c>
      <c r="AA17" s="155">
        <v>2327200</v>
      </c>
    </row>
    <row r="18" spans="1:27" ht="12.75">
      <c r="A18" s="138" t="s">
        <v>87</v>
      </c>
      <c r="B18" s="136"/>
      <c r="C18" s="155">
        <v>1141687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139414960</v>
      </c>
      <c r="D19" s="153">
        <f>SUM(D20:D23)</f>
        <v>0</v>
      </c>
      <c r="E19" s="154">
        <f t="shared" si="3"/>
        <v>163060840</v>
      </c>
      <c r="F19" s="100">
        <f t="shared" si="3"/>
        <v>166144340</v>
      </c>
      <c r="G19" s="100">
        <f t="shared" si="3"/>
        <v>5577882</v>
      </c>
      <c r="H19" s="100">
        <f t="shared" si="3"/>
        <v>5804586</v>
      </c>
      <c r="I19" s="100">
        <f t="shared" si="3"/>
        <v>5448870</v>
      </c>
      <c r="J19" s="100">
        <f t="shared" si="3"/>
        <v>16831338</v>
      </c>
      <c r="K19" s="100">
        <f t="shared" si="3"/>
        <v>9635939</v>
      </c>
      <c r="L19" s="100">
        <f t="shared" si="3"/>
        <v>11353856</v>
      </c>
      <c r="M19" s="100">
        <f t="shared" si="3"/>
        <v>32929297</v>
      </c>
      <c r="N19" s="100">
        <f t="shared" si="3"/>
        <v>53919092</v>
      </c>
      <c r="O19" s="100">
        <f t="shared" si="3"/>
        <v>10120510</v>
      </c>
      <c r="P19" s="100">
        <f t="shared" si="3"/>
        <v>14315273</v>
      </c>
      <c r="Q19" s="100">
        <f t="shared" si="3"/>
        <v>11434761</v>
      </c>
      <c r="R19" s="100">
        <f t="shared" si="3"/>
        <v>35870544</v>
      </c>
      <c r="S19" s="100">
        <f t="shared" si="3"/>
        <v>9676131</v>
      </c>
      <c r="T19" s="100">
        <f t="shared" si="3"/>
        <v>11122168</v>
      </c>
      <c r="U19" s="100">
        <f t="shared" si="3"/>
        <v>14751033</v>
      </c>
      <c r="V19" s="100">
        <f t="shared" si="3"/>
        <v>35549332</v>
      </c>
      <c r="W19" s="100">
        <f t="shared" si="3"/>
        <v>142170306</v>
      </c>
      <c r="X19" s="100">
        <f t="shared" si="3"/>
        <v>163060848</v>
      </c>
      <c r="Y19" s="100">
        <f t="shared" si="3"/>
        <v>-20890542</v>
      </c>
      <c r="Z19" s="137">
        <f>+IF(X19&lt;&gt;0,+(Y19/X19)*100,0)</f>
        <v>-12.811500894439112</v>
      </c>
      <c r="AA19" s="153">
        <f>SUM(AA20:AA23)</f>
        <v>166144340</v>
      </c>
    </row>
    <row r="20" spans="1:27" ht="12.75">
      <c r="A20" s="138" t="s">
        <v>89</v>
      </c>
      <c r="B20" s="136"/>
      <c r="C20" s="155">
        <v>98444374</v>
      </c>
      <c r="D20" s="155"/>
      <c r="E20" s="156">
        <v>103663740</v>
      </c>
      <c r="F20" s="60">
        <v>105820350</v>
      </c>
      <c r="G20" s="60">
        <v>3597011</v>
      </c>
      <c r="H20" s="60">
        <v>3854861</v>
      </c>
      <c r="I20" s="60">
        <v>3629797</v>
      </c>
      <c r="J20" s="60">
        <v>11081669</v>
      </c>
      <c r="K20" s="60">
        <v>7936643</v>
      </c>
      <c r="L20" s="60">
        <v>7587988</v>
      </c>
      <c r="M20" s="60">
        <v>20366804</v>
      </c>
      <c r="N20" s="60">
        <v>35891435</v>
      </c>
      <c r="O20" s="60">
        <v>8457729</v>
      </c>
      <c r="P20" s="60">
        <v>10686568</v>
      </c>
      <c r="Q20" s="60">
        <v>8474261</v>
      </c>
      <c r="R20" s="60">
        <v>27618558</v>
      </c>
      <c r="S20" s="60">
        <v>6762152</v>
      </c>
      <c r="T20" s="60">
        <v>7386796</v>
      </c>
      <c r="U20" s="60">
        <v>7650679</v>
      </c>
      <c r="V20" s="60">
        <v>21799627</v>
      </c>
      <c r="W20" s="60">
        <v>96391289</v>
      </c>
      <c r="X20" s="60">
        <v>103663740</v>
      </c>
      <c r="Y20" s="60">
        <v>-7272451</v>
      </c>
      <c r="Z20" s="140">
        <v>-7.02</v>
      </c>
      <c r="AA20" s="155">
        <v>105820350</v>
      </c>
    </row>
    <row r="21" spans="1:27" ht="12.75">
      <c r="A21" s="138" t="s">
        <v>90</v>
      </c>
      <c r="B21" s="136"/>
      <c r="C21" s="155">
        <v>20318119</v>
      </c>
      <c r="D21" s="155"/>
      <c r="E21" s="156">
        <v>37268180</v>
      </c>
      <c r="F21" s="60">
        <v>21362430</v>
      </c>
      <c r="G21" s="60">
        <v>1108182</v>
      </c>
      <c r="H21" s="60">
        <v>1105123</v>
      </c>
      <c r="I21" s="60">
        <v>988234</v>
      </c>
      <c r="J21" s="60">
        <v>3201539</v>
      </c>
      <c r="K21" s="60">
        <v>860165</v>
      </c>
      <c r="L21" s="60">
        <v>2931682</v>
      </c>
      <c r="M21" s="60">
        <v>11688449</v>
      </c>
      <c r="N21" s="60">
        <v>15480296</v>
      </c>
      <c r="O21" s="60">
        <v>815209</v>
      </c>
      <c r="P21" s="60">
        <v>2783938</v>
      </c>
      <c r="Q21" s="60">
        <v>2127205</v>
      </c>
      <c r="R21" s="60">
        <v>5726352</v>
      </c>
      <c r="S21" s="60">
        <v>2087122</v>
      </c>
      <c r="T21" s="60">
        <v>2900247</v>
      </c>
      <c r="U21" s="60">
        <v>6304060</v>
      </c>
      <c r="V21" s="60">
        <v>11291429</v>
      </c>
      <c r="W21" s="60">
        <v>35699616</v>
      </c>
      <c r="X21" s="60">
        <v>37268184</v>
      </c>
      <c r="Y21" s="60">
        <v>-1568568</v>
      </c>
      <c r="Z21" s="140">
        <v>-4.21</v>
      </c>
      <c r="AA21" s="155">
        <v>21362430</v>
      </c>
    </row>
    <row r="22" spans="1:27" ht="12.75">
      <c r="A22" s="138" t="s">
        <v>91</v>
      </c>
      <c r="B22" s="136"/>
      <c r="C22" s="157">
        <v>10343193</v>
      </c>
      <c r="D22" s="157"/>
      <c r="E22" s="158">
        <v>10967390</v>
      </c>
      <c r="F22" s="159">
        <v>27945630</v>
      </c>
      <c r="G22" s="159">
        <v>380172</v>
      </c>
      <c r="H22" s="159">
        <v>368521</v>
      </c>
      <c r="I22" s="159">
        <v>363389</v>
      </c>
      <c r="J22" s="159">
        <v>1112082</v>
      </c>
      <c r="K22" s="159">
        <v>376346</v>
      </c>
      <c r="L22" s="159">
        <v>377001</v>
      </c>
      <c r="M22" s="159">
        <v>373985</v>
      </c>
      <c r="N22" s="159">
        <v>1127332</v>
      </c>
      <c r="O22" s="159">
        <v>376097</v>
      </c>
      <c r="P22" s="159">
        <v>378265</v>
      </c>
      <c r="Q22" s="159">
        <v>370300</v>
      </c>
      <c r="R22" s="159">
        <v>1124662</v>
      </c>
      <c r="S22" s="159">
        <v>366793</v>
      </c>
      <c r="T22" s="159">
        <v>375235</v>
      </c>
      <c r="U22" s="159">
        <v>354603</v>
      </c>
      <c r="V22" s="159">
        <v>1096631</v>
      </c>
      <c r="W22" s="159">
        <v>4460707</v>
      </c>
      <c r="X22" s="159">
        <v>10967388</v>
      </c>
      <c r="Y22" s="159">
        <v>-6506681</v>
      </c>
      <c r="Z22" s="141">
        <v>-59.33</v>
      </c>
      <c r="AA22" s="157">
        <v>27945630</v>
      </c>
    </row>
    <row r="23" spans="1:27" ht="12.75">
      <c r="A23" s="138" t="s">
        <v>92</v>
      </c>
      <c r="B23" s="136"/>
      <c r="C23" s="155">
        <v>10309274</v>
      </c>
      <c r="D23" s="155"/>
      <c r="E23" s="156">
        <v>11161530</v>
      </c>
      <c r="F23" s="60">
        <v>11015930</v>
      </c>
      <c r="G23" s="60">
        <v>492517</v>
      </c>
      <c r="H23" s="60">
        <v>476081</v>
      </c>
      <c r="I23" s="60">
        <v>467450</v>
      </c>
      <c r="J23" s="60">
        <v>1436048</v>
      </c>
      <c r="K23" s="60">
        <v>462785</v>
      </c>
      <c r="L23" s="60">
        <v>457185</v>
      </c>
      <c r="M23" s="60">
        <v>500059</v>
      </c>
      <c r="N23" s="60">
        <v>1420029</v>
      </c>
      <c r="O23" s="60">
        <v>471475</v>
      </c>
      <c r="P23" s="60">
        <v>466502</v>
      </c>
      <c r="Q23" s="60">
        <v>462995</v>
      </c>
      <c r="R23" s="60">
        <v>1400972</v>
      </c>
      <c r="S23" s="60">
        <v>460064</v>
      </c>
      <c r="T23" s="60">
        <v>459890</v>
      </c>
      <c r="U23" s="60">
        <v>441691</v>
      </c>
      <c r="V23" s="60">
        <v>1361645</v>
      </c>
      <c r="W23" s="60">
        <v>5618694</v>
      </c>
      <c r="X23" s="60">
        <v>11161536</v>
      </c>
      <c r="Y23" s="60">
        <v>-5542842</v>
      </c>
      <c r="Z23" s="140">
        <v>-49.66</v>
      </c>
      <c r="AA23" s="155">
        <v>11015930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208404735</v>
      </c>
      <c r="D25" s="168">
        <f>+D5+D9+D15+D19+D24</f>
        <v>0</v>
      </c>
      <c r="E25" s="169">
        <f t="shared" si="4"/>
        <v>229877610</v>
      </c>
      <c r="F25" s="73">
        <f t="shared" si="4"/>
        <v>228780340</v>
      </c>
      <c r="G25" s="73">
        <f t="shared" si="4"/>
        <v>11943039</v>
      </c>
      <c r="H25" s="73">
        <f t="shared" si="4"/>
        <v>6323088</v>
      </c>
      <c r="I25" s="73">
        <f t="shared" si="4"/>
        <v>6105446</v>
      </c>
      <c r="J25" s="73">
        <f t="shared" si="4"/>
        <v>24371573</v>
      </c>
      <c r="K25" s="73">
        <f t="shared" si="4"/>
        <v>12329998</v>
      </c>
      <c r="L25" s="73">
        <f t="shared" si="4"/>
        <v>14317800</v>
      </c>
      <c r="M25" s="73">
        <f t="shared" si="4"/>
        <v>67501528</v>
      </c>
      <c r="N25" s="73">
        <f t="shared" si="4"/>
        <v>94149326</v>
      </c>
      <c r="O25" s="73">
        <f t="shared" si="4"/>
        <v>11234860</v>
      </c>
      <c r="P25" s="73">
        <f t="shared" si="4"/>
        <v>18489136</v>
      </c>
      <c r="Q25" s="73">
        <f t="shared" si="4"/>
        <v>26356147</v>
      </c>
      <c r="R25" s="73">
        <f t="shared" si="4"/>
        <v>56080143</v>
      </c>
      <c r="S25" s="73">
        <f t="shared" si="4"/>
        <v>13313556</v>
      </c>
      <c r="T25" s="73">
        <f t="shared" si="4"/>
        <v>14095029</v>
      </c>
      <c r="U25" s="73">
        <f t="shared" si="4"/>
        <v>14364948</v>
      </c>
      <c r="V25" s="73">
        <f t="shared" si="4"/>
        <v>41773533</v>
      </c>
      <c r="W25" s="73">
        <f t="shared" si="4"/>
        <v>216374575</v>
      </c>
      <c r="X25" s="73">
        <f t="shared" si="4"/>
        <v>229877616</v>
      </c>
      <c r="Y25" s="73">
        <f t="shared" si="4"/>
        <v>-13503041</v>
      </c>
      <c r="Z25" s="170">
        <f>+IF(X25&lt;&gt;0,+(Y25/X25)*100,0)</f>
        <v>-5.87401297914974</v>
      </c>
      <c r="AA25" s="168">
        <f>+AA5+AA9+AA15+AA19+AA24</f>
        <v>228780340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55023698</v>
      </c>
      <c r="D28" s="153">
        <f>SUM(D29:D31)</f>
        <v>0</v>
      </c>
      <c r="E28" s="154">
        <f t="shared" si="5"/>
        <v>66913100</v>
      </c>
      <c r="F28" s="100">
        <f t="shared" si="5"/>
        <v>65928370</v>
      </c>
      <c r="G28" s="100">
        <f t="shared" si="5"/>
        <v>1230967</v>
      </c>
      <c r="H28" s="100">
        <f t="shared" si="5"/>
        <v>1346347</v>
      </c>
      <c r="I28" s="100">
        <f t="shared" si="5"/>
        <v>818993</v>
      </c>
      <c r="J28" s="100">
        <f t="shared" si="5"/>
        <v>3396307</v>
      </c>
      <c r="K28" s="100">
        <f t="shared" si="5"/>
        <v>3397920</v>
      </c>
      <c r="L28" s="100">
        <f t="shared" si="5"/>
        <v>4204868</v>
      </c>
      <c r="M28" s="100">
        <f t="shared" si="5"/>
        <v>9404372</v>
      </c>
      <c r="N28" s="100">
        <f t="shared" si="5"/>
        <v>17007160</v>
      </c>
      <c r="O28" s="100">
        <f t="shared" si="5"/>
        <v>2899512</v>
      </c>
      <c r="P28" s="100">
        <f t="shared" si="5"/>
        <v>3457780</v>
      </c>
      <c r="Q28" s="100">
        <f t="shared" si="5"/>
        <v>3027176</v>
      </c>
      <c r="R28" s="100">
        <f t="shared" si="5"/>
        <v>9384468</v>
      </c>
      <c r="S28" s="100">
        <f t="shared" si="5"/>
        <v>2837609</v>
      </c>
      <c r="T28" s="100">
        <f t="shared" si="5"/>
        <v>4072520</v>
      </c>
      <c r="U28" s="100">
        <f t="shared" si="5"/>
        <v>4344184</v>
      </c>
      <c r="V28" s="100">
        <f t="shared" si="5"/>
        <v>11254313</v>
      </c>
      <c r="W28" s="100">
        <f t="shared" si="5"/>
        <v>41042248</v>
      </c>
      <c r="X28" s="100">
        <f t="shared" si="5"/>
        <v>66913260</v>
      </c>
      <c r="Y28" s="100">
        <f t="shared" si="5"/>
        <v>-25871012</v>
      </c>
      <c r="Z28" s="137">
        <f>+IF(X28&lt;&gt;0,+(Y28/X28)*100,0)</f>
        <v>-38.663505559286754</v>
      </c>
      <c r="AA28" s="153">
        <f>SUM(AA29:AA31)</f>
        <v>65928370</v>
      </c>
    </row>
    <row r="29" spans="1:27" ht="12.75">
      <c r="A29" s="138" t="s">
        <v>75</v>
      </c>
      <c r="B29" s="136"/>
      <c r="C29" s="155">
        <v>9895623</v>
      </c>
      <c r="D29" s="155"/>
      <c r="E29" s="156">
        <v>10158290</v>
      </c>
      <c r="F29" s="60">
        <v>9813470</v>
      </c>
      <c r="G29" s="60">
        <v>536663</v>
      </c>
      <c r="H29" s="60">
        <v>566524</v>
      </c>
      <c r="I29" s="60">
        <v>686819</v>
      </c>
      <c r="J29" s="60">
        <v>1790006</v>
      </c>
      <c r="K29" s="60">
        <v>900983</v>
      </c>
      <c r="L29" s="60">
        <v>1274522</v>
      </c>
      <c r="M29" s="60">
        <v>2387218</v>
      </c>
      <c r="N29" s="60">
        <v>4562723</v>
      </c>
      <c r="O29" s="60">
        <v>820547</v>
      </c>
      <c r="P29" s="60">
        <v>1293281</v>
      </c>
      <c r="Q29" s="60">
        <v>1091321</v>
      </c>
      <c r="R29" s="60">
        <v>3205149</v>
      </c>
      <c r="S29" s="60">
        <v>930681</v>
      </c>
      <c r="T29" s="60">
        <v>1066063</v>
      </c>
      <c r="U29" s="60">
        <v>1040463</v>
      </c>
      <c r="V29" s="60">
        <v>3037207</v>
      </c>
      <c r="W29" s="60">
        <v>12595085</v>
      </c>
      <c r="X29" s="60">
        <v>10157904</v>
      </c>
      <c r="Y29" s="60">
        <v>2437181</v>
      </c>
      <c r="Z29" s="140">
        <v>23.99</v>
      </c>
      <c r="AA29" s="155">
        <v>9813470</v>
      </c>
    </row>
    <row r="30" spans="1:27" ht="12.75">
      <c r="A30" s="138" t="s">
        <v>76</v>
      </c>
      <c r="B30" s="136"/>
      <c r="C30" s="157">
        <v>25398870</v>
      </c>
      <c r="D30" s="157"/>
      <c r="E30" s="158">
        <v>55328760</v>
      </c>
      <c r="F30" s="159">
        <v>54832600</v>
      </c>
      <c r="G30" s="159">
        <v>27554</v>
      </c>
      <c r="H30" s="159">
        <v>27540</v>
      </c>
      <c r="I30" s="159">
        <v>27540</v>
      </c>
      <c r="J30" s="159">
        <v>82634</v>
      </c>
      <c r="K30" s="159">
        <v>2012546</v>
      </c>
      <c r="L30" s="159">
        <v>2103592</v>
      </c>
      <c r="M30" s="159">
        <v>6351544</v>
      </c>
      <c r="N30" s="159">
        <v>10467682</v>
      </c>
      <c r="O30" s="159">
        <v>1574062</v>
      </c>
      <c r="P30" s="159">
        <v>1695312</v>
      </c>
      <c r="Q30" s="159">
        <v>1400511</v>
      </c>
      <c r="R30" s="159">
        <v>4669885</v>
      </c>
      <c r="S30" s="159">
        <v>1397321</v>
      </c>
      <c r="T30" s="159">
        <v>2525451</v>
      </c>
      <c r="U30" s="159">
        <v>2715530</v>
      </c>
      <c r="V30" s="159">
        <v>6638302</v>
      </c>
      <c r="W30" s="159">
        <v>21858503</v>
      </c>
      <c r="X30" s="159">
        <v>55329168</v>
      </c>
      <c r="Y30" s="159">
        <v>-33470665</v>
      </c>
      <c r="Z30" s="141">
        <v>-60.49</v>
      </c>
      <c r="AA30" s="157">
        <v>54832600</v>
      </c>
    </row>
    <row r="31" spans="1:27" ht="12.75">
      <c r="A31" s="138" t="s">
        <v>77</v>
      </c>
      <c r="B31" s="136"/>
      <c r="C31" s="155">
        <v>19729205</v>
      </c>
      <c r="D31" s="155"/>
      <c r="E31" s="156">
        <v>1426050</v>
      </c>
      <c r="F31" s="60">
        <v>1282300</v>
      </c>
      <c r="G31" s="60">
        <v>666750</v>
      </c>
      <c r="H31" s="60">
        <v>752283</v>
      </c>
      <c r="I31" s="60">
        <v>104634</v>
      </c>
      <c r="J31" s="60">
        <v>1523667</v>
      </c>
      <c r="K31" s="60">
        <v>484391</v>
      </c>
      <c r="L31" s="60">
        <v>826754</v>
      </c>
      <c r="M31" s="60">
        <v>665610</v>
      </c>
      <c r="N31" s="60">
        <v>1976755</v>
      </c>
      <c r="O31" s="60">
        <v>504903</v>
      </c>
      <c r="P31" s="60">
        <v>469187</v>
      </c>
      <c r="Q31" s="60">
        <v>535344</v>
      </c>
      <c r="R31" s="60">
        <v>1509434</v>
      </c>
      <c r="S31" s="60">
        <v>509607</v>
      </c>
      <c r="T31" s="60">
        <v>481006</v>
      </c>
      <c r="U31" s="60">
        <v>588191</v>
      </c>
      <c r="V31" s="60">
        <v>1578804</v>
      </c>
      <c r="W31" s="60">
        <v>6588660</v>
      </c>
      <c r="X31" s="60">
        <v>1426188</v>
      </c>
      <c r="Y31" s="60">
        <v>5162472</v>
      </c>
      <c r="Z31" s="140">
        <v>361.98</v>
      </c>
      <c r="AA31" s="155">
        <v>1282300</v>
      </c>
    </row>
    <row r="32" spans="1:27" ht="12.75">
      <c r="A32" s="135" t="s">
        <v>78</v>
      </c>
      <c r="B32" s="136"/>
      <c r="C32" s="153">
        <f aca="true" t="shared" si="6" ref="C32:Y32">SUM(C33:C37)</f>
        <v>14502081</v>
      </c>
      <c r="D32" s="153">
        <f>SUM(D33:D37)</f>
        <v>0</v>
      </c>
      <c r="E32" s="154">
        <f t="shared" si="6"/>
        <v>11279430</v>
      </c>
      <c r="F32" s="100">
        <f t="shared" si="6"/>
        <v>11369850</v>
      </c>
      <c r="G32" s="100">
        <f t="shared" si="6"/>
        <v>1528653</v>
      </c>
      <c r="H32" s="100">
        <f t="shared" si="6"/>
        <v>1570587</v>
      </c>
      <c r="I32" s="100">
        <f t="shared" si="6"/>
        <v>1592196</v>
      </c>
      <c r="J32" s="100">
        <f t="shared" si="6"/>
        <v>4691436</v>
      </c>
      <c r="K32" s="100">
        <f t="shared" si="6"/>
        <v>1715324</v>
      </c>
      <c r="L32" s="100">
        <f t="shared" si="6"/>
        <v>2869130</v>
      </c>
      <c r="M32" s="100">
        <f t="shared" si="6"/>
        <v>2086229</v>
      </c>
      <c r="N32" s="100">
        <f t="shared" si="6"/>
        <v>6670683</v>
      </c>
      <c r="O32" s="100">
        <f t="shared" si="6"/>
        <v>1904529</v>
      </c>
      <c r="P32" s="100">
        <f t="shared" si="6"/>
        <v>2009128</v>
      </c>
      <c r="Q32" s="100">
        <f t="shared" si="6"/>
        <v>2061684</v>
      </c>
      <c r="R32" s="100">
        <f t="shared" si="6"/>
        <v>5975341</v>
      </c>
      <c r="S32" s="100">
        <f t="shared" si="6"/>
        <v>2131605</v>
      </c>
      <c r="T32" s="100">
        <f t="shared" si="6"/>
        <v>2154174</v>
      </c>
      <c r="U32" s="100">
        <f t="shared" si="6"/>
        <v>2367022</v>
      </c>
      <c r="V32" s="100">
        <f t="shared" si="6"/>
        <v>6652801</v>
      </c>
      <c r="W32" s="100">
        <f t="shared" si="6"/>
        <v>23990261</v>
      </c>
      <c r="X32" s="100">
        <f t="shared" si="6"/>
        <v>11280204</v>
      </c>
      <c r="Y32" s="100">
        <f t="shared" si="6"/>
        <v>12710057</v>
      </c>
      <c r="Z32" s="137">
        <f>+IF(X32&lt;&gt;0,+(Y32/X32)*100,0)</f>
        <v>112.67577253035495</v>
      </c>
      <c r="AA32" s="153">
        <f>SUM(AA33:AA37)</f>
        <v>11369850</v>
      </c>
    </row>
    <row r="33" spans="1:27" ht="12.75">
      <c r="A33" s="138" t="s">
        <v>79</v>
      </c>
      <c r="B33" s="136"/>
      <c r="C33" s="155">
        <v>9337072</v>
      </c>
      <c r="D33" s="155"/>
      <c r="E33" s="156">
        <v>7208360</v>
      </c>
      <c r="F33" s="60">
        <v>7237750</v>
      </c>
      <c r="G33" s="60">
        <v>750789</v>
      </c>
      <c r="H33" s="60">
        <v>742144</v>
      </c>
      <c r="I33" s="60">
        <v>667792</v>
      </c>
      <c r="J33" s="60">
        <v>2160725</v>
      </c>
      <c r="K33" s="60">
        <v>724160</v>
      </c>
      <c r="L33" s="60">
        <v>1212587</v>
      </c>
      <c r="M33" s="60">
        <v>765438</v>
      </c>
      <c r="N33" s="60">
        <v>2702185</v>
      </c>
      <c r="O33" s="60">
        <v>743722</v>
      </c>
      <c r="P33" s="60">
        <v>733644</v>
      </c>
      <c r="Q33" s="60">
        <v>776405</v>
      </c>
      <c r="R33" s="60">
        <v>2253771</v>
      </c>
      <c r="S33" s="60">
        <v>756133</v>
      </c>
      <c r="T33" s="60">
        <v>855910</v>
      </c>
      <c r="U33" s="60">
        <v>931680</v>
      </c>
      <c r="V33" s="60">
        <v>2543723</v>
      </c>
      <c r="W33" s="60">
        <v>9660404</v>
      </c>
      <c r="X33" s="60">
        <v>7208508</v>
      </c>
      <c r="Y33" s="60">
        <v>2451896</v>
      </c>
      <c r="Z33" s="140">
        <v>34.01</v>
      </c>
      <c r="AA33" s="155">
        <v>7237750</v>
      </c>
    </row>
    <row r="34" spans="1:27" ht="12.75">
      <c r="A34" s="138" t="s">
        <v>80</v>
      </c>
      <c r="B34" s="136"/>
      <c r="C34" s="155"/>
      <c r="D34" s="155"/>
      <c r="E34" s="156">
        <v>992000</v>
      </c>
      <c r="F34" s="60">
        <v>947830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992016</v>
      </c>
      <c r="Y34" s="60">
        <v>-992016</v>
      </c>
      <c r="Z34" s="140">
        <v>-100</v>
      </c>
      <c r="AA34" s="155">
        <v>947830</v>
      </c>
    </row>
    <row r="35" spans="1:27" ht="12.75">
      <c r="A35" s="138" t="s">
        <v>81</v>
      </c>
      <c r="B35" s="136"/>
      <c r="C35" s="155">
        <v>5165009</v>
      </c>
      <c r="D35" s="155"/>
      <c r="E35" s="156">
        <v>2406070</v>
      </c>
      <c r="F35" s="60">
        <v>2525280</v>
      </c>
      <c r="G35" s="60">
        <v>329788</v>
      </c>
      <c r="H35" s="60">
        <v>360096</v>
      </c>
      <c r="I35" s="60">
        <v>367911</v>
      </c>
      <c r="J35" s="60">
        <v>1057795</v>
      </c>
      <c r="K35" s="60">
        <v>448908</v>
      </c>
      <c r="L35" s="60">
        <v>625273</v>
      </c>
      <c r="M35" s="60">
        <v>370978</v>
      </c>
      <c r="N35" s="60">
        <v>1445159</v>
      </c>
      <c r="O35" s="60">
        <v>400441</v>
      </c>
      <c r="P35" s="60">
        <v>363289</v>
      </c>
      <c r="Q35" s="60">
        <v>386653</v>
      </c>
      <c r="R35" s="60">
        <v>1150383</v>
      </c>
      <c r="S35" s="60">
        <v>418780</v>
      </c>
      <c r="T35" s="60">
        <v>448885</v>
      </c>
      <c r="U35" s="60">
        <v>546073</v>
      </c>
      <c r="V35" s="60">
        <v>1413738</v>
      </c>
      <c r="W35" s="60">
        <v>5067075</v>
      </c>
      <c r="X35" s="60">
        <v>2406384</v>
      </c>
      <c r="Y35" s="60">
        <v>2660691</v>
      </c>
      <c r="Z35" s="140">
        <v>110.57</v>
      </c>
      <c r="AA35" s="155">
        <v>2525280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414387</v>
      </c>
      <c r="H36" s="60">
        <v>428887</v>
      </c>
      <c r="I36" s="60">
        <v>512012</v>
      </c>
      <c r="J36" s="60">
        <v>1355286</v>
      </c>
      <c r="K36" s="60">
        <v>501022</v>
      </c>
      <c r="L36" s="60">
        <v>960215</v>
      </c>
      <c r="M36" s="60">
        <v>912956</v>
      </c>
      <c r="N36" s="60">
        <v>2374193</v>
      </c>
      <c r="O36" s="60">
        <v>722226</v>
      </c>
      <c r="P36" s="60">
        <v>869780</v>
      </c>
      <c r="Q36" s="60">
        <v>855684</v>
      </c>
      <c r="R36" s="60">
        <v>2447690</v>
      </c>
      <c r="S36" s="60">
        <v>910358</v>
      </c>
      <c r="T36" s="60">
        <v>805695</v>
      </c>
      <c r="U36" s="60">
        <v>837497</v>
      </c>
      <c r="V36" s="60">
        <v>2553550</v>
      </c>
      <c r="W36" s="60">
        <v>8730719</v>
      </c>
      <c r="X36" s="60"/>
      <c r="Y36" s="60">
        <v>8730719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673000</v>
      </c>
      <c r="F37" s="159">
        <v>658990</v>
      </c>
      <c r="G37" s="159">
        <v>33689</v>
      </c>
      <c r="H37" s="159">
        <v>39460</v>
      </c>
      <c r="I37" s="159">
        <v>44481</v>
      </c>
      <c r="J37" s="159">
        <v>117630</v>
      </c>
      <c r="K37" s="159">
        <v>41234</v>
      </c>
      <c r="L37" s="159">
        <v>71055</v>
      </c>
      <c r="M37" s="159">
        <v>36857</v>
      </c>
      <c r="N37" s="159">
        <v>149146</v>
      </c>
      <c r="O37" s="159">
        <v>38140</v>
      </c>
      <c r="P37" s="159">
        <v>42415</v>
      </c>
      <c r="Q37" s="159">
        <v>42942</v>
      </c>
      <c r="R37" s="159">
        <v>123497</v>
      </c>
      <c r="S37" s="159">
        <v>46334</v>
      </c>
      <c r="T37" s="159">
        <v>43684</v>
      </c>
      <c r="U37" s="159">
        <v>51772</v>
      </c>
      <c r="V37" s="159">
        <v>141790</v>
      </c>
      <c r="W37" s="159">
        <v>532063</v>
      </c>
      <c r="X37" s="159">
        <v>673296</v>
      </c>
      <c r="Y37" s="159">
        <v>-141233</v>
      </c>
      <c r="Z37" s="141">
        <v>-20.98</v>
      </c>
      <c r="AA37" s="157">
        <v>658990</v>
      </c>
    </row>
    <row r="38" spans="1:27" ht="12.75">
      <c r="A38" s="135" t="s">
        <v>84</v>
      </c>
      <c r="B38" s="142"/>
      <c r="C38" s="153">
        <f aca="true" t="shared" si="7" ref="C38:Y38">SUM(C39:C41)</f>
        <v>21791677</v>
      </c>
      <c r="D38" s="153">
        <f>SUM(D39:D41)</f>
        <v>0</v>
      </c>
      <c r="E38" s="154">
        <f t="shared" si="7"/>
        <v>21199340</v>
      </c>
      <c r="F38" s="100">
        <f t="shared" si="7"/>
        <v>19435690</v>
      </c>
      <c r="G38" s="100">
        <f t="shared" si="7"/>
        <v>1433793</v>
      </c>
      <c r="H38" s="100">
        <f t="shared" si="7"/>
        <v>1552880</v>
      </c>
      <c r="I38" s="100">
        <f t="shared" si="7"/>
        <v>821915</v>
      </c>
      <c r="J38" s="100">
        <f t="shared" si="7"/>
        <v>3808588</v>
      </c>
      <c r="K38" s="100">
        <f t="shared" si="7"/>
        <v>1576983</v>
      </c>
      <c r="L38" s="100">
        <f t="shared" si="7"/>
        <v>1980430</v>
      </c>
      <c r="M38" s="100">
        <f t="shared" si="7"/>
        <v>1445621</v>
      </c>
      <c r="N38" s="100">
        <f t="shared" si="7"/>
        <v>5003034</v>
      </c>
      <c r="O38" s="100">
        <f t="shared" si="7"/>
        <v>1464406</v>
      </c>
      <c r="P38" s="100">
        <f t="shared" si="7"/>
        <v>1513797</v>
      </c>
      <c r="Q38" s="100">
        <f t="shared" si="7"/>
        <v>1721711</v>
      </c>
      <c r="R38" s="100">
        <f t="shared" si="7"/>
        <v>4699914</v>
      </c>
      <c r="S38" s="100">
        <f t="shared" si="7"/>
        <v>1976724</v>
      </c>
      <c r="T38" s="100">
        <f t="shared" si="7"/>
        <v>1664390</v>
      </c>
      <c r="U38" s="100">
        <f t="shared" si="7"/>
        <v>1730783</v>
      </c>
      <c r="V38" s="100">
        <f t="shared" si="7"/>
        <v>5371897</v>
      </c>
      <c r="W38" s="100">
        <f t="shared" si="7"/>
        <v>18883433</v>
      </c>
      <c r="X38" s="100">
        <f t="shared" si="7"/>
        <v>21198408</v>
      </c>
      <c r="Y38" s="100">
        <f t="shared" si="7"/>
        <v>-2314975</v>
      </c>
      <c r="Z38" s="137">
        <f>+IF(X38&lt;&gt;0,+(Y38/X38)*100,0)</f>
        <v>-10.920513464973407</v>
      </c>
      <c r="AA38" s="153">
        <f>SUM(AA39:AA41)</f>
        <v>19435690</v>
      </c>
    </row>
    <row r="39" spans="1:27" ht="12.75">
      <c r="A39" s="138" t="s">
        <v>85</v>
      </c>
      <c r="B39" s="136"/>
      <c r="C39" s="155">
        <v>2968047</v>
      </c>
      <c r="D39" s="155"/>
      <c r="E39" s="156">
        <v>2876000</v>
      </c>
      <c r="F39" s="60">
        <v>2632610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2876196</v>
      </c>
      <c r="Y39" s="60">
        <v>-2876196</v>
      </c>
      <c r="Z39" s="140">
        <v>-100</v>
      </c>
      <c r="AA39" s="155">
        <v>2632610</v>
      </c>
    </row>
    <row r="40" spans="1:27" ht="12.75">
      <c r="A40" s="138" t="s">
        <v>86</v>
      </c>
      <c r="B40" s="136"/>
      <c r="C40" s="155">
        <v>17926506</v>
      </c>
      <c r="D40" s="155"/>
      <c r="E40" s="156">
        <v>18322040</v>
      </c>
      <c r="F40" s="60">
        <v>16803080</v>
      </c>
      <c r="G40" s="60">
        <v>1433793</v>
      </c>
      <c r="H40" s="60">
        <v>1552880</v>
      </c>
      <c r="I40" s="60">
        <v>821915</v>
      </c>
      <c r="J40" s="60">
        <v>3808588</v>
      </c>
      <c r="K40" s="60">
        <v>1576983</v>
      </c>
      <c r="L40" s="60">
        <v>1980430</v>
      </c>
      <c r="M40" s="60">
        <v>1445621</v>
      </c>
      <c r="N40" s="60">
        <v>5003034</v>
      </c>
      <c r="O40" s="60">
        <v>1464406</v>
      </c>
      <c r="P40" s="60">
        <v>1513797</v>
      </c>
      <c r="Q40" s="60">
        <v>1721711</v>
      </c>
      <c r="R40" s="60">
        <v>4699914</v>
      </c>
      <c r="S40" s="60">
        <v>1976724</v>
      </c>
      <c r="T40" s="60">
        <v>1664390</v>
      </c>
      <c r="U40" s="60">
        <v>1730783</v>
      </c>
      <c r="V40" s="60">
        <v>5371897</v>
      </c>
      <c r="W40" s="60">
        <v>18883433</v>
      </c>
      <c r="X40" s="60">
        <v>18322212</v>
      </c>
      <c r="Y40" s="60">
        <v>561221</v>
      </c>
      <c r="Z40" s="140">
        <v>3.06</v>
      </c>
      <c r="AA40" s="155">
        <v>16803080</v>
      </c>
    </row>
    <row r="41" spans="1:27" ht="12.75">
      <c r="A41" s="138" t="s">
        <v>87</v>
      </c>
      <c r="B41" s="136"/>
      <c r="C41" s="155">
        <v>897124</v>
      </c>
      <c r="D41" s="155"/>
      <c r="E41" s="156">
        <v>1300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139075890</v>
      </c>
      <c r="D42" s="153">
        <f>SUM(D43:D46)</f>
        <v>0</v>
      </c>
      <c r="E42" s="154">
        <f t="shared" si="8"/>
        <v>140023860</v>
      </c>
      <c r="F42" s="100">
        <f t="shared" si="8"/>
        <v>145227170</v>
      </c>
      <c r="G42" s="100">
        <f t="shared" si="8"/>
        <v>12304892</v>
      </c>
      <c r="H42" s="100">
        <f t="shared" si="8"/>
        <v>12388861</v>
      </c>
      <c r="I42" s="100">
        <f t="shared" si="8"/>
        <v>11443584</v>
      </c>
      <c r="J42" s="100">
        <f t="shared" si="8"/>
        <v>36137337</v>
      </c>
      <c r="K42" s="100">
        <f t="shared" si="8"/>
        <v>9754664</v>
      </c>
      <c r="L42" s="100">
        <f t="shared" si="8"/>
        <v>11889690</v>
      </c>
      <c r="M42" s="100">
        <f t="shared" si="8"/>
        <v>16150494</v>
      </c>
      <c r="N42" s="100">
        <f t="shared" si="8"/>
        <v>37794848</v>
      </c>
      <c r="O42" s="100">
        <f t="shared" si="8"/>
        <v>11384475</v>
      </c>
      <c r="P42" s="100">
        <f t="shared" si="8"/>
        <v>13037196</v>
      </c>
      <c r="Q42" s="100">
        <f t="shared" si="8"/>
        <v>10106901</v>
      </c>
      <c r="R42" s="100">
        <f t="shared" si="8"/>
        <v>34528572</v>
      </c>
      <c r="S42" s="100">
        <f t="shared" si="8"/>
        <v>9911453</v>
      </c>
      <c r="T42" s="100">
        <f t="shared" si="8"/>
        <v>10484711</v>
      </c>
      <c r="U42" s="100">
        <f t="shared" si="8"/>
        <v>13816111</v>
      </c>
      <c r="V42" s="100">
        <f t="shared" si="8"/>
        <v>34212275</v>
      </c>
      <c r="W42" s="100">
        <f t="shared" si="8"/>
        <v>142673032</v>
      </c>
      <c r="X42" s="100">
        <f t="shared" si="8"/>
        <v>140023872</v>
      </c>
      <c r="Y42" s="100">
        <f t="shared" si="8"/>
        <v>2649160</v>
      </c>
      <c r="Z42" s="137">
        <f>+IF(X42&lt;&gt;0,+(Y42/X42)*100,0)</f>
        <v>1.891934540990268</v>
      </c>
      <c r="AA42" s="153">
        <f>SUM(AA43:AA46)</f>
        <v>145227170</v>
      </c>
    </row>
    <row r="43" spans="1:27" ht="12.75">
      <c r="A43" s="138" t="s">
        <v>89</v>
      </c>
      <c r="B43" s="136"/>
      <c r="C43" s="155">
        <v>93280215</v>
      </c>
      <c r="D43" s="155"/>
      <c r="E43" s="156">
        <v>97009820</v>
      </c>
      <c r="F43" s="60">
        <v>98954320</v>
      </c>
      <c r="G43" s="60">
        <v>9900103</v>
      </c>
      <c r="H43" s="60">
        <v>9503678</v>
      </c>
      <c r="I43" s="60">
        <v>9684221</v>
      </c>
      <c r="J43" s="60">
        <v>29088002</v>
      </c>
      <c r="K43" s="60">
        <v>6634686</v>
      </c>
      <c r="L43" s="60">
        <v>7492294</v>
      </c>
      <c r="M43" s="60">
        <v>10804283</v>
      </c>
      <c r="N43" s="60">
        <v>24931263</v>
      </c>
      <c r="O43" s="60">
        <v>8234205</v>
      </c>
      <c r="P43" s="60">
        <v>7013226</v>
      </c>
      <c r="Q43" s="60">
        <v>6604542</v>
      </c>
      <c r="R43" s="60">
        <v>21851973</v>
      </c>
      <c r="S43" s="60">
        <v>6130300</v>
      </c>
      <c r="T43" s="60">
        <v>6538027</v>
      </c>
      <c r="U43" s="60">
        <v>8816789</v>
      </c>
      <c r="V43" s="60">
        <v>21485116</v>
      </c>
      <c r="W43" s="60">
        <v>97356354</v>
      </c>
      <c r="X43" s="60">
        <v>97009824</v>
      </c>
      <c r="Y43" s="60">
        <v>346530</v>
      </c>
      <c r="Z43" s="140">
        <v>0.36</v>
      </c>
      <c r="AA43" s="155">
        <v>98954320</v>
      </c>
    </row>
    <row r="44" spans="1:27" ht="12.75">
      <c r="A44" s="138" t="s">
        <v>90</v>
      </c>
      <c r="B44" s="136"/>
      <c r="C44" s="155">
        <v>18682953</v>
      </c>
      <c r="D44" s="155"/>
      <c r="E44" s="156">
        <v>17216560</v>
      </c>
      <c r="F44" s="60">
        <v>17375930</v>
      </c>
      <c r="G44" s="60">
        <v>1191595</v>
      </c>
      <c r="H44" s="60">
        <v>1651556</v>
      </c>
      <c r="I44" s="60">
        <v>868451</v>
      </c>
      <c r="J44" s="60">
        <v>3711602</v>
      </c>
      <c r="K44" s="60">
        <v>1423254</v>
      </c>
      <c r="L44" s="60">
        <v>1596967</v>
      </c>
      <c r="M44" s="60">
        <v>3459267</v>
      </c>
      <c r="N44" s="60">
        <v>6479488</v>
      </c>
      <c r="O44" s="60">
        <v>1342165</v>
      </c>
      <c r="P44" s="60">
        <v>4094954</v>
      </c>
      <c r="Q44" s="60">
        <v>1682915</v>
      </c>
      <c r="R44" s="60">
        <v>7120034</v>
      </c>
      <c r="S44" s="60">
        <v>1833368</v>
      </c>
      <c r="T44" s="60">
        <v>1622787</v>
      </c>
      <c r="U44" s="60">
        <v>2828999</v>
      </c>
      <c r="V44" s="60">
        <v>6285154</v>
      </c>
      <c r="W44" s="60">
        <v>23596278</v>
      </c>
      <c r="X44" s="60">
        <v>17216556</v>
      </c>
      <c r="Y44" s="60">
        <v>6379722</v>
      </c>
      <c r="Z44" s="140">
        <v>37.06</v>
      </c>
      <c r="AA44" s="155">
        <v>17375930</v>
      </c>
    </row>
    <row r="45" spans="1:27" ht="12.75">
      <c r="A45" s="138" t="s">
        <v>91</v>
      </c>
      <c r="B45" s="136"/>
      <c r="C45" s="157">
        <v>9825061</v>
      </c>
      <c r="D45" s="157"/>
      <c r="E45" s="158">
        <v>9623910</v>
      </c>
      <c r="F45" s="159">
        <v>10989370</v>
      </c>
      <c r="G45" s="159">
        <v>369274</v>
      </c>
      <c r="H45" s="159">
        <v>454811</v>
      </c>
      <c r="I45" s="159">
        <v>277115</v>
      </c>
      <c r="J45" s="159">
        <v>1101200</v>
      </c>
      <c r="K45" s="159">
        <v>740036</v>
      </c>
      <c r="L45" s="159">
        <v>1347176</v>
      </c>
      <c r="M45" s="159">
        <v>876715</v>
      </c>
      <c r="N45" s="159">
        <v>2963927</v>
      </c>
      <c r="O45" s="159">
        <v>751825</v>
      </c>
      <c r="P45" s="159">
        <v>768884</v>
      </c>
      <c r="Q45" s="159">
        <v>757838</v>
      </c>
      <c r="R45" s="159">
        <v>2278547</v>
      </c>
      <c r="S45" s="159">
        <v>722873</v>
      </c>
      <c r="T45" s="159">
        <v>1098556</v>
      </c>
      <c r="U45" s="159">
        <v>675786</v>
      </c>
      <c r="V45" s="159">
        <v>2497215</v>
      </c>
      <c r="W45" s="159">
        <v>8840889</v>
      </c>
      <c r="X45" s="159">
        <v>9623916</v>
      </c>
      <c r="Y45" s="159">
        <v>-783027</v>
      </c>
      <c r="Z45" s="141">
        <v>-8.14</v>
      </c>
      <c r="AA45" s="157">
        <v>10989370</v>
      </c>
    </row>
    <row r="46" spans="1:27" ht="12.75">
      <c r="A46" s="138" t="s">
        <v>92</v>
      </c>
      <c r="B46" s="136"/>
      <c r="C46" s="155">
        <v>17287661</v>
      </c>
      <c r="D46" s="155"/>
      <c r="E46" s="156">
        <v>16173570</v>
      </c>
      <c r="F46" s="60">
        <v>17907550</v>
      </c>
      <c r="G46" s="60">
        <v>843920</v>
      </c>
      <c r="H46" s="60">
        <v>778816</v>
      </c>
      <c r="I46" s="60">
        <v>613797</v>
      </c>
      <c r="J46" s="60">
        <v>2236533</v>
      </c>
      <c r="K46" s="60">
        <v>956688</v>
      </c>
      <c r="L46" s="60">
        <v>1453253</v>
      </c>
      <c r="M46" s="60">
        <v>1010229</v>
      </c>
      <c r="N46" s="60">
        <v>3420170</v>
      </c>
      <c r="O46" s="60">
        <v>1056280</v>
      </c>
      <c r="P46" s="60">
        <v>1160132</v>
      </c>
      <c r="Q46" s="60">
        <v>1061606</v>
      </c>
      <c r="R46" s="60">
        <v>3278018</v>
      </c>
      <c r="S46" s="60">
        <v>1224912</v>
      </c>
      <c r="T46" s="60">
        <v>1225341</v>
      </c>
      <c r="U46" s="60">
        <v>1494537</v>
      </c>
      <c r="V46" s="60">
        <v>3944790</v>
      </c>
      <c r="W46" s="60">
        <v>12879511</v>
      </c>
      <c r="X46" s="60">
        <v>16173576</v>
      </c>
      <c r="Y46" s="60">
        <v>-3294065</v>
      </c>
      <c r="Z46" s="140">
        <v>-20.37</v>
      </c>
      <c r="AA46" s="155">
        <v>17907550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230393346</v>
      </c>
      <c r="D48" s="168">
        <f>+D28+D32+D38+D42+D47</f>
        <v>0</v>
      </c>
      <c r="E48" s="169">
        <f t="shared" si="9"/>
        <v>239415730</v>
      </c>
      <c r="F48" s="73">
        <f t="shared" si="9"/>
        <v>241961080</v>
      </c>
      <c r="G48" s="73">
        <f t="shared" si="9"/>
        <v>16498305</v>
      </c>
      <c r="H48" s="73">
        <f t="shared" si="9"/>
        <v>16858675</v>
      </c>
      <c r="I48" s="73">
        <f t="shared" si="9"/>
        <v>14676688</v>
      </c>
      <c r="J48" s="73">
        <f t="shared" si="9"/>
        <v>48033668</v>
      </c>
      <c r="K48" s="73">
        <f t="shared" si="9"/>
        <v>16444891</v>
      </c>
      <c r="L48" s="73">
        <f t="shared" si="9"/>
        <v>20944118</v>
      </c>
      <c r="M48" s="73">
        <f t="shared" si="9"/>
        <v>29086716</v>
      </c>
      <c r="N48" s="73">
        <f t="shared" si="9"/>
        <v>66475725</v>
      </c>
      <c r="O48" s="73">
        <f t="shared" si="9"/>
        <v>17652922</v>
      </c>
      <c r="P48" s="73">
        <f t="shared" si="9"/>
        <v>20017901</v>
      </c>
      <c r="Q48" s="73">
        <f t="shared" si="9"/>
        <v>16917472</v>
      </c>
      <c r="R48" s="73">
        <f t="shared" si="9"/>
        <v>54588295</v>
      </c>
      <c r="S48" s="73">
        <f t="shared" si="9"/>
        <v>16857391</v>
      </c>
      <c r="T48" s="73">
        <f t="shared" si="9"/>
        <v>18375795</v>
      </c>
      <c r="U48" s="73">
        <f t="shared" si="9"/>
        <v>22258100</v>
      </c>
      <c r="V48" s="73">
        <f t="shared" si="9"/>
        <v>57491286</v>
      </c>
      <c r="W48" s="73">
        <f t="shared" si="9"/>
        <v>226588974</v>
      </c>
      <c r="X48" s="73">
        <f t="shared" si="9"/>
        <v>239415744</v>
      </c>
      <c r="Y48" s="73">
        <f t="shared" si="9"/>
        <v>-12826770</v>
      </c>
      <c r="Z48" s="170">
        <f>+IF(X48&lt;&gt;0,+(Y48/X48)*100,0)</f>
        <v>-5.357529870717275</v>
      </c>
      <c r="AA48" s="168">
        <f>+AA28+AA32+AA38+AA42+AA47</f>
        <v>241961080</v>
      </c>
    </row>
    <row r="49" spans="1:27" ht="12.75">
      <c r="A49" s="148" t="s">
        <v>49</v>
      </c>
      <c r="B49" s="149"/>
      <c r="C49" s="171">
        <f aca="true" t="shared" si="10" ref="C49:Y49">+C25-C48</f>
        <v>-21988611</v>
      </c>
      <c r="D49" s="171">
        <f>+D25-D48</f>
        <v>0</v>
      </c>
      <c r="E49" s="172">
        <f t="shared" si="10"/>
        <v>-9538120</v>
      </c>
      <c r="F49" s="173">
        <f t="shared" si="10"/>
        <v>-13180740</v>
      </c>
      <c r="G49" s="173">
        <f t="shared" si="10"/>
        <v>-4555266</v>
      </c>
      <c r="H49" s="173">
        <f t="shared" si="10"/>
        <v>-10535587</v>
      </c>
      <c r="I49" s="173">
        <f t="shared" si="10"/>
        <v>-8571242</v>
      </c>
      <c r="J49" s="173">
        <f t="shared" si="10"/>
        <v>-23662095</v>
      </c>
      <c r="K49" s="173">
        <f t="shared" si="10"/>
        <v>-4114893</v>
      </c>
      <c r="L49" s="173">
        <f t="shared" si="10"/>
        <v>-6626318</v>
      </c>
      <c r="M49" s="173">
        <f t="shared" si="10"/>
        <v>38414812</v>
      </c>
      <c r="N49" s="173">
        <f t="shared" si="10"/>
        <v>27673601</v>
      </c>
      <c r="O49" s="173">
        <f t="shared" si="10"/>
        <v>-6418062</v>
      </c>
      <c r="P49" s="173">
        <f t="shared" si="10"/>
        <v>-1528765</v>
      </c>
      <c r="Q49" s="173">
        <f t="shared" si="10"/>
        <v>9438675</v>
      </c>
      <c r="R49" s="173">
        <f t="shared" si="10"/>
        <v>1491848</v>
      </c>
      <c r="S49" s="173">
        <f t="shared" si="10"/>
        <v>-3543835</v>
      </c>
      <c r="T49" s="173">
        <f t="shared" si="10"/>
        <v>-4280766</v>
      </c>
      <c r="U49" s="173">
        <f t="shared" si="10"/>
        <v>-7893152</v>
      </c>
      <c r="V49" s="173">
        <f t="shared" si="10"/>
        <v>-15717753</v>
      </c>
      <c r="W49" s="173">
        <f t="shared" si="10"/>
        <v>-10214399</v>
      </c>
      <c r="X49" s="173">
        <f>IF(F25=F48,0,X25-X48)</f>
        <v>-9538128</v>
      </c>
      <c r="Y49" s="173">
        <f t="shared" si="10"/>
        <v>-676271</v>
      </c>
      <c r="Z49" s="174">
        <f>+IF(X49&lt;&gt;0,+(Y49/X49)*100,0)</f>
        <v>7.09018583101422</v>
      </c>
      <c r="AA49" s="171">
        <f>+AA25-AA48</f>
        <v>-13180740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11152026</v>
      </c>
      <c r="D5" s="155">
        <v>0</v>
      </c>
      <c r="E5" s="156">
        <v>12254010</v>
      </c>
      <c r="F5" s="60">
        <v>12254010</v>
      </c>
      <c r="G5" s="60">
        <v>5892192</v>
      </c>
      <c r="H5" s="60">
        <v>77561</v>
      </c>
      <c r="I5" s="60">
        <v>79054</v>
      </c>
      <c r="J5" s="60">
        <v>6048807</v>
      </c>
      <c r="K5" s="60">
        <v>290794</v>
      </c>
      <c r="L5" s="60">
        <v>306812</v>
      </c>
      <c r="M5" s="60">
        <v>3612930</v>
      </c>
      <c r="N5" s="60">
        <v>4210536</v>
      </c>
      <c r="O5" s="60">
        <v>287838</v>
      </c>
      <c r="P5" s="60">
        <v>296468</v>
      </c>
      <c r="Q5" s="60">
        <v>304465</v>
      </c>
      <c r="R5" s="60">
        <v>888771</v>
      </c>
      <c r="S5" s="60">
        <v>288452</v>
      </c>
      <c r="T5" s="60">
        <v>289480</v>
      </c>
      <c r="U5" s="60">
        <v>327079</v>
      </c>
      <c r="V5" s="60">
        <v>905011</v>
      </c>
      <c r="W5" s="60">
        <v>12053125</v>
      </c>
      <c r="X5" s="60">
        <v>12254016</v>
      </c>
      <c r="Y5" s="60">
        <v>-200891</v>
      </c>
      <c r="Z5" s="140">
        <v>-1.64</v>
      </c>
      <c r="AA5" s="155">
        <v>12254010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90154711</v>
      </c>
      <c r="D7" s="155">
        <v>0</v>
      </c>
      <c r="E7" s="156">
        <v>98068890</v>
      </c>
      <c r="F7" s="60">
        <v>97487250</v>
      </c>
      <c r="G7" s="60">
        <v>3556591</v>
      </c>
      <c r="H7" s="60">
        <v>3797798</v>
      </c>
      <c r="I7" s="60">
        <v>3613154</v>
      </c>
      <c r="J7" s="60">
        <v>10967543</v>
      </c>
      <c r="K7" s="60">
        <v>7715965</v>
      </c>
      <c r="L7" s="60">
        <v>7374674</v>
      </c>
      <c r="M7" s="60">
        <v>20212040</v>
      </c>
      <c r="N7" s="60">
        <v>35302679</v>
      </c>
      <c r="O7" s="60">
        <v>8197717</v>
      </c>
      <c r="P7" s="60">
        <v>10173606</v>
      </c>
      <c r="Q7" s="60">
        <v>8402177</v>
      </c>
      <c r="R7" s="60">
        <v>26773500</v>
      </c>
      <c r="S7" s="60">
        <v>6685366</v>
      </c>
      <c r="T7" s="60">
        <v>7301389</v>
      </c>
      <c r="U7" s="60">
        <v>7560460</v>
      </c>
      <c r="V7" s="60">
        <v>21547215</v>
      </c>
      <c r="W7" s="60">
        <v>94590937</v>
      </c>
      <c r="X7" s="60">
        <v>98068896</v>
      </c>
      <c r="Y7" s="60">
        <v>-3477959</v>
      </c>
      <c r="Z7" s="140">
        <v>-3.55</v>
      </c>
      <c r="AA7" s="155">
        <v>97487250</v>
      </c>
    </row>
    <row r="8" spans="1:27" ht="12.75">
      <c r="A8" s="183" t="s">
        <v>104</v>
      </c>
      <c r="B8" s="182"/>
      <c r="C8" s="155">
        <v>12535286</v>
      </c>
      <c r="D8" s="155">
        <v>0</v>
      </c>
      <c r="E8" s="156">
        <v>12311820</v>
      </c>
      <c r="F8" s="60">
        <v>12252700</v>
      </c>
      <c r="G8" s="60">
        <v>1031713</v>
      </c>
      <c r="H8" s="60">
        <v>1025530</v>
      </c>
      <c r="I8" s="60">
        <v>905193</v>
      </c>
      <c r="J8" s="60">
        <v>2962436</v>
      </c>
      <c r="K8" s="60">
        <v>773660</v>
      </c>
      <c r="L8" s="60">
        <v>843318</v>
      </c>
      <c r="M8" s="60">
        <v>807371</v>
      </c>
      <c r="N8" s="60">
        <v>2424349</v>
      </c>
      <c r="O8" s="60">
        <v>720693</v>
      </c>
      <c r="P8" s="60">
        <v>1132249</v>
      </c>
      <c r="Q8" s="60">
        <v>872597</v>
      </c>
      <c r="R8" s="60">
        <v>2725539</v>
      </c>
      <c r="S8" s="60">
        <v>883271</v>
      </c>
      <c r="T8" s="60">
        <v>736144</v>
      </c>
      <c r="U8" s="60">
        <v>960061</v>
      </c>
      <c r="V8" s="60">
        <v>2579476</v>
      </c>
      <c r="W8" s="60">
        <v>10691800</v>
      </c>
      <c r="X8" s="60">
        <v>12311820</v>
      </c>
      <c r="Y8" s="60">
        <v>-1620020</v>
      </c>
      <c r="Z8" s="140">
        <v>-13.16</v>
      </c>
      <c r="AA8" s="155">
        <v>12252700</v>
      </c>
    </row>
    <row r="9" spans="1:27" ht="12.75">
      <c r="A9" s="183" t="s">
        <v>105</v>
      </c>
      <c r="B9" s="182"/>
      <c r="C9" s="155">
        <v>4075203</v>
      </c>
      <c r="D9" s="155">
        <v>0</v>
      </c>
      <c r="E9" s="156">
        <v>4559920</v>
      </c>
      <c r="F9" s="60">
        <v>4534520</v>
      </c>
      <c r="G9" s="60">
        <v>380172</v>
      </c>
      <c r="H9" s="60">
        <v>368521</v>
      </c>
      <c r="I9" s="60">
        <v>363389</v>
      </c>
      <c r="J9" s="60">
        <v>1112082</v>
      </c>
      <c r="K9" s="60">
        <v>376346</v>
      </c>
      <c r="L9" s="60">
        <v>377001</v>
      </c>
      <c r="M9" s="60">
        <v>373985</v>
      </c>
      <c r="N9" s="60">
        <v>1127332</v>
      </c>
      <c r="O9" s="60">
        <v>376097</v>
      </c>
      <c r="P9" s="60">
        <v>378265</v>
      </c>
      <c r="Q9" s="60">
        <v>370300</v>
      </c>
      <c r="R9" s="60">
        <v>1124662</v>
      </c>
      <c r="S9" s="60">
        <v>366793</v>
      </c>
      <c r="T9" s="60">
        <v>375235</v>
      </c>
      <c r="U9" s="60">
        <v>354603</v>
      </c>
      <c r="V9" s="60">
        <v>1096631</v>
      </c>
      <c r="W9" s="60">
        <v>4460707</v>
      </c>
      <c r="X9" s="60">
        <v>4559916</v>
      </c>
      <c r="Y9" s="60">
        <v>-99209</v>
      </c>
      <c r="Z9" s="140">
        <v>-2.18</v>
      </c>
      <c r="AA9" s="155">
        <v>4534520</v>
      </c>
    </row>
    <row r="10" spans="1:27" ht="12.75">
      <c r="A10" s="183" t="s">
        <v>106</v>
      </c>
      <c r="B10" s="182"/>
      <c r="C10" s="155">
        <v>5008845</v>
      </c>
      <c r="D10" s="155">
        <v>0</v>
      </c>
      <c r="E10" s="156">
        <v>5768040</v>
      </c>
      <c r="F10" s="54">
        <v>5650000</v>
      </c>
      <c r="G10" s="54">
        <v>492517</v>
      </c>
      <c r="H10" s="54">
        <v>476081</v>
      </c>
      <c r="I10" s="54">
        <v>467450</v>
      </c>
      <c r="J10" s="54">
        <v>1436048</v>
      </c>
      <c r="K10" s="54">
        <v>462785</v>
      </c>
      <c r="L10" s="54">
        <v>457185</v>
      </c>
      <c r="M10" s="54">
        <v>500059</v>
      </c>
      <c r="N10" s="54">
        <v>1420029</v>
      </c>
      <c r="O10" s="54">
        <v>471475</v>
      </c>
      <c r="P10" s="54">
        <v>466502</v>
      </c>
      <c r="Q10" s="54">
        <v>462995</v>
      </c>
      <c r="R10" s="54">
        <v>1400972</v>
      </c>
      <c r="S10" s="54">
        <v>460064</v>
      </c>
      <c r="T10" s="54">
        <v>459750</v>
      </c>
      <c r="U10" s="54">
        <v>441691</v>
      </c>
      <c r="V10" s="54">
        <v>1361505</v>
      </c>
      <c r="W10" s="54">
        <v>5618554</v>
      </c>
      <c r="X10" s="54">
        <v>5768040</v>
      </c>
      <c r="Y10" s="54">
        <v>-149486</v>
      </c>
      <c r="Z10" s="184">
        <v>-2.59</v>
      </c>
      <c r="AA10" s="130">
        <v>5650000</v>
      </c>
    </row>
    <row r="11" spans="1:27" ht="12.75">
      <c r="A11" s="183" t="s">
        <v>107</v>
      </c>
      <c r="B11" s="185"/>
      <c r="C11" s="155">
        <v>258667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47053</v>
      </c>
      <c r="D12" s="155">
        <v>0</v>
      </c>
      <c r="E12" s="156">
        <v>243600</v>
      </c>
      <c r="F12" s="60">
        <v>533080</v>
      </c>
      <c r="G12" s="60">
        <v>0</v>
      </c>
      <c r="H12" s="60">
        <v>0</v>
      </c>
      <c r="I12" s="60">
        <v>0</v>
      </c>
      <c r="J12" s="60">
        <v>0</v>
      </c>
      <c r="K12" s="60">
        <v>42262</v>
      </c>
      <c r="L12" s="60">
        <v>30792</v>
      </c>
      <c r="M12" s="60">
        <v>67381</v>
      </c>
      <c r="N12" s="60">
        <v>140435</v>
      </c>
      <c r="O12" s="60">
        <v>38521</v>
      </c>
      <c r="P12" s="60">
        <v>21484</v>
      </c>
      <c r="Q12" s="60">
        <v>33831</v>
      </c>
      <c r="R12" s="60">
        <v>93836</v>
      </c>
      <c r="S12" s="60">
        <v>22624</v>
      </c>
      <c r="T12" s="60">
        <v>28023</v>
      </c>
      <c r="U12" s="60">
        <v>20873</v>
      </c>
      <c r="V12" s="60">
        <v>71520</v>
      </c>
      <c r="W12" s="60">
        <v>305791</v>
      </c>
      <c r="X12" s="60">
        <v>243600</v>
      </c>
      <c r="Y12" s="60">
        <v>62191</v>
      </c>
      <c r="Z12" s="140">
        <v>25.53</v>
      </c>
      <c r="AA12" s="155">
        <v>533080</v>
      </c>
    </row>
    <row r="13" spans="1:27" ht="12.75">
      <c r="A13" s="181" t="s">
        <v>109</v>
      </c>
      <c r="B13" s="185"/>
      <c r="C13" s="155">
        <v>1281204</v>
      </c>
      <c r="D13" s="155">
        <v>0</v>
      </c>
      <c r="E13" s="156">
        <v>1000750</v>
      </c>
      <c r="F13" s="60">
        <v>1000750</v>
      </c>
      <c r="G13" s="60">
        <v>0</v>
      </c>
      <c r="H13" s="60">
        <v>0</v>
      </c>
      <c r="I13" s="60">
        <v>0</v>
      </c>
      <c r="J13" s="60">
        <v>0</v>
      </c>
      <c r="K13" s="60">
        <v>20821</v>
      </c>
      <c r="L13" s="60">
        <v>71316</v>
      </c>
      <c r="M13" s="60">
        <v>537829</v>
      </c>
      <c r="N13" s="60">
        <v>629966</v>
      </c>
      <c r="O13" s="60">
        <v>45847</v>
      </c>
      <c r="P13" s="60">
        <v>58997</v>
      </c>
      <c r="Q13" s="60">
        <v>79171</v>
      </c>
      <c r="R13" s="60">
        <v>184015</v>
      </c>
      <c r="S13" s="60">
        <v>40054</v>
      </c>
      <c r="T13" s="60">
        <v>169031</v>
      </c>
      <c r="U13" s="60">
        <v>24824</v>
      </c>
      <c r="V13" s="60">
        <v>233909</v>
      </c>
      <c r="W13" s="60">
        <v>1047890</v>
      </c>
      <c r="X13" s="60">
        <v>1000752</v>
      </c>
      <c r="Y13" s="60">
        <v>47138</v>
      </c>
      <c r="Z13" s="140">
        <v>4.71</v>
      </c>
      <c r="AA13" s="155">
        <v>1000750</v>
      </c>
    </row>
    <row r="14" spans="1:27" ht="12.75">
      <c r="A14" s="181" t="s">
        <v>110</v>
      </c>
      <c r="B14" s="185"/>
      <c r="C14" s="155">
        <v>3847706</v>
      </c>
      <c r="D14" s="155">
        <v>0</v>
      </c>
      <c r="E14" s="156">
        <v>3276000</v>
      </c>
      <c r="F14" s="60">
        <v>3905000</v>
      </c>
      <c r="G14" s="60">
        <v>0</v>
      </c>
      <c r="H14" s="60">
        <v>0</v>
      </c>
      <c r="I14" s="60">
        <v>0</v>
      </c>
      <c r="J14" s="60">
        <v>0</v>
      </c>
      <c r="K14" s="60">
        <v>350611</v>
      </c>
      <c r="L14" s="60">
        <v>327153</v>
      </c>
      <c r="M14" s="60">
        <v>1251929</v>
      </c>
      <c r="N14" s="60">
        <v>1929693</v>
      </c>
      <c r="O14" s="60">
        <v>355834</v>
      </c>
      <c r="P14" s="60">
        <v>357750</v>
      </c>
      <c r="Q14" s="60">
        <v>354320</v>
      </c>
      <c r="R14" s="60">
        <v>1067904</v>
      </c>
      <c r="S14" s="60">
        <v>322381</v>
      </c>
      <c r="T14" s="60">
        <v>319485</v>
      </c>
      <c r="U14" s="60">
        <v>-462473</v>
      </c>
      <c r="V14" s="60">
        <v>179393</v>
      </c>
      <c r="W14" s="60">
        <v>3176990</v>
      </c>
      <c r="X14" s="60">
        <v>3276000</v>
      </c>
      <c r="Y14" s="60">
        <v>-99010</v>
      </c>
      <c r="Z14" s="140">
        <v>-3.02</v>
      </c>
      <c r="AA14" s="155">
        <v>3905000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71800</v>
      </c>
      <c r="D16" s="155">
        <v>0</v>
      </c>
      <c r="E16" s="156">
        <v>90000</v>
      </c>
      <c r="F16" s="60">
        <v>81000</v>
      </c>
      <c r="G16" s="60">
        <v>47320</v>
      </c>
      <c r="H16" s="60">
        <v>61177</v>
      </c>
      <c r="I16" s="60">
        <v>20919</v>
      </c>
      <c r="J16" s="60">
        <v>129416</v>
      </c>
      <c r="K16" s="60">
        <v>16676</v>
      </c>
      <c r="L16" s="60">
        <v>27226</v>
      </c>
      <c r="M16" s="60">
        <v>-148137</v>
      </c>
      <c r="N16" s="60">
        <v>-104235</v>
      </c>
      <c r="O16" s="60">
        <v>8178</v>
      </c>
      <c r="P16" s="60">
        <v>46547</v>
      </c>
      <c r="Q16" s="60">
        <v>14107</v>
      </c>
      <c r="R16" s="60">
        <v>68832</v>
      </c>
      <c r="S16" s="60">
        <v>29026</v>
      </c>
      <c r="T16" s="60">
        <v>20816</v>
      </c>
      <c r="U16" s="60">
        <v>20965</v>
      </c>
      <c r="V16" s="60">
        <v>70807</v>
      </c>
      <c r="W16" s="60">
        <v>164820</v>
      </c>
      <c r="X16" s="60">
        <v>90000</v>
      </c>
      <c r="Y16" s="60">
        <v>74820</v>
      </c>
      <c r="Z16" s="140">
        <v>83.13</v>
      </c>
      <c r="AA16" s="155">
        <v>81000</v>
      </c>
    </row>
    <row r="17" spans="1:27" ht="12.75">
      <c r="A17" s="181" t="s">
        <v>113</v>
      </c>
      <c r="B17" s="185"/>
      <c r="C17" s="155">
        <v>831847</v>
      </c>
      <c r="D17" s="155">
        <v>0</v>
      </c>
      <c r="E17" s="156">
        <v>750000</v>
      </c>
      <c r="F17" s="60">
        <v>600000</v>
      </c>
      <c r="G17" s="60">
        <v>57768</v>
      </c>
      <c r="H17" s="60">
        <v>60968</v>
      </c>
      <c r="I17" s="60">
        <v>58179</v>
      </c>
      <c r="J17" s="60">
        <v>176915</v>
      </c>
      <c r="K17" s="60">
        <v>35035</v>
      </c>
      <c r="L17" s="60">
        <v>65828</v>
      </c>
      <c r="M17" s="60">
        <v>35497</v>
      </c>
      <c r="N17" s="60">
        <v>136360</v>
      </c>
      <c r="O17" s="60">
        <v>26909</v>
      </c>
      <c r="P17" s="60">
        <v>34090</v>
      </c>
      <c r="Q17" s="60">
        <v>51981</v>
      </c>
      <c r="R17" s="60">
        <v>112980</v>
      </c>
      <c r="S17" s="60">
        <v>43772</v>
      </c>
      <c r="T17" s="60">
        <v>44721</v>
      </c>
      <c r="U17" s="60">
        <v>51176</v>
      </c>
      <c r="V17" s="60">
        <v>139669</v>
      </c>
      <c r="W17" s="60">
        <v>565924</v>
      </c>
      <c r="X17" s="60">
        <v>750000</v>
      </c>
      <c r="Y17" s="60">
        <v>-184076</v>
      </c>
      <c r="Z17" s="140">
        <v>-24.54</v>
      </c>
      <c r="AA17" s="155">
        <v>600000</v>
      </c>
    </row>
    <row r="18" spans="1:27" ht="12.75">
      <c r="A18" s="183" t="s">
        <v>114</v>
      </c>
      <c r="B18" s="182"/>
      <c r="C18" s="155">
        <v>885336</v>
      </c>
      <c r="D18" s="155">
        <v>0</v>
      </c>
      <c r="E18" s="156">
        <v>890000</v>
      </c>
      <c r="F18" s="60">
        <v>600000</v>
      </c>
      <c r="G18" s="60">
        <v>14804</v>
      </c>
      <c r="H18" s="60">
        <v>10973</v>
      </c>
      <c r="I18" s="60">
        <v>-14460</v>
      </c>
      <c r="J18" s="60">
        <v>11317</v>
      </c>
      <c r="K18" s="60">
        <v>0</v>
      </c>
      <c r="L18" s="60">
        <v>0</v>
      </c>
      <c r="M18" s="60">
        <v>179650</v>
      </c>
      <c r="N18" s="60">
        <v>179650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190967</v>
      </c>
      <c r="X18" s="60">
        <v>890004</v>
      </c>
      <c r="Y18" s="60">
        <v>-699037</v>
      </c>
      <c r="Z18" s="140">
        <v>-78.54</v>
      </c>
      <c r="AA18" s="155">
        <v>600000</v>
      </c>
    </row>
    <row r="19" spans="1:27" ht="12.75">
      <c r="A19" s="181" t="s">
        <v>34</v>
      </c>
      <c r="B19" s="185"/>
      <c r="C19" s="155">
        <v>51171830</v>
      </c>
      <c r="D19" s="155">
        <v>0</v>
      </c>
      <c r="E19" s="156">
        <v>53500500</v>
      </c>
      <c r="F19" s="60">
        <v>52876230</v>
      </c>
      <c r="G19" s="60">
        <v>0</v>
      </c>
      <c r="H19" s="60">
        <v>0</v>
      </c>
      <c r="I19" s="60">
        <v>0</v>
      </c>
      <c r="J19" s="60">
        <v>0</v>
      </c>
      <c r="K19" s="60">
        <v>1896523</v>
      </c>
      <c r="L19" s="60">
        <v>4062646</v>
      </c>
      <c r="M19" s="60">
        <v>33374099</v>
      </c>
      <c r="N19" s="60">
        <v>39333268</v>
      </c>
      <c r="O19" s="60">
        <v>253489</v>
      </c>
      <c r="P19" s="60">
        <v>4876220</v>
      </c>
      <c r="Q19" s="60">
        <v>15226381</v>
      </c>
      <c r="R19" s="60">
        <v>20356090</v>
      </c>
      <c r="S19" s="60">
        <v>3928378</v>
      </c>
      <c r="T19" s="60">
        <v>4106465</v>
      </c>
      <c r="U19" s="60">
        <v>6118594</v>
      </c>
      <c r="V19" s="60">
        <v>14153437</v>
      </c>
      <c r="W19" s="60">
        <v>73842795</v>
      </c>
      <c r="X19" s="60">
        <v>53500500</v>
      </c>
      <c r="Y19" s="60">
        <v>20342295</v>
      </c>
      <c r="Z19" s="140">
        <v>38.02</v>
      </c>
      <c r="AA19" s="155">
        <v>52876230</v>
      </c>
    </row>
    <row r="20" spans="1:27" ht="12.75">
      <c r="A20" s="181" t="s">
        <v>35</v>
      </c>
      <c r="B20" s="185"/>
      <c r="C20" s="155">
        <v>5267682</v>
      </c>
      <c r="D20" s="155">
        <v>0</v>
      </c>
      <c r="E20" s="156">
        <v>5684180</v>
      </c>
      <c r="F20" s="54">
        <v>2304400</v>
      </c>
      <c r="G20" s="54">
        <v>469962</v>
      </c>
      <c r="H20" s="54">
        <v>444479</v>
      </c>
      <c r="I20" s="54">
        <v>612568</v>
      </c>
      <c r="J20" s="54">
        <v>1527009</v>
      </c>
      <c r="K20" s="54">
        <v>232003</v>
      </c>
      <c r="L20" s="54">
        <v>351662</v>
      </c>
      <c r="M20" s="54">
        <v>-419963</v>
      </c>
      <c r="N20" s="54">
        <v>163702</v>
      </c>
      <c r="O20" s="54">
        <v>234808</v>
      </c>
      <c r="P20" s="54">
        <v>261025</v>
      </c>
      <c r="Q20" s="54">
        <v>183822</v>
      </c>
      <c r="R20" s="54">
        <v>679655</v>
      </c>
      <c r="S20" s="54">
        <v>243375</v>
      </c>
      <c r="T20" s="54">
        <v>244490</v>
      </c>
      <c r="U20" s="54">
        <v>-1107260</v>
      </c>
      <c r="V20" s="54">
        <v>-619395</v>
      </c>
      <c r="W20" s="54">
        <v>1750971</v>
      </c>
      <c r="X20" s="54">
        <v>5684184</v>
      </c>
      <c r="Y20" s="54">
        <v>-3933213</v>
      </c>
      <c r="Z20" s="184">
        <v>-69.2</v>
      </c>
      <c r="AA20" s="130">
        <v>2304400</v>
      </c>
    </row>
    <row r="21" spans="1:27" ht="12.75">
      <c r="A21" s="181" t="s">
        <v>115</v>
      </c>
      <c r="B21" s="185"/>
      <c r="C21" s="155">
        <v>65416</v>
      </c>
      <c r="D21" s="155">
        <v>0</v>
      </c>
      <c r="E21" s="156">
        <v>170000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-3915</v>
      </c>
      <c r="L21" s="60">
        <v>0</v>
      </c>
      <c r="M21" s="60">
        <v>74410</v>
      </c>
      <c r="N21" s="60">
        <v>70495</v>
      </c>
      <c r="O21" s="60">
        <v>53</v>
      </c>
      <c r="P21" s="82">
        <v>1561</v>
      </c>
      <c r="Q21" s="60">
        <v>0</v>
      </c>
      <c r="R21" s="60">
        <v>1614</v>
      </c>
      <c r="S21" s="60">
        <v>0</v>
      </c>
      <c r="T21" s="60">
        <v>0</v>
      </c>
      <c r="U21" s="60">
        <v>54355</v>
      </c>
      <c r="V21" s="60">
        <v>54355</v>
      </c>
      <c r="W21" s="82">
        <v>126464</v>
      </c>
      <c r="X21" s="60">
        <v>170004</v>
      </c>
      <c r="Y21" s="60">
        <v>-43540</v>
      </c>
      <c r="Z21" s="140">
        <v>-25.61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186654612</v>
      </c>
      <c r="D22" s="188">
        <f>SUM(D5:D21)</f>
        <v>0</v>
      </c>
      <c r="E22" s="189">
        <f t="shared" si="0"/>
        <v>198567710</v>
      </c>
      <c r="F22" s="190">
        <f t="shared" si="0"/>
        <v>194278940</v>
      </c>
      <c r="G22" s="190">
        <f t="shared" si="0"/>
        <v>11943039</v>
      </c>
      <c r="H22" s="190">
        <f t="shared" si="0"/>
        <v>6323088</v>
      </c>
      <c r="I22" s="190">
        <f t="shared" si="0"/>
        <v>6105446</v>
      </c>
      <c r="J22" s="190">
        <f t="shared" si="0"/>
        <v>24371573</v>
      </c>
      <c r="K22" s="190">
        <f t="shared" si="0"/>
        <v>12209566</v>
      </c>
      <c r="L22" s="190">
        <f t="shared" si="0"/>
        <v>14295613</v>
      </c>
      <c r="M22" s="190">
        <f t="shared" si="0"/>
        <v>60459080</v>
      </c>
      <c r="N22" s="190">
        <f t="shared" si="0"/>
        <v>86964259</v>
      </c>
      <c r="O22" s="190">
        <f t="shared" si="0"/>
        <v>11017459</v>
      </c>
      <c r="P22" s="190">
        <f t="shared" si="0"/>
        <v>18104764</v>
      </c>
      <c r="Q22" s="190">
        <f t="shared" si="0"/>
        <v>26356147</v>
      </c>
      <c r="R22" s="190">
        <f t="shared" si="0"/>
        <v>55478370</v>
      </c>
      <c r="S22" s="190">
        <f t="shared" si="0"/>
        <v>13313556</v>
      </c>
      <c r="T22" s="190">
        <f t="shared" si="0"/>
        <v>14095029</v>
      </c>
      <c r="U22" s="190">
        <f t="shared" si="0"/>
        <v>14364948</v>
      </c>
      <c r="V22" s="190">
        <f t="shared" si="0"/>
        <v>41773533</v>
      </c>
      <c r="W22" s="190">
        <f t="shared" si="0"/>
        <v>208587735</v>
      </c>
      <c r="X22" s="190">
        <f t="shared" si="0"/>
        <v>198567732</v>
      </c>
      <c r="Y22" s="190">
        <f t="shared" si="0"/>
        <v>10020003</v>
      </c>
      <c r="Z22" s="191">
        <f>+IF(X22&lt;&gt;0,+(Y22/X22)*100,0)</f>
        <v>5.046138614304161</v>
      </c>
      <c r="AA22" s="188">
        <f>SUM(AA5:AA21)</f>
        <v>194278940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73995198</v>
      </c>
      <c r="D25" s="155">
        <v>0</v>
      </c>
      <c r="E25" s="156">
        <v>78417300</v>
      </c>
      <c r="F25" s="60">
        <v>75049460</v>
      </c>
      <c r="G25" s="60">
        <v>5070569</v>
      </c>
      <c r="H25" s="60">
        <v>5138515</v>
      </c>
      <c r="I25" s="60">
        <v>4581174</v>
      </c>
      <c r="J25" s="60">
        <v>14790258</v>
      </c>
      <c r="K25" s="60">
        <v>5923643</v>
      </c>
      <c r="L25" s="60">
        <v>9424082</v>
      </c>
      <c r="M25" s="60">
        <v>8139900</v>
      </c>
      <c r="N25" s="60">
        <v>23487625</v>
      </c>
      <c r="O25" s="60">
        <v>5733781</v>
      </c>
      <c r="P25" s="60">
        <v>5790948</v>
      </c>
      <c r="Q25" s="60">
        <v>6053987</v>
      </c>
      <c r="R25" s="60">
        <v>17578716</v>
      </c>
      <c r="S25" s="60">
        <v>5968556</v>
      </c>
      <c r="T25" s="60">
        <v>6008090</v>
      </c>
      <c r="U25" s="60">
        <v>6290880</v>
      </c>
      <c r="V25" s="60">
        <v>18267526</v>
      </c>
      <c r="W25" s="60">
        <v>74124125</v>
      </c>
      <c r="X25" s="60">
        <v>78417300</v>
      </c>
      <c r="Y25" s="60">
        <v>-4293175</v>
      </c>
      <c r="Z25" s="140">
        <v>-5.47</v>
      </c>
      <c r="AA25" s="155">
        <v>75049460</v>
      </c>
    </row>
    <row r="26" spans="1:27" ht="12.75">
      <c r="A26" s="183" t="s">
        <v>38</v>
      </c>
      <c r="B26" s="182"/>
      <c r="C26" s="155">
        <v>3480647</v>
      </c>
      <c r="D26" s="155">
        <v>0</v>
      </c>
      <c r="E26" s="156">
        <v>3713610</v>
      </c>
      <c r="F26" s="60">
        <v>3859410</v>
      </c>
      <c r="G26" s="60">
        <v>150</v>
      </c>
      <c r="H26" s="60">
        <v>150</v>
      </c>
      <c r="I26" s="60">
        <v>150081</v>
      </c>
      <c r="J26" s="60">
        <v>150381</v>
      </c>
      <c r="K26" s="60">
        <v>287542</v>
      </c>
      <c r="L26" s="60">
        <v>287542</v>
      </c>
      <c r="M26" s="60">
        <v>999787</v>
      </c>
      <c r="N26" s="60">
        <v>1574871</v>
      </c>
      <c r="O26" s="60">
        <v>287664</v>
      </c>
      <c r="P26" s="60">
        <v>470866</v>
      </c>
      <c r="Q26" s="60">
        <v>441297</v>
      </c>
      <c r="R26" s="60">
        <v>1199827</v>
      </c>
      <c r="S26" s="60">
        <v>321617</v>
      </c>
      <c r="T26" s="60">
        <v>321617</v>
      </c>
      <c r="U26" s="60">
        <v>321617</v>
      </c>
      <c r="V26" s="60">
        <v>964851</v>
      </c>
      <c r="W26" s="60">
        <v>3889930</v>
      </c>
      <c r="X26" s="60">
        <v>3713616</v>
      </c>
      <c r="Y26" s="60">
        <v>176314</v>
      </c>
      <c r="Z26" s="140">
        <v>4.75</v>
      </c>
      <c r="AA26" s="155">
        <v>3859410</v>
      </c>
    </row>
    <row r="27" spans="1:27" ht="12.75">
      <c r="A27" s="183" t="s">
        <v>118</v>
      </c>
      <c r="B27" s="182"/>
      <c r="C27" s="155">
        <v>13413399</v>
      </c>
      <c r="D27" s="155">
        <v>0</v>
      </c>
      <c r="E27" s="156">
        <v>7965000</v>
      </c>
      <c r="F27" s="60">
        <v>7965000</v>
      </c>
      <c r="G27" s="60">
        <v>0</v>
      </c>
      <c r="H27" s="60">
        <v>0</v>
      </c>
      <c r="I27" s="60">
        <v>0</v>
      </c>
      <c r="J27" s="60">
        <v>0</v>
      </c>
      <c r="K27" s="60">
        <v>663750</v>
      </c>
      <c r="L27" s="60">
        <v>663750</v>
      </c>
      <c r="M27" s="60">
        <v>2655000</v>
      </c>
      <c r="N27" s="60">
        <v>3982500</v>
      </c>
      <c r="O27" s="60">
        <v>663750</v>
      </c>
      <c r="P27" s="60">
        <v>663750</v>
      </c>
      <c r="Q27" s="60">
        <v>663750</v>
      </c>
      <c r="R27" s="60">
        <v>1991250</v>
      </c>
      <c r="S27" s="60">
        <v>660460</v>
      </c>
      <c r="T27" s="60">
        <v>663541</v>
      </c>
      <c r="U27" s="60">
        <v>1025408</v>
      </c>
      <c r="V27" s="60">
        <v>2349409</v>
      </c>
      <c r="W27" s="60">
        <v>8323159</v>
      </c>
      <c r="X27" s="60">
        <v>7965000</v>
      </c>
      <c r="Y27" s="60">
        <v>358159</v>
      </c>
      <c r="Z27" s="140">
        <v>4.5</v>
      </c>
      <c r="AA27" s="155">
        <v>7965000</v>
      </c>
    </row>
    <row r="28" spans="1:27" ht="12.75">
      <c r="A28" s="183" t="s">
        <v>39</v>
      </c>
      <c r="B28" s="182"/>
      <c r="C28" s="155">
        <v>36326106</v>
      </c>
      <c r="D28" s="155">
        <v>0</v>
      </c>
      <c r="E28" s="156">
        <v>34448500</v>
      </c>
      <c r="F28" s="60">
        <v>37532500</v>
      </c>
      <c r="G28" s="60">
        <v>106654</v>
      </c>
      <c r="H28" s="60">
        <v>102820</v>
      </c>
      <c r="I28" s="60">
        <v>89556</v>
      </c>
      <c r="J28" s="60">
        <v>299030</v>
      </c>
      <c r="K28" s="60">
        <v>2572687</v>
      </c>
      <c r="L28" s="60">
        <v>2870708</v>
      </c>
      <c r="M28" s="60">
        <v>11183802</v>
      </c>
      <c r="N28" s="60">
        <v>16627197</v>
      </c>
      <c r="O28" s="60">
        <v>2870708</v>
      </c>
      <c r="P28" s="60">
        <v>5224732</v>
      </c>
      <c r="Q28" s="60">
        <v>3127708</v>
      </c>
      <c r="R28" s="60">
        <v>11223148</v>
      </c>
      <c r="S28" s="60">
        <v>3127708</v>
      </c>
      <c r="T28" s="60">
        <v>3127708</v>
      </c>
      <c r="U28" s="60">
        <v>3127708</v>
      </c>
      <c r="V28" s="60">
        <v>9383124</v>
      </c>
      <c r="W28" s="60">
        <v>37532499</v>
      </c>
      <c r="X28" s="60">
        <v>34448496</v>
      </c>
      <c r="Y28" s="60">
        <v>3084003</v>
      </c>
      <c r="Z28" s="140">
        <v>8.95</v>
      </c>
      <c r="AA28" s="155">
        <v>37532500</v>
      </c>
    </row>
    <row r="29" spans="1:27" ht="12.75">
      <c r="A29" s="183" t="s">
        <v>40</v>
      </c>
      <c r="B29" s="182"/>
      <c r="C29" s="155">
        <v>6156554</v>
      </c>
      <c r="D29" s="155">
        <v>0</v>
      </c>
      <c r="E29" s="156">
        <v>5708350</v>
      </c>
      <c r="F29" s="60">
        <v>3810830</v>
      </c>
      <c r="G29" s="60">
        <v>3829</v>
      </c>
      <c r="H29" s="60">
        <v>3829</v>
      </c>
      <c r="I29" s="60">
        <v>0</v>
      </c>
      <c r="J29" s="60">
        <v>7658</v>
      </c>
      <c r="K29" s="60">
        <v>150</v>
      </c>
      <c r="L29" s="60">
        <v>421509</v>
      </c>
      <c r="M29" s="60">
        <v>136675</v>
      </c>
      <c r="N29" s="60">
        <v>558334</v>
      </c>
      <c r="O29" s="60">
        <v>150</v>
      </c>
      <c r="P29" s="60">
        <v>150</v>
      </c>
      <c r="Q29" s="60">
        <v>150</v>
      </c>
      <c r="R29" s="60">
        <v>450</v>
      </c>
      <c r="S29" s="60">
        <v>108748</v>
      </c>
      <c r="T29" s="60">
        <v>353332</v>
      </c>
      <c r="U29" s="60">
        <v>306719</v>
      </c>
      <c r="V29" s="60">
        <v>768799</v>
      </c>
      <c r="W29" s="60">
        <v>1335241</v>
      </c>
      <c r="X29" s="60">
        <v>5708352</v>
      </c>
      <c r="Y29" s="60">
        <v>-4373111</v>
      </c>
      <c r="Z29" s="140">
        <v>-76.61</v>
      </c>
      <c r="AA29" s="155">
        <v>3810830</v>
      </c>
    </row>
    <row r="30" spans="1:27" ht="12.75">
      <c r="A30" s="183" t="s">
        <v>119</v>
      </c>
      <c r="B30" s="182"/>
      <c r="C30" s="155">
        <v>74856791</v>
      </c>
      <c r="D30" s="155">
        <v>0</v>
      </c>
      <c r="E30" s="156">
        <v>76634050</v>
      </c>
      <c r="F30" s="60">
        <v>77134050</v>
      </c>
      <c r="G30" s="60">
        <v>9400224</v>
      </c>
      <c r="H30" s="60">
        <v>9486551</v>
      </c>
      <c r="I30" s="60">
        <v>8773816</v>
      </c>
      <c r="J30" s="60">
        <v>27660591</v>
      </c>
      <c r="K30" s="60">
        <v>4790239</v>
      </c>
      <c r="L30" s="60">
        <v>5065785</v>
      </c>
      <c r="M30" s="60">
        <v>1234186</v>
      </c>
      <c r="N30" s="60">
        <v>11090210</v>
      </c>
      <c r="O30" s="60">
        <v>5939720</v>
      </c>
      <c r="P30" s="60">
        <v>5057033</v>
      </c>
      <c r="Q30" s="60">
        <v>4678967</v>
      </c>
      <c r="R30" s="60">
        <v>15675720</v>
      </c>
      <c r="S30" s="60">
        <v>4537094</v>
      </c>
      <c r="T30" s="60">
        <v>4710588</v>
      </c>
      <c r="U30" s="60">
        <v>8152144</v>
      </c>
      <c r="V30" s="60">
        <v>17399826</v>
      </c>
      <c r="W30" s="60">
        <v>71826347</v>
      </c>
      <c r="X30" s="60">
        <v>76634052</v>
      </c>
      <c r="Y30" s="60">
        <v>-4807705</v>
      </c>
      <c r="Z30" s="140">
        <v>-6.27</v>
      </c>
      <c r="AA30" s="155">
        <v>77134050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3708730</v>
      </c>
      <c r="F31" s="60">
        <v>3219690</v>
      </c>
      <c r="G31" s="60">
        <v>0</v>
      </c>
      <c r="H31" s="60">
        <v>0</v>
      </c>
      <c r="I31" s="60">
        <v>0</v>
      </c>
      <c r="J31" s="60">
        <v>0</v>
      </c>
      <c r="K31" s="60">
        <v>141325</v>
      </c>
      <c r="L31" s="60">
        <v>207969</v>
      </c>
      <c r="M31" s="60">
        <v>-349295</v>
      </c>
      <c r="N31" s="60">
        <v>-1</v>
      </c>
      <c r="O31" s="60">
        <v>145956</v>
      </c>
      <c r="P31" s="60">
        <v>406302</v>
      </c>
      <c r="Q31" s="60">
        <v>131978</v>
      </c>
      <c r="R31" s="60">
        <v>684236</v>
      </c>
      <c r="S31" s="60">
        <v>470427</v>
      </c>
      <c r="T31" s="60">
        <v>151942</v>
      </c>
      <c r="U31" s="60">
        <v>242178</v>
      </c>
      <c r="V31" s="60">
        <v>864547</v>
      </c>
      <c r="W31" s="60">
        <v>1548782</v>
      </c>
      <c r="X31" s="60">
        <v>3708732</v>
      </c>
      <c r="Y31" s="60">
        <v>-2159950</v>
      </c>
      <c r="Z31" s="140">
        <v>-58.24</v>
      </c>
      <c r="AA31" s="155">
        <v>3219690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4983110</v>
      </c>
      <c r="F32" s="60">
        <v>7715820</v>
      </c>
      <c r="G32" s="60">
        <v>1174458</v>
      </c>
      <c r="H32" s="60">
        <v>1174458</v>
      </c>
      <c r="I32" s="60">
        <v>0</v>
      </c>
      <c r="J32" s="60">
        <v>2348916</v>
      </c>
      <c r="K32" s="60">
        <v>636041</v>
      </c>
      <c r="L32" s="60">
        <v>455058</v>
      </c>
      <c r="M32" s="60">
        <v>-3440016</v>
      </c>
      <c r="N32" s="60">
        <v>-2348917</v>
      </c>
      <c r="O32" s="60">
        <v>265800</v>
      </c>
      <c r="P32" s="60">
        <v>538731</v>
      </c>
      <c r="Q32" s="60">
        <v>275936</v>
      </c>
      <c r="R32" s="60">
        <v>1080467</v>
      </c>
      <c r="S32" s="60">
        <v>435055</v>
      </c>
      <c r="T32" s="60">
        <v>767433</v>
      </c>
      <c r="U32" s="60">
        <v>673111</v>
      </c>
      <c r="V32" s="60">
        <v>1875599</v>
      </c>
      <c r="W32" s="60">
        <v>2956065</v>
      </c>
      <c r="X32" s="60">
        <v>4983108</v>
      </c>
      <c r="Y32" s="60">
        <v>-2027043</v>
      </c>
      <c r="Z32" s="140">
        <v>-40.68</v>
      </c>
      <c r="AA32" s="155">
        <v>7715820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1033000</v>
      </c>
      <c r="F33" s="60">
        <v>1638000</v>
      </c>
      <c r="G33" s="60">
        <v>0</v>
      </c>
      <c r="H33" s="60">
        <v>0</v>
      </c>
      <c r="I33" s="60">
        <v>0</v>
      </c>
      <c r="J33" s="60">
        <v>0</v>
      </c>
      <c r="K33" s="60">
        <v>2500</v>
      </c>
      <c r="L33" s="60">
        <v>12000</v>
      </c>
      <c r="M33" s="60">
        <v>-14500</v>
      </c>
      <c r="N33" s="60">
        <v>0</v>
      </c>
      <c r="O33" s="60">
        <v>6718</v>
      </c>
      <c r="P33" s="60">
        <v>153359</v>
      </c>
      <c r="Q33" s="60">
        <v>3359</v>
      </c>
      <c r="R33" s="60">
        <v>163436</v>
      </c>
      <c r="S33" s="60">
        <v>3359</v>
      </c>
      <c r="T33" s="60">
        <v>805420</v>
      </c>
      <c r="U33" s="60">
        <v>0</v>
      </c>
      <c r="V33" s="60">
        <v>808779</v>
      </c>
      <c r="W33" s="60">
        <v>972215</v>
      </c>
      <c r="X33" s="60">
        <v>1032996</v>
      </c>
      <c r="Y33" s="60">
        <v>-60781</v>
      </c>
      <c r="Z33" s="140">
        <v>-5.88</v>
      </c>
      <c r="AA33" s="155">
        <v>1638000</v>
      </c>
    </row>
    <row r="34" spans="1:27" ht="12.75">
      <c r="A34" s="183" t="s">
        <v>43</v>
      </c>
      <c r="B34" s="182"/>
      <c r="C34" s="155">
        <v>22164651</v>
      </c>
      <c r="D34" s="155">
        <v>0</v>
      </c>
      <c r="E34" s="156">
        <v>22804080</v>
      </c>
      <c r="F34" s="60">
        <v>24036320</v>
      </c>
      <c r="G34" s="60">
        <v>742421</v>
      </c>
      <c r="H34" s="60">
        <v>952352</v>
      </c>
      <c r="I34" s="60">
        <v>1082061</v>
      </c>
      <c r="J34" s="60">
        <v>2776834</v>
      </c>
      <c r="K34" s="60">
        <v>1427014</v>
      </c>
      <c r="L34" s="60">
        <v>1535715</v>
      </c>
      <c r="M34" s="60">
        <v>8541177</v>
      </c>
      <c r="N34" s="60">
        <v>11503906</v>
      </c>
      <c r="O34" s="60">
        <v>1738675</v>
      </c>
      <c r="P34" s="60">
        <v>1712030</v>
      </c>
      <c r="Q34" s="60">
        <v>1540340</v>
      </c>
      <c r="R34" s="60">
        <v>4991045</v>
      </c>
      <c r="S34" s="60">
        <v>1224367</v>
      </c>
      <c r="T34" s="60">
        <v>1466124</v>
      </c>
      <c r="U34" s="60">
        <v>2118335</v>
      </c>
      <c r="V34" s="60">
        <v>4808826</v>
      </c>
      <c r="W34" s="60">
        <v>24080611</v>
      </c>
      <c r="X34" s="60">
        <v>22804080</v>
      </c>
      <c r="Y34" s="60">
        <v>1276531</v>
      </c>
      <c r="Z34" s="140">
        <v>5.6</v>
      </c>
      <c r="AA34" s="155">
        <v>24036320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230393346</v>
      </c>
      <c r="D36" s="188">
        <f>SUM(D25:D35)</f>
        <v>0</v>
      </c>
      <c r="E36" s="189">
        <f t="shared" si="1"/>
        <v>239415730</v>
      </c>
      <c r="F36" s="190">
        <f t="shared" si="1"/>
        <v>241961080</v>
      </c>
      <c r="G36" s="190">
        <f t="shared" si="1"/>
        <v>16498305</v>
      </c>
      <c r="H36" s="190">
        <f t="shared" si="1"/>
        <v>16858675</v>
      </c>
      <c r="I36" s="190">
        <f t="shared" si="1"/>
        <v>14676688</v>
      </c>
      <c r="J36" s="190">
        <f t="shared" si="1"/>
        <v>48033668</v>
      </c>
      <c r="K36" s="190">
        <f t="shared" si="1"/>
        <v>16444891</v>
      </c>
      <c r="L36" s="190">
        <f t="shared" si="1"/>
        <v>20944118</v>
      </c>
      <c r="M36" s="190">
        <f t="shared" si="1"/>
        <v>29086716</v>
      </c>
      <c r="N36" s="190">
        <f t="shared" si="1"/>
        <v>66475725</v>
      </c>
      <c r="O36" s="190">
        <f t="shared" si="1"/>
        <v>17652922</v>
      </c>
      <c r="P36" s="190">
        <f t="shared" si="1"/>
        <v>20017901</v>
      </c>
      <c r="Q36" s="190">
        <f t="shared" si="1"/>
        <v>16917472</v>
      </c>
      <c r="R36" s="190">
        <f t="shared" si="1"/>
        <v>54588295</v>
      </c>
      <c r="S36" s="190">
        <f t="shared" si="1"/>
        <v>16857391</v>
      </c>
      <c r="T36" s="190">
        <f t="shared" si="1"/>
        <v>18375795</v>
      </c>
      <c r="U36" s="190">
        <f t="shared" si="1"/>
        <v>22258100</v>
      </c>
      <c r="V36" s="190">
        <f t="shared" si="1"/>
        <v>57491286</v>
      </c>
      <c r="W36" s="190">
        <f t="shared" si="1"/>
        <v>226588974</v>
      </c>
      <c r="X36" s="190">
        <f t="shared" si="1"/>
        <v>239415732</v>
      </c>
      <c r="Y36" s="190">
        <f t="shared" si="1"/>
        <v>-12826758</v>
      </c>
      <c r="Z36" s="191">
        <f>+IF(X36&lt;&gt;0,+(Y36/X36)*100,0)</f>
        <v>-5.357525127045536</v>
      </c>
      <c r="AA36" s="188">
        <f>SUM(AA25:AA35)</f>
        <v>241961080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-43738734</v>
      </c>
      <c r="D38" s="199">
        <f>+D22-D36</f>
        <v>0</v>
      </c>
      <c r="E38" s="200">
        <f t="shared" si="2"/>
        <v>-40848020</v>
      </c>
      <c r="F38" s="106">
        <f t="shared" si="2"/>
        <v>-47682140</v>
      </c>
      <c r="G38" s="106">
        <f t="shared" si="2"/>
        <v>-4555266</v>
      </c>
      <c r="H38" s="106">
        <f t="shared" si="2"/>
        <v>-10535587</v>
      </c>
      <c r="I38" s="106">
        <f t="shared" si="2"/>
        <v>-8571242</v>
      </c>
      <c r="J38" s="106">
        <f t="shared" si="2"/>
        <v>-23662095</v>
      </c>
      <c r="K38" s="106">
        <f t="shared" si="2"/>
        <v>-4235325</v>
      </c>
      <c r="L38" s="106">
        <f t="shared" si="2"/>
        <v>-6648505</v>
      </c>
      <c r="M38" s="106">
        <f t="shared" si="2"/>
        <v>31372364</v>
      </c>
      <c r="N38" s="106">
        <f t="shared" si="2"/>
        <v>20488534</v>
      </c>
      <c r="O38" s="106">
        <f t="shared" si="2"/>
        <v>-6635463</v>
      </c>
      <c r="P38" s="106">
        <f t="shared" si="2"/>
        <v>-1913137</v>
      </c>
      <c r="Q38" s="106">
        <f t="shared" si="2"/>
        <v>9438675</v>
      </c>
      <c r="R38" s="106">
        <f t="shared" si="2"/>
        <v>890075</v>
      </c>
      <c r="S38" s="106">
        <f t="shared" si="2"/>
        <v>-3543835</v>
      </c>
      <c r="T38" s="106">
        <f t="shared" si="2"/>
        <v>-4280766</v>
      </c>
      <c r="U38" s="106">
        <f t="shared" si="2"/>
        <v>-7893152</v>
      </c>
      <c r="V38" s="106">
        <f t="shared" si="2"/>
        <v>-15717753</v>
      </c>
      <c r="W38" s="106">
        <f t="shared" si="2"/>
        <v>-18001239</v>
      </c>
      <c r="X38" s="106">
        <f>IF(F22=F36,0,X22-X36)</f>
        <v>-40848000</v>
      </c>
      <c r="Y38" s="106">
        <f t="shared" si="2"/>
        <v>22846761</v>
      </c>
      <c r="Z38" s="201">
        <f>+IF(X38&lt;&gt;0,+(Y38/X38)*100,0)</f>
        <v>-55.931161868390134</v>
      </c>
      <c r="AA38" s="199">
        <f>+AA22-AA36</f>
        <v>-47682140</v>
      </c>
    </row>
    <row r="39" spans="1:27" ht="12.75">
      <c r="A39" s="181" t="s">
        <v>46</v>
      </c>
      <c r="B39" s="185"/>
      <c r="C39" s="155">
        <v>21750123</v>
      </c>
      <c r="D39" s="155">
        <v>0</v>
      </c>
      <c r="E39" s="156">
        <v>31309900</v>
      </c>
      <c r="F39" s="60">
        <v>34501400</v>
      </c>
      <c r="G39" s="60">
        <v>0</v>
      </c>
      <c r="H39" s="60">
        <v>0</v>
      </c>
      <c r="I39" s="60">
        <v>0</v>
      </c>
      <c r="J39" s="60">
        <v>0</v>
      </c>
      <c r="K39" s="60">
        <v>120432</v>
      </c>
      <c r="L39" s="60">
        <v>22187</v>
      </c>
      <c r="M39" s="60">
        <v>7042448</v>
      </c>
      <c r="N39" s="60">
        <v>7185067</v>
      </c>
      <c r="O39" s="60">
        <v>217401</v>
      </c>
      <c r="P39" s="60">
        <v>384372</v>
      </c>
      <c r="Q39" s="60">
        <v>0</v>
      </c>
      <c r="R39" s="60">
        <v>601773</v>
      </c>
      <c r="S39" s="60">
        <v>0</v>
      </c>
      <c r="T39" s="60">
        <v>0</v>
      </c>
      <c r="U39" s="60">
        <v>0</v>
      </c>
      <c r="V39" s="60">
        <v>0</v>
      </c>
      <c r="W39" s="60">
        <v>7786840</v>
      </c>
      <c r="X39" s="60">
        <v>31309896</v>
      </c>
      <c r="Y39" s="60">
        <v>-23523056</v>
      </c>
      <c r="Z39" s="140">
        <v>-75.13</v>
      </c>
      <c r="AA39" s="155">
        <v>34501400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-21988611</v>
      </c>
      <c r="D42" s="206">
        <f>SUM(D38:D41)</f>
        <v>0</v>
      </c>
      <c r="E42" s="207">
        <f t="shared" si="3"/>
        <v>-9538120</v>
      </c>
      <c r="F42" s="88">
        <f t="shared" si="3"/>
        <v>-13180740</v>
      </c>
      <c r="G42" s="88">
        <f t="shared" si="3"/>
        <v>-4555266</v>
      </c>
      <c r="H42" s="88">
        <f t="shared" si="3"/>
        <v>-10535587</v>
      </c>
      <c r="I42" s="88">
        <f t="shared" si="3"/>
        <v>-8571242</v>
      </c>
      <c r="J42" s="88">
        <f t="shared" si="3"/>
        <v>-23662095</v>
      </c>
      <c r="K42" s="88">
        <f t="shared" si="3"/>
        <v>-4114893</v>
      </c>
      <c r="L42" s="88">
        <f t="shared" si="3"/>
        <v>-6626318</v>
      </c>
      <c r="M42" s="88">
        <f t="shared" si="3"/>
        <v>38414812</v>
      </c>
      <c r="N42" s="88">
        <f t="shared" si="3"/>
        <v>27673601</v>
      </c>
      <c r="O42" s="88">
        <f t="shared" si="3"/>
        <v>-6418062</v>
      </c>
      <c r="P42" s="88">
        <f t="shared" si="3"/>
        <v>-1528765</v>
      </c>
      <c r="Q42" s="88">
        <f t="shared" si="3"/>
        <v>9438675</v>
      </c>
      <c r="R42" s="88">
        <f t="shared" si="3"/>
        <v>1491848</v>
      </c>
      <c r="S42" s="88">
        <f t="shared" si="3"/>
        <v>-3543835</v>
      </c>
      <c r="T42" s="88">
        <f t="shared" si="3"/>
        <v>-4280766</v>
      </c>
      <c r="U42" s="88">
        <f t="shared" si="3"/>
        <v>-7893152</v>
      </c>
      <c r="V42" s="88">
        <f t="shared" si="3"/>
        <v>-15717753</v>
      </c>
      <c r="W42" s="88">
        <f t="shared" si="3"/>
        <v>-10214399</v>
      </c>
      <c r="X42" s="88">
        <f t="shared" si="3"/>
        <v>-9538104</v>
      </c>
      <c r="Y42" s="88">
        <f t="shared" si="3"/>
        <v>-676295</v>
      </c>
      <c r="Z42" s="208">
        <f>+IF(X42&lt;&gt;0,+(Y42/X42)*100,0)</f>
        <v>7.090455293840369</v>
      </c>
      <c r="AA42" s="206">
        <f>SUM(AA38:AA41)</f>
        <v>-13180740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-21988611</v>
      </c>
      <c r="D44" s="210">
        <f>+D42-D43</f>
        <v>0</v>
      </c>
      <c r="E44" s="211">
        <f t="shared" si="4"/>
        <v>-9538120</v>
      </c>
      <c r="F44" s="77">
        <f t="shared" si="4"/>
        <v>-13180740</v>
      </c>
      <c r="G44" s="77">
        <f t="shared" si="4"/>
        <v>-4555266</v>
      </c>
      <c r="H44" s="77">
        <f t="shared" si="4"/>
        <v>-10535587</v>
      </c>
      <c r="I44" s="77">
        <f t="shared" si="4"/>
        <v>-8571242</v>
      </c>
      <c r="J44" s="77">
        <f t="shared" si="4"/>
        <v>-23662095</v>
      </c>
      <c r="K44" s="77">
        <f t="shared" si="4"/>
        <v>-4114893</v>
      </c>
      <c r="L44" s="77">
        <f t="shared" si="4"/>
        <v>-6626318</v>
      </c>
      <c r="M44" s="77">
        <f t="shared" si="4"/>
        <v>38414812</v>
      </c>
      <c r="N44" s="77">
        <f t="shared" si="4"/>
        <v>27673601</v>
      </c>
      <c r="O44" s="77">
        <f t="shared" si="4"/>
        <v>-6418062</v>
      </c>
      <c r="P44" s="77">
        <f t="shared" si="4"/>
        <v>-1528765</v>
      </c>
      <c r="Q44" s="77">
        <f t="shared" si="4"/>
        <v>9438675</v>
      </c>
      <c r="R44" s="77">
        <f t="shared" si="4"/>
        <v>1491848</v>
      </c>
      <c r="S44" s="77">
        <f t="shared" si="4"/>
        <v>-3543835</v>
      </c>
      <c r="T44" s="77">
        <f t="shared" si="4"/>
        <v>-4280766</v>
      </c>
      <c r="U44" s="77">
        <f t="shared" si="4"/>
        <v>-7893152</v>
      </c>
      <c r="V44" s="77">
        <f t="shared" si="4"/>
        <v>-15717753</v>
      </c>
      <c r="W44" s="77">
        <f t="shared" si="4"/>
        <v>-10214399</v>
      </c>
      <c r="X44" s="77">
        <f t="shared" si="4"/>
        <v>-9538104</v>
      </c>
      <c r="Y44" s="77">
        <f t="shared" si="4"/>
        <v>-676295</v>
      </c>
      <c r="Z44" s="212">
        <f>+IF(X44&lt;&gt;0,+(Y44/X44)*100,0)</f>
        <v>7.090455293840369</v>
      </c>
      <c r="AA44" s="210">
        <f>+AA42-AA43</f>
        <v>-13180740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-21988611</v>
      </c>
      <c r="D46" s="206">
        <f>SUM(D44:D45)</f>
        <v>0</v>
      </c>
      <c r="E46" s="207">
        <f t="shared" si="5"/>
        <v>-9538120</v>
      </c>
      <c r="F46" s="88">
        <f t="shared" si="5"/>
        <v>-13180740</v>
      </c>
      <c r="G46" s="88">
        <f t="shared" si="5"/>
        <v>-4555266</v>
      </c>
      <c r="H46" s="88">
        <f t="shared" si="5"/>
        <v>-10535587</v>
      </c>
      <c r="I46" s="88">
        <f t="shared" si="5"/>
        <v>-8571242</v>
      </c>
      <c r="J46" s="88">
        <f t="shared" si="5"/>
        <v>-23662095</v>
      </c>
      <c r="K46" s="88">
        <f t="shared" si="5"/>
        <v>-4114893</v>
      </c>
      <c r="L46" s="88">
        <f t="shared" si="5"/>
        <v>-6626318</v>
      </c>
      <c r="M46" s="88">
        <f t="shared" si="5"/>
        <v>38414812</v>
      </c>
      <c r="N46" s="88">
        <f t="shared" si="5"/>
        <v>27673601</v>
      </c>
      <c r="O46" s="88">
        <f t="shared" si="5"/>
        <v>-6418062</v>
      </c>
      <c r="P46" s="88">
        <f t="shared" si="5"/>
        <v>-1528765</v>
      </c>
      <c r="Q46" s="88">
        <f t="shared" si="5"/>
        <v>9438675</v>
      </c>
      <c r="R46" s="88">
        <f t="shared" si="5"/>
        <v>1491848</v>
      </c>
      <c r="S46" s="88">
        <f t="shared" si="5"/>
        <v>-3543835</v>
      </c>
      <c r="T46" s="88">
        <f t="shared" si="5"/>
        <v>-4280766</v>
      </c>
      <c r="U46" s="88">
        <f t="shared" si="5"/>
        <v>-7893152</v>
      </c>
      <c r="V46" s="88">
        <f t="shared" si="5"/>
        <v>-15717753</v>
      </c>
      <c r="W46" s="88">
        <f t="shared" si="5"/>
        <v>-10214399</v>
      </c>
      <c r="X46" s="88">
        <f t="shared" si="5"/>
        <v>-9538104</v>
      </c>
      <c r="Y46" s="88">
        <f t="shared" si="5"/>
        <v>-676295</v>
      </c>
      <c r="Z46" s="208">
        <f>+IF(X46&lt;&gt;0,+(Y46/X46)*100,0)</f>
        <v>7.090455293840369</v>
      </c>
      <c r="AA46" s="206">
        <f>SUM(AA44:AA45)</f>
        <v>-13180740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-21988611</v>
      </c>
      <c r="D48" s="217">
        <f>SUM(D46:D47)</f>
        <v>0</v>
      </c>
      <c r="E48" s="218">
        <f t="shared" si="6"/>
        <v>-9538120</v>
      </c>
      <c r="F48" s="219">
        <f t="shared" si="6"/>
        <v>-13180740</v>
      </c>
      <c r="G48" s="219">
        <f t="shared" si="6"/>
        <v>-4555266</v>
      </c>
      <c r="H48" s="220">
        <f t="shared" si="6"/>
        <v>-10535587</v>
      </c>
      <c r="I48" s="220">
        <f t="shared" si="6"/>
        <v>-8571242</v>
      </c>
      <c r="J48" s="220">
        <f t="shared" si="6"/>
        <v>-23662095</v>
      </c>
      <c r="K48" s="220">
        <f t="shared" si="6"/>
        <v>-4114893</v>
      </c>
      <c r="L48" s="220">
        <f t="shared" si="6"/>
        <v>-6626318</v>
      </c>
      <c r="M48" s="219">
        <f t="shared" si="6"/>
        <v>38414812</v>
      </c>
      <c r="N48" s="219">
        <f t="shared" si="6"/>
        <v>27673601</v>
      </c>
      <c r="O48" s="220">
        <f t="shared" si="6"/>
        <v>-6418062</v>
      </c>
      <c r="P48" s="220">
        <f t="shared" si="6"/>
        <v>-1528765</v>
      </c>
      <c r="Q48" s="220">
        <f t="shared" si="6"/>
        <v>9438675</v>
      </c>
      <c r="R48" s="220">
        <f t="shared" si="6"/>
        <v>1491848</v>
      </c>
      <c r="S48" s="220">
        <f t="shared" si="6"/>
        <v>-3543835</v>
      </c>
      <c r="T48" s="219">
        <f t="shared" si="6"/>
        <v>-4280766</v>
      </c>
      <c r="U48" s="219">
        <f t="shared" si="6"/>
        <v>-7893152</v>
      </c>
      <c r="V48" s="220">
        <f t="shared" si="6"/>
        <v>-15717753</v>
      </c>
      <c r="W48" s="220">
        <f t="shared" si="6"/>
        <v>-10214399</v>
      </c>
      <c r="X48" s="220">
        <f t="shared" si="6"/>
        <v>-9538104</v>
      </c>
      <c r="Y48" s="220">
        <f t="shared" si="6"/>
        <v>-676295</v>
      </c>
      <c r="Z48" s="221">
        <f>+IF(X48&lt;&gt;0,+(Y48/X48)*100,0)</f>
        <v>7.090455293840369</v>
      </c>
      <c r="AA48" s="222">
        <f>SUM(AA46:AA47)</f>
        <v>-13180740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839770</v>
      </c>
      <c r="D5" s="153">
        <f>SUM(D6:D8)</f>
        <v>0</v>
      </c>
      <c r="E5" s="154">
        <f t="shared" si="0"/>
        <v>1720000</v>
      </c>
      <c r="F5" s="100">
        <f t="shared" si="0"/>
        <v>1507230</v>
      </c>
      <c r="G5" s="100">
        <f t="shared" si="0"/>
        <v>0</v>
      </c>
      <c r="H5" s="100">
        <f t="shared" si="0"/>
        <v>0</v>
      </c>
      <c r="I5" s="100">
        <f t="shared" si="0"/>
        <v>2859</v>
      </c>
      <c r="J5" s="100">
        <f t="shared" si="0"/>
        <v>2859</v>
      </c>
      <c r="K5" s="100">
        <f t="shared" si="0"/>
        <v>3169</v>
      </c>
      <c r="L5" s="100">
        <f t="shared" si="0"/>
        <v>0</v>
      </c>
      <c r="M5" s="100">
        <f t="shared" si="0"/>
        <v>65398</v>
      </c>
      <c r="N5" s="100">
        <f t="shared" si="0"/>
        <v>68567</v>
      </c>
      <c r="O5" s="100">
        <f t="shared" si="0"/>
        <v>15766</v>
      </c>
      <c r="P5" s="100">
        <f t="shared" si="0"/>
        <v>49070</v>
      </c>
      <c r="Q5" s="100">
        <f t="shared" si="0"/>
        <v>1245000</v>
      </c>
      <c r="R5" s="100">
        <f t="shared" si="0"/>
        <v>1309836</v>
      </c>
      <c r="S5" s="100">
        <f t="shared" si="0"/>
        <v>0</v>
      </c>
      <c r="T5" s="100">
        <f t="shared" si="0"/>
        <v>1659</v>
      </c>
      <c r="U5" s="100">
        <f t="shared" si="0"/>
        <v>9543</v>
      </c>
      <c r="V5" s="100">
        <f t="shared" si="0"/>
        <v>11202</v>
      </c>
      <c r="W5" s="100">
        <f t="shared" si="0"/>
        <v>1392464</v>
      </c>
      <c r="X5" s="100">
        <f t="shared" si="0"/>
        <v>1719996</v>
      </c>
      <c r="Y5" s="100">
        <f t="shared" si="0"/>
        <v>-327532</v>
      </c>
      <c r="Z5" s="137">
        <f>+IF(X5&lt;&gt;0,+(Y5/X5)*100,0)</f>
        <v>-19.042602424656803</v>
      </c>
      <c r="AA5" s="153">
        <f>SUM(AA6:AA8)</f>
        <v>1507230</v>
      </c>
    </row>
    <row r="6" spans="1:27" ht="12.75">
      <c r="A6" s="138" t="s">
        <v>75</v>
      </c>
      <c r="B6" s="136"/>
      <c r="C6" s="155">
        <v>511179</v>
      </c>
      <c r="D6" s="155"/>
      <c r="E6" s="156">
        <v>130000</v>
      </c>
      <c r="F6" s="60">
        <v>202230</v>
      </c>
      <c r="G6" s="60"/>
      <c r="H6" s="60"/>
      <c r="I6" s="60"/>
      <c r="J6" s="60"/>
      <c r="K6" s="60"/>
      <c r="L6" s="60"/>
      <c r="M6" s="60">
        <v>59668</v>
      </c>
      <c r="N6" s="60">
        <v>59668</v>
      </c>
      <c r="O6" s="60"/>
      <c r="P6" s="60">
        <v>34100</v>
      </c>
      <c r="Q6" s="60"/>
      <c r="R6" s="60">
        <v>34100</v>
      </c>
      <c r="S6" s="60"/>
      <c r="T6" s="60"/>
      <c r="U6" s="60"/>
      <c r="V6" s="60"/>
      <c r="W6" s="60">
        <v>93768</v>
      </c>
      <c r="X6" s="60">
        <v>129996</v>
      </c>
      <c r="Y6" s="60">
        <v>-36228</v>
      </c>
      <c r="Z6" s="140">
        <v>-27.87</v>
      </c>
      <c r="AA6" s="62">
        <v>202230</v>
      </c>
    </row>
    <row r="7" spans="1:27" ht="12.75">
      <c r="A7" s="138" t="s">
        <v>76</v>
      </c>
      <c r="B7" s="136"/>
      <c r="C7" s="157">
        <v>11508</v>
      </c>
      <c r="D7" s="157"/>
      <c r="E7" s="158">
        <v>1590000</v>
      </c>
      <c r="F7" s="159">
        <v>1305000</v>
      </c>
      <c r="G7" s="159"/>
      <c r="H7" s="159"/>
      <c r="I7" s="159">
        <v>2859</v>
      </c>
      <c r="J7" s="159">
        <v>2859</v>
      </c>
      <c r="K7" s="159">
        <v>3169</v>
      </c>
      <c r="L7" s="159"/>
      <c r="M7" s="159">
        <v>5730</v>
      </c>
      <c r="N7" s="159">
        <v>8899</v>
      </c>
      <c r="O7" s="159">
        <v>2560</v>
      </c>
      <c r="P7" s="159">
        <v>5988</v>
      </c>
      <c r="Q7" s="159"/>
      <c r="R7" s="159">
        <v>8548</v>
      </c>
      <c r="S7" s="159"/>
      <c r="T7" s="159">
        <v>1659</v>
      </c>
      <c r="U7" s="159">
        <v>2571</v>
      </c>
      <c r="V7" s="159">
        <v>4230</v>
      </c>
      <c r="W7" s="159">
        <v>24536</v>
      </c>
      <c r="X7" s="159">
        <v>1590000</v>
      </c>
      <c r="Y7" s="159">
        <v>-1565464</v>
      </c>
      <c r="Z7" s="141">
        <v>-98.46</v>
      </c>
      <c r="AA7" s="225">
        <v>1305000</v>
      </c>
    </row>
    <row r="8" spans="1:27" ht="12.75">
      <c r="A8" s="138" t="s">
        <v>77</v>
      </c>
      <c r="B8" s="136"/>
      <c r="C8" s="155">
        <v>317083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13206</v>
      </c>
      <c r="P8" s="60">
        <v>8982</v>
      </c>
      <c r="Q8" s="60">
        <v>1245000</v>
      </c>
      <c r="R8" s="60">
        <v>1267188</v>
      </c>
      <c r="S8" s="60"/>
      <c r="T8" s="60"/>
      <c r="U8" s="60">
        <v>6972</v>
      </c>
      <c r="V8" s="60">
        <v>6972</v>
      </c>
      <c r="W8" s="60">
        <v>1274160</v>
      </c>
      <c r="X8" s="60"/>
      <c r="Y8" s="60">
        <v>1274160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4664179</v>
      </c>
      <c r="D9" s="153">
        <f>SUM(D10:D14)</f>
        <v>0</v>
      </c>
      <c r="E9" s="154">
        <f t="shared" si="1"/>
        <v>7539000</v>
      </c>
      <c r="F9" s="100">
        <f t="shared" si="1"/>
        <v>4572170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136816</v>
      </c>
      <c r="L9" s="100">
        <f t="shared" si="1"/>
        <v>63225</v>
      </c>
      <c r="M9" s="100">
        <f t="shared" si="1"/>
        <v>251149</v>
      </c>
      <c r="N9" s="100">
        <f t="shared" si="1"/>
        <v>451190</v>
      </c>
      <c r="O9" s="100">
        <f t="shared" si="1"/>
        <v>0</v>
      </c>
      <c r="P9" s="100">
        <f t="shared" si="1"/>
        <v>0</v>
      </c>
      <c r="Q9" s="100">
        <f t="shared" si="1"/>
        <v>127815</v>
      </c>
      <c r="R9" s="100">
        <f t="shared" si="1"/>
        <v>127815</v>
      </c>
      <c r="S9" s="100">
        <f t="shared" si="1"/>
        <v>68618</v>
      </c>
      <c r="T9" s="100">
        <f t="shared" si="1"/>
        <v>108970</v>
      </c>
      <c r="U9" s="100">
        <f t="shared" si="1"/>
        <v>690130</v>
      </c>
      <c r="V9" s="100">
        <f t="shared" si="1"/>
        <v>867718</v>
      </c>
      <c r="W9" s="100">
        <f t="shared" si="1"/>
        <v>1446723</v>
      </c>
      <c r="X9" s="100">
        <f t="shared" si="1"/>
        <v>7538704</v>
      </c>
      <c r="Y9" s="100">
        <f t="shared" si="1"/>
        <v>-6091981</v>
      </c>
      <c r="Z9" s="137">
        <f>+IF(X9&lt;&gt;0,+(Y9/X9)*100,0)</f>
        <v>-80.80939376317203</v>
      </c>
      <c r="AA9" s="102">
        <f>SUM(AA10:AA14)</f>
        <v>4572170</v>
      </c>
    </row>
    <row r="10" spans="1:27" ht="12.75">
      <c r="A10" s="138" t="s">
        <v>79</v>
      </c>
      <c r="B10" s="136"/>
      <c r="C10" s="155">
        <v>31288</v>
      </c>
      <c r="D10" s="155"/>
      <c r="E10" s="156">
        <v>5103000</v>
      </c>
      <c r="F10" s="60">
        <v>782700</v>
      </c>
      <c r="G10" s="60"/>
      <c r="H10" s="60"/>
      <c r="I10" s="60"/>
      <c r="J10" s="60"/>
      <c r="K10" s="60"/>
      <c r="L10" s="60"/>
      <c r="M10" s="60">
        <v>59676</v>
      </c>
      <c r="N10" s="60">
        <v>59676</v>
      </c>
      <c r="O10" s="60"/>
      <c r="P10" s="60"/>
      <c r="Q10" s="60"/>
      <c r="R10" s="60"/>
      <c r="S10" s="60"/>
      <c r="T10" s="60">
        <v>53472</v>
      </c>
      <c r="U10" s="60">
        <v>35576</v>
      </c>
      <c r="V10" s="60">
        <v>89048</v>
      </c>
      <c r="W10" s="60">
        <v>148724</v>
      </c>
      <c r="X10" s="60">
        <v>5102700</v>
      </c>
      <c r="Y10" s="60">
        <v>-4953976</v>
      </c>
      <c r="Z10" s="140">
        <v>-97.09</v>
      </c>
      <c r="AA10" s="62">
        <v>782700</v>
      </c>
    </row>
    <row r="11" spans="1:27" ht="12.75">
      <c r="A11" s="138" t="s">
        <v>80</v>
      </c>
      <c r="B11" s="136"/>
      <c r="C11" s="155">
        <v>4314990</v>
      </c>
      <c r="D11" s="155"/>
      <c r="E11" s="156">
        <v>2000000</v>
      </c>
      <c r="F11" s="60">
        <v>2500000</v>
      </c>
      <c r="G11" s="60"/>
      <c r="H11" s="60"/>
      <c r="I11" s="60"/>
      <c r="J11" s="60"/>
      <c r="K11" s="60">
        <v>120816</v>
      </c>
      <c r="L11" s="60">
        <v>43762</v>
      </c>
      <c r="M11" s="60">
        <v>191473</v>
      </c>
      <c r="N11" s="60">
        <v>356051</v>
      </c>
      <c r="O11" s="60"/>
      <c r="P11" s="60"/>
      <c r="Q11" s="60">
        <v>127815</v>
      </c>
      <c r="R11" s="60">
        <v>127815</v>
      </c>
      <c r="S11" s="60">
        <v>68618</v>
      </c>
      <c r="T11" s="60">
        <v>55498</v>
      </c>
      <c r="U11" s="60">
        <v>81759</v>
      </c>
      <c r="V11" s="60">
        <v>205875</v>
      </c>
      <c r="W11" s="60">
        <v>689741</v>
      </c>
      <c r="X11" s="60">
        <v>2000004</v>
      </c>
      <c r="Y11" s="60">
        <v>-1310263</v>
      </c>
      <c r="Z11" s="140">
        <v>-65.51</v>
      </c>
      <c r="AA11" s="62">
        <v>2500000</v>
      </c>
    </row>
    <row r="12" spans="1:27" ht="12.75">
      <c r="A12" s="138" t="s">
        <v>81</v>
      </c>
      <c r="B12" s="136"/>
      <c r="C12" s="155">
        <v>313024</v>
      </c>
      <c r="D12" s="155"/>
      <c r="E12" s="156">
        <v>436000</v>
      </c>
      <c r="F12" s="60">
        <v>1289470</v>
      </c>
      <c r="G12" s="60"/>
      <c r="H12" s="60"/>
      <c r="I12" s="60"/>
      <c r="J12" s="60"/>
      <c r="K12" s="60">
        <v>16000</v>
      </c>
      <c r="L12" s="60">
        <v>19463</v>
      </c>
      <c r="M12" s="60"/>
      <c r="N12" s="60">
        <v>35463</v>
      </c>
      <c r="O12" s="60"/>
      <c r="P12" s="60"/>
      <c r="Q12" s="60"/>
      <c r="R12" s="60"/>
      <c r="S12" s="60"/>
      <c r="T12" s="60"/>
      <c r="U12" s="60">
        <v>572795</v>
      </c>
      <c r="V12" s="60">
        <v>572795</v>
      </c>
      <c r="W12" s="60">
        <v>608258</v>
      </c>
      <c r="X12" s="60">
        <v>436000</v>
      </c>
      <c r="Y12" s="60">
        <v>172258</v>
      </c>
      <c r="Z12" s="140">
        <v>39.51</v>
      </c>
      <c r="AA12" s="62">
        <v>1289470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4877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1720</v>
      </c>
      <c r="D15" s="153">
        <f>SUM(D16:D18)</f>
        <v>0</v>
      </c>
      <c r="E15" s="154">
        <f t="shared" si="2"/>
        <v>6771200</v>
      </c>
      <c r="F15" s="100">
        <f t="shared" si="2"/>
        <v>8230900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1213804</v>
      </c>
      <c r="M15" s="100">
        <f t="shared" si="2"/>
        <v>1714370</v>
      </c>
      <c r="N15" s="100">
        <f t="shared" si="2"/>
        <v>2928174</v>
      </c>
      <c r="O15" s="100">
        <f t="shared" si="2"/>
        <v>158955</v>
      </c>
      <c r="P15" s="100">
        <f t="shared" si="2"/>
        <v>512135</v>
      </c>
      <c r="Q15" s="100">
        <f t="shared" si="2"/>
        <v>1976037</v>
      </c>
      <c r="R15" s="100">
        <f t="shared" si="2"/>
        <v>2647127</v>
      </c>
      <c r="S15" s="100">
        <f t="shared" si="2"/>
        <v>1120330</v>
      </c>
      <c r="T15" s="100">
        <f t="shared" si="2"/>
        <v>1257392</v>
      </c>
      <c r="U15" s="100">
        <f t="shared" si="2"/>
        <v>753677</v>
      </c>
      <c r="V15" s="100">
        <f t="shared" si="2"/>
        <v>3131399</v>
      </c>
      <c r="W15" s="100">
        <f t="shared" si="2"/>
        <v>8706700</v>
      </c>
      <c r="X15" s="100">
        <f t="shared" si="2"/>
        <v>6771204</v>
      </c>
      <c r="Y15" s="100">
        <f t="shared" si="2"/>
        <v>1935496</v>
      </c>
      <c r="Z15" s="137">
        <f>+IF(X15&lt;&gt;0,+(Y15/X15)*100,0)</f>
        <v>28.584222244670226</v>
      </c>
      <c r="AA15" s="102">
        <f>SUM(AA16:AA18)</f>
        <v>8230900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1720</v>
      </c>
      <c r="D17" s="155"/>
      <c r="E17" s="156">
        <v>6771200</v>
      </c>
      <c r="F17" s="60">
        <v>8230900</v>
      </c>
      <c r="G17" s="60"/>
      <c r="H17" s="60"/>
      <c r="I17" s="60"/>
      <c r="J17" s="60"/>
      <c r="K17" s="60"/>
      <c r="L17" s="60">
        <v>1213804</v>
      </c>
      <c r="M17" s="60">
        <v>1714370</v>
      </c>
      <c r="N17" s="60">
        <v>2928174</v>
      </c>
      <c r="O17" s="60">
        <v>158955</v>
      </c>
      <c r="P17" s="60">
        <v>512135</v>
      </c>
      <c r="Q17" s="60">
        <v>1976037</v>
      </c>
      <c r="R17" s="60">
        <v>2647127</v>
      </c>
      <c r="S17" s="60">
        <v>1120330</v>
      </c>
      <c r="T17" s="60">
        <v>1257392</v>
      </c>
      <c r="U17" s="60">
        <v>753677</v>
      </c>
      <c r="V17" s="60">
        <v>3131399</v>
      </c>
      <c r="W17" s="60">
        <v>8706700</v>
      </c>
      <c r="X17" s="60">
        <v>6771204</v>
      </c>
      <c r="Y17" s="60">
        <v>1935496</v>
      </c>
      <c r="Z17" s="140">
        <v>28.58</v>
      </c>
      <c r="AA17" s="62">
        <v>8230900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11246165</v>
      </c>
      <c r="D19" s="153">
        <f>SUM(D20:D23)</f>
        <v>0</v>
      </c>
      <c r="E19" s="154">
        <f t="shared" si="3"/>
        <v>17120000</v>
      </c>
      <c r="F19" s="100">
        <f t="shared" si="3"/>
        <v>18361060</v>
      </c>
      <c r="G19" s="100">
        <f t="shared" si="3"/>
        <v>0</v>
      </c>
      <c r="H19" s="100">
        <f t="shared" si="3"/>
        <v>0</v>
      </c>
      <c r="I19" s="100">
        <f t="shared" si="3"/>
        <v>675230</v>
      </c>
      <c r="J19" s="100">
        <f t="shared" si="3"/>
        <v>675230</v>
      </c>
      <c r="K19" s="100">
        <f t="shared" si="3"/>
        <v>523288</v>
      </c>
      <c r="L19" s="100">
        <f t="shared" si="3"/>
        <v>1718493</v>
      </c>
      <c r="M19" s="100">
        <f t="shared" si="3"/>
        <v>3579610</v>
      </c>
      <c r="N19" s="100">
        <f t="shared" si="3"/>
        <v>5821391</v>
      </c>
      <c r="O19" s="100">
        <f t="shared" si="3"/>
        <v>190703</v>
      </c>
      <c r="P19" s="100">
        <f t="shared" si="3"/>
        <v>1701738</v>
      </c>
      <c r="Q19" s="100">
        <f t="shared" si="3"/>
        <v>1132355</v>
      </c>
      <c r="R19" s="100">
        <f t="shared" si="3"/>
        <v>3024796</v>
      </c>
      <c r="S19" s="100">
        <f t="shared" si="3"/>
        <v>1255938</v>
      </c>
      <c r="T19" s="100">
        <f t="shared" si="3"/>
        <v>2038505</v>
      </c>
      <c r="U19" s="100">
        <f t="shared" si="3"/>
        <v>4471081</v>
      </c>
      <c r="V19" s="100">
        <f t="shared" si="3"/>
        <v>7765524</v>
      </c>
      <c r="W19" s="100">
        <f t="shared" si="3"/>
        <v>17286941</v>
      </c>
      <c r="X19" s="100">
        <f t="shared" si="3"/>
        <v>17120004</v>
      </c>
      <c r="Y19" s="100">
        <f t="shared" si="3"/>
        <v>166937</v>
      </c>
      <c r="Z19" s="137">
        <f>+IF(X19&lt;&gt;0,+(Y19/X19)*100,0)</f>
        <v>0.9750990712385348</v>
      </c>
      <c r="AA19" s="102">
        <f>SUM(AA20:AA23)</f>
        <v>18361060</v>
      </c>
    </row>
    <row r="20" spans="1:27" ht="12.75">
      <c r="A20" s="138" t="s">
        <v>89</v>
      </c>
      <c r="B20" s="136"/>
      <c r="C20" s="155">
        <v>2347669</v>
      </c>
      <c r="D20" s="155"/>
      <c r="E20" s="156">
        <v>90000</v>
      </c>
      <c r="F20" s="60">
        <v>2918380</v>
      </c>
      <c r="G20" s="60"/>
      <c r="H20" s="60"/>
      <c r="I20" s="60">
        <v>402193</v>
      </c>
      <c r="J20" s="60">
        <v>402193</v>
      </c>
      <c r="K20" s="60">
        <v>91607</v>
      </c>
      <c r="L20" s="60"/>
      <c r="M20" s="60">
        <v>174715</v>
      </c>
      <c r="N20" s="60">
        <v>266322</v>
      </c>
      <c r="O20" s="60">
        <v>190703</v>
      </c>
      <c r="P20" s="60">
        <v>337168</v>
      </c>
      <c r="Q20" s="60">
        <v>117851</v>
      </c>
      <c r="R20" s="60">
        <v>645722</v>
      </c>
      <c r="S20" s="60">
        <v>294783</v>
      </c>
      <c r="T20" s="60">
        <v>244296</v>
      </c>
      <c r="U20" s="60">
        <v>-8356</v>
      </c>
      <c r="V20" s="60">
        <v>530723</v>
      </c>
      <c r="W20" s="60">
        <v>1844960</v>
      </c>
      <c r="X20" s="60">
        <v>90000</v>
      </c>
      <c r="Y20" s="60">
        <v>1754960</v>
      </c>
      <c r="Z20" s="140">
        <v>1949.96</v>
      </c>
      <c r="AA20" s="62">
        <v>2918380</v>
      </c>
    </row>
    <row r="21" spans="1:27" ht="12.75">
      <c r="A21" s="138" t="s">
        <v>90</v>
      </c>
      <c r="B21" s="136"/>
      <c r="C21" s="155">
        <v>244557</v>
      </c>
      <c r="D21" s="155"/>
      <c r="E21" s="156">
        <v>17030000</v>
      </c>
      <c r="F21" s="60">
        <v>163400</v>
      </c>
      <c r="G21" s="60"/>
      <c r="H21" s="60"/>
      <c r="I21" s="60"/>
      <c r="J21" s="60"/>
      <c r="K21" s="60"/>
      <c r="L21" s="60">
        <v>1718493</v>
      </c>
      <c r="M21" s="60">
        <v>5432806</v>
      </c>
      <c r="N21" s="60">
        <v>7151299</v>
      </c>
      <c r="O21" s="60"/>
      <c r="P21" s="60"/>
      <c r="Q21" s="60"/>
      <c r="R21" s="60"/>
      <c r="S21" s="60"/>
      <c r="T21" s="60"/>
      <c r="U21" s="60">
        <v>169119</v>
      </c>
      <c r="V21" s="60">
        <v>169119</v>
      </c>
      <c r="W21" s="60">
        <v>7320418</v>
      </c>
      <c r="X21" s="60">
        <v>17030004</v>
      </c>
      <c r="Y21" s="60">
        <v>-9709586</v>
      </c>
      <c r="Z21" s="140">
        <v>-57.01</v>
      </c>
      <c r="AA21" s="62">
        <v>163400</v>
      </c>
    </row>
    <row r="22" spans="1:27" ht="12.75">
      <c r="A22" s="138" t="s">
        <v>91</v>
      </c>
      <c r="B22" s="136"/>
      <c r="C22" s="157">
        <v>8653939</v>
      </c>
      <c r="D22" s="157"/>
      <c r="E22" s="158"/>
      <c r="F22" s="159">
        <v>15279280</v>
      </c>
      <c r="G22" s="159"/>
      <c r="H22" s="159"/>
      <c r="I22" s="159">
        <v>273037</v>
      </c>
      <c r="J22" s="159">
        <v>273037</v>
      </c>
      <c r="K22" s="159">
        <v>431681</v>
      </c>
      <c r="L22" s="159"/>
      <c r="M22" s="159">
        <v>-2027911</v>
      </c>
      <c r="N22" s="159">
        <v>-1596230</v>
      </c>
      <c r="O22" s="159"/>
      <c r="P22" s="159">
        <v>1364570</v>
      </c>
      <c r="Q22" s="159">
        <v>1014504</v>
      </c>
      <c r="R22" s="159">
        <v>2379074</v>
      </c>
      <c r="S22" s="159">
        <v>961155</v>
      </c>
      <c r="T22" s="159">
        <v>1794209</v>
      </c>
      <c r="U22" s="159">
        <v>4310318</v>
      </c>
      <c r="V22" s="159">
        <v>7065682</v>
      </c>
      <c r="W22" s="159">
        <v>8121563</v>
      </c>
      <c r="X22" s="159"/>
      <c r="Y22" s="159">
        <v>8121563</v>
      </c>
      <c r="Z22" s="141"/>
      <c r="AA22" s="225">
        <v>15279280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16751834</v>
      </c>
      <c r="D25" s="217">
        <f>+D5+D9+D15+D19+D24</f>
        <v>0</v>
      </c>
      <c r="E25" s="230">
        <f t="shared" si="4"/>
        <v>33150200</v>
      </c>
      <c r="F25" s="219">
        <f t="shared" si="4"/>
        <v>32671360</v>
      </c>
      <c r="G25" s="219">
        <f t="shared" si="4"/>
        <v>0</v>
      </c>
      <c r="H25" s="219">
        <f t="shared" si="4"/>
        <v>0</v>
      </c>
      <c r="I25" s="219">
        <f t="shared" si="4"/>
        <v>678089</v>
      </c>
      <c r="J25" s="219">
        <f t="shared" si="4"/>
        <v>678089</v>
      </c>
      <c r="K25" s="219">
        <f t="shared" si="4"/>
        <v>663273</v>
      </c>
      <c r="L25" s="219">
        <f t="shared" si="4"/>
        <v>2995522</v>
      </c>
      <c r="M25" s="219">
        <f t="shared" si="4"/>
        <v>5610527</v>
      </c>
      <c r="N25" s="219">
        <f t="shared" si="4"/>
        <v>9269322</v>
      </c>
      <c r="O25" s="219">
        <f t="shared" si="4"/>
        <v>365424</v>
      </c>
      <c r="P25" s="219">
        <f t="shared" si="4"/>
        <v>2262943</v>
      </c>
      <c r="Q25" s="219">
        <f t="shared" si="4"/>
        <v>4481207</v>
      </c>
      <c r="R25" s="219">
        <f t="shared" si="4"/>
        <v>7109574</v>
      </c>
      <c r="S25" s="219">
        <f t="shared" si="4"/>
        <v>2444886</v>
      </c>
      <c r="T25" s="219">
        <f t="shared" si="4"/>
        <v>3406526</v>
      </c>
      <c r="U25" s="219">
        <f t="shared" si="4"/>
        <v>5924431</v>
      </c>
      <c r="V25" s="219">
        <f t="shared" si="4"/>
        <v>11775843</v>
      </c>
      <c r="W25" s="219">
        <f t="shared" si="4"/>
        <v>28832828</v>
      </c>
      <c r="X25" s="219">
        <f t="shared" si="4"/>
        <v>33149908</v>
      </c>
      <c r="Y25" s="219">
        <f t="shared" si="4"/>
        <v>-4317080</v>
      </c>
      <c r="Z25" s="231">
        <f>+IF(X25&lt;&gt;0,+(Y25/X25)*100,0)</f>
        <v>-13.02290190367949</v>
      </c>
      <c r="AA25" s="232">
        <f>+AA5+AA9+AA15+AA19+AA24</f>
        <v>32671360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15149033</v>
      </c>
      <c r="D28" s="155"/>
      <c r="E28" s="156">
        <v>30771200</v>
      </c>
      <c r="F28" s="60">
        <v>27398180</v>
      </c>
      <c r="G28" s="60"/>
      <c r="H28" s="60"/>
      <c r="I28" s="60">
        <v>675230</v>
      </c>
      <c r="J28" s="60">
        <v>675230</v>
      </c>
      <c r="K28" s="60">
        <v>644104</v>
      </c>
      <c r="L28" s="60">
        <v>2967062</v>
      </c>
      <c r="M28" s="60">
        <v>4823941</v>
      </c>
      <c r="N28" s="60">
        <v>8435107</v>
      </c>
      <c r="O28" s="60">
        <v>349658</v>
      </c>
      <c r="P28" s="60">
        <v>2213873</v>
      </c>
      <c r="Q28" s="60">
        <v>3179157</v>
      </c>
      <c r="R28" s="60">
        <v>5742688</v>
      </c>
      <c r="S28" s="60">
        <v>2150103</v>
      </c>
      <c r="T28" s="60">
        <v>3107099</v>
      </c>
      <c r="U28" s="60">
        <v>5145754</v>
      </c>
      <c r="V28" s="60">
        <v>10402956</v>
      </c>
      <c r="W28" s="60">
        <v>25255981</v>
      </c>
      <c r="X28" s="60">
        <v>30771200</v>
      </c>
      <c r="Y28" s="60">
        <v>-5515219</v>
      </c>
      <c r="Z28" s="140">
        <v>-17.92</v>
      </c>
      <c r="AA28" s="155">
        <v>27398180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156468</v>
      </c>
      <c r="V29" s="60">
        <v>156468</v>
      </c>
      <c r="W29" s="60">
        <v>156468</v>
      </c>
      <c r="X29" s="60"/>
      <c r="Y29" s="60">
        <v>156468</v>
      </c>
      <c r="Z29" s="140"/>
      <c r="AA29" s="62"/>
    </row>
    <row r="30" spans="1:27" ht="12.75">
      <c r="A30" s="234" t="s">
        <v>135</v>
      </c>
      <c r="B30" s="136"/>
      <c r="C30" s="157">
        <v>286073</v>
      </c>
      <c r="D30" s="157"/>
      <c r="E30" s="158">
        <v>538700</v>
      </c>
      <c r="F30" s="159">
        <v>2392190</v>
      </c>
      <c r="G30" s="159"/>
      <c r="H30" s="159"/>
      <c r="I30" s="159"/>
      <c r="J30" s="159"/>
      <c r="K30" s="159">
        <v>16000</v>
      </c>
      <c r="L30" s="159"/>
      <c r="M30" s="159">
        <v>-35463</v>
      </c>
      <c r="N30" s="159">
        <v>-19463</v>
      </c>
      <c r="O30" s="159"/>
      <c r="P30" s="159">
        <v>34100</v>
      </c>
      <c r="Q30" s="159"/>
      <c r="R30" s="159">
        <v>34100</v>
      </c>
      <c r="S30" s="159">
        <v>294783</v>
      </c>
      <c r="T30" s="159">
        <v>235940</v>
      </c>
      <c r="U30" s="159">
        <v>572795</v>
      </c>
      <c r="V30" s="159">
        <v>1103518</v>
      </c>
      <c r="W30" s="159">
        <v>1118155</v>
      </c>
      <c r="X30" s="159">
        <v>538704</v>
      </c>
      <c r="Y30" s="159">
        <v>579451</v>
      </c>
      <c r="Z30" s="141">
        <v>107.56</v>
      </c>
      <c r="AA30" s="225">
        <v>2392190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15435106</v>
      </c>
      <c r="D32" s="210">
        <f>SUM(D28:D31)</f>
        <v>0</v>
      </c>
      <c r="E32" s="211">
        <f t="shared" si="5"/>
        <v>31309900</v>
      </c>
      <c r="F32" s="77">
        <f t="shared" si="5"/>
        <v>29790370</v>
      </c>
      <c r="G32" s="77">
        <f t="shared" si="5"/>
        <v>0</v>
      </c>
      <c r="H32" s="77">
        <f t="shared" si="5"/>
        <v>0</v>
      </c>
      <c r="I32" s="77">
        <f t="shared" si="5"/>
        <v>675230</v>
      </c>
      <c r="J32" s="77">
        <f t="shared" si="5"/>
        <v>675230</v>
      </c>
      <c r="K32" s="77">
        <f t="shared" si="5"/>
        <v>660104</v>
      </c>
      <c r="L32" s="77">
        <f t="shared" si="5"/>
        <v>2967062</v>
      </c>
      <c r="M32" s="77">
        <f t="shared" si="5"/>
        <v>4788478</v>
      </c>
      <c r="N32" s="77">
        <f t="shared" si="5"/>
        <v>8415644</v>
      </c>
      <c r="O32" s="77">
        <f t="shared" si="5"/>
        <v>349658</v>
      </c>
      <c r="P32" s="77">
        <f t="shared" si="5"/>
        <v>2247973</v>
      </c>
      <c r="Q32" s="77">
        <f t="shared" si="5"/>
        <v>3179157</v>
      </c>
      <c r="R32" s="77">
        <f t="shared" si="5"/>
        <v>5776788</v>
      </c>
      <c r="S32" s="77">
        <f t="shared" si="5"/>
        <v>2444886</v>
      </c>
      <c r="T32" s="77">
        <f t="shared" si="5"/>
        <v>3343039</v>
      </c>
      <c r="U32" s="77">
        <f t="shared" si="5"/>
        <v>5875017</v>
      </c>
      <c r="V32" s="77">
        <f t="shared" si="5"/>
        <v>11662942</v>
      </c>
      <c r="W32" s="77">
        <f t="shared" si="5"/>
        <v>26530604</v>
      </c>
      <c r="X32" s="77">
        <f t="shared" si="5"/>
        <v>31309904</v>
      </c>
      <c r="Y32" s="77">
        <f t="shared" si="5"/>
        <v>-4779300</v>
      </c>
      <c r="Z32" s="212">
        <f>+IF(X32&lt;&gt;0,+(Y32/X32)*100,0)</f>
        <v>-15.264499054356731</v>
      </c>
      <c r="AA32" s="79">
        <f>SUM(AA28:AA31)</f>
        <v>29790370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1500000</v>
      </c>
      <c r="F34" s="60">
        <v>1245000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1245000</v>
      </c>
      <c r="R34" s="60">
        <v>1245000</v>
      </c>
      <c r="S34" s="60"/>
      <c r="T34" s="60"/>
      <c r="U34" s="60"/>
      <c r="V34" s="60"/>
      <c r="W34" s="60">
        <v>1245000</v>
      </c>
      <c r="X34" s="60">
        <v>1500000</v>
      </c>
      <c r="Y34" s="60">
        <v>-255000</v>
      </c>
      <c r="Z34" s="140">
        <v>-17</v>
      </c>
      <c r="AA34" s="62">
        <v>1245000</v>
      </c>
    </row>
    <row r="35" spans="1:27" ht="12.75">
      <c r="A35" s="237" t="s">
        <v>53</v>
      </c>
      <c r="B35" s="136"/>
      <c r="C35" s="155">
        <v>1316728</v>
      </c>
      <c r="D35" s="155"/>
      <c r="E35" s="156">
        <v>340300</v>
      </c>
      <c r="F35" s="60">
        <v>1635990</v>
      </c>
      <c r="G35" s="60"/>
      <c r="H35" s="60"/>
      <c r="I35" s="60">
        <v>2859</v>
      </c>
      <c r="J35" s="60">
        <v>2859</v>
      </c>
      <c r="K35" s="60">
        <v>3169</v>
      </c>
      <c r="L35" s="60">
        <v>28460</v>
      </c>
      <c r="M35" s="60">
        <v>822049</v>
      </c>
      <c r="N35" s="60">
        <v>853678</v>
      </c>
      <c r="O35" s="60">
        <v>15766</v>
      </c>
      <c r="P35" s="60">
        <v>14970</v>
      </c>
      <c r="Q35" s="60">
        <v>57050</v>
      </c>
      <c r="R35" s="60">
        <v>87786</v>
      </c>
      <c r="S35" s="60"/>
      <c r="T35" s="60">
        <v>63487</v>
      </c>
      <c r="U35" s="60">
        <v>49414</v>
      </c>
      <c r="V35" s="60">
        <v>112901</v>
      </c>
      <c r="W35" s="60">
        <v>1057224</v>
      </c>
      <c r="X35" s="60">
        <v>339996</v>
      </c>
      <c r="Y35" s="60">
        <v>717228</v>
      </c>
      <c r="Z35" s="140">
        <v>210.95</v>
      </c>
      <c r="AA35" s="62">
        <v>1635990</v>
      </c>
    </row>
    <row r="36" spans="1:27" ht="12.75">
      <c r="A36" s="238" t="s">
        <v>139</v>
      </c>
      <c r="B36" s="149"/>
      <c r="C36" s="222">
        <f aca="true" t="shared" si="6" ref="C36:Y36">SUM(C32:C35)</f>
        <v>16751834</v>
      </c>
      <c r="D36" s="222">
        <f>SUM(D32:D35)</f>
        <v>0</v>
      </c>
      <c r="E36" s="218">
        <f t="shared" si="6"/>
        <v>33150200</v>
      </c>
      <c r="F36" s="220">
        <f t="shared" si="6"/>
        <v>32671360</v>
      </c>
      <c r="G36" s="220">
        <f t="shared" si="6"/>
        <v>0</v>
      </c>
      <c r="H36" s="220">
        <f t="shared" si="6"/>
        <v>0</v>
      </c>
      <c r="I36" s="220">
        <f t="shared" si="6"/>
        <v>678089</v>
      </c>
      <c r="J36" s="220">
        <f t="shared" si="6"/>
        <v>678089</v>
      </c>
      <c r="K36" s="220">
        <f t="shared" si="6"/>
        <v>663273</v>
      </c>
      <c r="L36" s="220">
        <f t="shared" si="6"/>
        <v>2995522</v>
      </c>
      <c r="M36" s="220">
        <f t="shared" si="6"/>
        <v>5610527</v>
      </c>
      <c r="N36" s="220">
        <f t="shared" si="6"/>
        <v>9269322</v>
      </c>
      <c r="O36" s="220">
        <f t="shared" si="6"/>
        <v>365424</v>
      </c>
      <c r="P36" s="220">
        <f t="shared" si="6"/>
        <v>2262943</v>
      </c>
      <c r="Q36" s="220">
        <f t="shared" si="6"/>
        <v>4481207</v>
      </c>
      <c r="R36" s="220">
        <f t="shared" si="6"/>
        <v>7109574</v>
      </c>
      <c r="S36" s="220">
        <f t="shared" si="6"/>
        <v>2444886</v>
      </c>
      <c r="T36" s="220">
        <f t="shared" si="6"/>
        <v>3406526</v>
      </c>
      <c r="U36" s="220">
        <f t="shared" si="6"/>
        <v>5924431</v>
      </c>
      <c r="V36" s="220">
        <f t="shared" si="6"/>
        <v>11775843</v>
      </c>
      <c r="W36" s="220">
        <f t="shared" si="6"/>
        <v>28832828</v>
      </c>
      <c r="X36" s="220">
        <f t="shared" si="6"/>
        <v>33149900</v>
      </c>
      <c r="Y36" s="220">
        <f t="shared" si="6"/>
        <v>-4317072</v>
      </c>
      <c r="Z36" s="221">
        <f>+IF(X36&lt;&gt;0,+(Y36/X36)*100,0)</f>
        <v>-13.022880913667914</v>
      </c>
      <c r="AA36" s="239">
        <f>SUM(AA32:AA35)</f>
        <v>32671360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3468227</v>
      </c>
      <c r="D6" s="155"/>
      <c r="E6" s="59">
        <v>1500000</v>
      </c>
      <c r="F6" s="60">
        <v>1500000</v>
      </c>
      <c r="G6" s="60">
        <v>30518745</v>
      </c>
      <c r="H6" s="60">
        <v>2301018</v>
      </c>
      <c r="I6" s="60">
        <v>2413917</v>
      </c>
      <c r="J6" s="60">
        <v>2413917</v>
      </c>
      <c r="K6" s="60">
        <v>7821042</v>
      </c>
      <c r="L6" s="60">
        <v>2737950</v>
      </c>
      <c r="M6" s="60">
        <v>2665060</v>
      </c>
      <c r="N6" s="60">
        <v>2665060</v>
      </c>
      <c r="O6" s="60">
        <v>10895846</v>
      </c>
      <c r="P6" s="60">
        <v>5704011</v>
      </c>
      <c r="Q6" s="60">
        <v>6726480</v>
      </c>
      <c r="R6" s="60">
        <v>6726480</v>
      </c>
      <c r="S6" s="60">
        <v>2376747</v>
      </c>
      <c r="T6" s="60">
        <v>3602159</v>
      </c>
      <c r="U6" s="60">
        <v>1041293</v>
      </c>
      <c r="V6" s="60">
        <v>1041293</v>
      </c>
      <c r="W6" s="60">
        <v>1041293</v>
      </c>
      <c r="X6" s="60">
        <v>1500000</v>
      </c>
      <c r="Y6" s="60">
        <v>-458707</v>
      </c>
      <c r="Z6" s="140">
        <v>-30.58</v>
      </c>
      <c r="AA6" s="62">
        <v>1500000</v>
      </c>
    </row>
    <row r="7" spans="1:27" ht="12.75">
      <c r="A7" s="249" t="s">
        <v>144</v>
      </c>
      <c r="B7" s="182"/>
      <c r="C7" s="155">
        <v>3460401</v>
      </c>
      <c r="D7" s="155"/>
      <c r="E7" s="59">
        <v>1000000</v>
      </c>
      <c r="F7" s="60"/>
      <c r="G7" s="60">
        <v>3477566</v>
      </c>
      <c r="H7" s="60">
        <v>27528168</v>
      </c>
      <c r="I7" s="60">
        <v>19721551</v>
      </c>
      <c r="J7" s="60">
        <v>19721551</v>
      </c>
      <c r="K7" s="60">
        <v>10205819</v>
      </c>
      <c r="L7" s="60">
        <v>2751470</v>
      </c>
      <c r="M7" s="60">
        <v>2769967</v>
      </c>
      <c r="N7" s="60">
        <v>2769967</v>
      </c>
      <c r="O7" s="60">
        <v>2783560</v>
      </c>
      <c r="P7" s="60">
        <v>2795682</v>
      </c>
      <c r="Q7" s="60">
        <v>17863869</v>
      </c>
      <c r="R7" s="60">
        <v>17863869</v>
      </c>
      <c r="S7" s="60">
        <v>16216327</v>
      </c>
      <c r="T7" s="60">
        <v>13860065</v>
      </c>
      <c r="U7" s="60">
        <v>155390</v>
      </c>
      <c r="V7" s="60">
        <v>155390</v>
      </c>
      <c r="W7" s="60">
        <v>155390</v>
      </c>
      <c r="X7" s="60"/>
      <c r="Y7" s="60">
        <v>155390</v>
      </c>
      <c r="Z7" s="140"/>
      <c r="AA7" s="62"/>
    </row>
    <row r="8" spans="1:27" ht="12.75">
      <c r="A8" s="249" t="s">
        <v>145</v>
      </c>
      <c r="B8" s="182"/>
      <c r="C8" s="155">
        <v>22444353</v>
      </c>
      <c r="D8" s="155"/>
      <c r="E8" s="59">
        <v>22000000</v>
      </c>
      <c r="F8" s="60">
        <v>34010540</v>
      </c>
      <c r="G8" s="60">
        <v>24258971</v>
      </c>
      <c r="H8" s="60">
        <v>24258971</v>
      </c>
      <c r="I8" s="60">
        <v>24258971</v>
      </c>
      <c r="J8" s="60">
        <v>24258971</v>
      </c>
      <c r="K8" s="60">
        <v>24258971</v>
      </c>
      <c r="L8" s="60">
        <v>24258971</v>
      </c>
      <c r="M8" s="60">
        <v>30330155</v>
      </c>
      <c r="N8" s="60">
        <v>30330155</v>
      </c>
      <c r="O8" s="60">
        <v>30330155</v>
      </c>
      <c r="P8" s="60">
        <v>39321017</v>
      </c>
      <c r="Q8" s="60">
        <v>34502805</v>
      </c>
      <c r="R8" s="60">
        <v>34502805</v>
      </c>
      <c r="S8" s="60">
        <v>34036201</v>
      </c>
      <c r="T8" s="60">
        <v>34709476</v>
      </c>
      <c r="U8" s="60">
        <v>28381889</v>
      </c>
      <c r="V8" s="60">
        <v>28381889</v>
      </c>
      <c r="W8" s="60">
        <v>28381889</v>
      </c>
      <c r="X8" s="60">
        <v>34010540</v>
      </c>
      <c r="Y8" s="60">
        <v>-5628651</v>
      </c>
      <c r="Z8" s="140">
        <v>-16.55</v>
      </c>
      <c r="AA8" s="62">
        <v>34010540</v>
      </c>
    </row>
    <row r="9" spans="1:27" ht="12.75">
      <c r="A9" s="249" t="s">
        <v>146</v>
      </c>
      <c r="B9" s="182"/>
      <c r="C9" s="155">
        <v>7465902</v>
      </c>
      <c r="D9" s="155"/>
      <c r="E9" s="59">
        <v>4500000</v>
      </c>
      <c r="F9" s="60">
        <v>4500000</v>
      </c>
      <c r="G9" s="60">
        <v>2668753</v>
      </c>
      <c r="H9" s="60">
        <v>2668753</v>
      </c>
      <c r="I9" s="60">
        <v>2668753</v>
      </c>
      <c r="J9" s="60">
        <v>2668753</v>
      </c>
      <c r="K9" s="60">
        <v>2668753</v>
      </c>
      <c r="L9" s="60">
        <v>2668753</v>
      </c>
      <c r="M9" s="60">
        <v>2668753</v>
      </c>
      <c r="N9" s="60">
        <v>2668753</v>
      </c>
      <c r="O9" s="60">
        <v>2668753</v>
      </c>
      <c r="P9" s="60">
        <v>2668753</v>
      </c>
      <c r="Q9" s="60">
        <v>2668753</v>
      </c>
      <c r="R9" s="60">
        <v>2668753</v>
      </c>
      <c r="S9" s="60">
        <v>2668753</v>
      </c>
      <c r="T9" s="60">
        <v>2668753</v>
      </c>
      <c r="U9" s="60">
        <v>2668753</v>
      </c>
      <c r="V9" s="60">
        <v>2668753</v>
      </c>
      <c r="W9" s="60">
        <v>2668753</v>
      </c>
      <c r="X9" s="60">
        <v>4500000</v>
      </c>
      <c r="Y9" s="60">
        <v>-1831247</v>
      </c>
      <c r="Z9" s="140">
        <v>-40.69</v>
      </c>
      <c r="AA9" s="62">
        <v>4500000</v>
      </c>
    </row>
    <row r="10" spans="1:27" ht="12.75">
      <c r="A10" s="249" t="s">
        <v>147</v>
      </c>
      <c r="B10" s="182"/>
      <c r="C10" s="155">
        <v>3253</v>
      </c>
      <c r="D10" s="155"/>
      <c r="E10" s="59">
        <v>3500</v>
      </c>
      <c r="F10" s="60">
        <v>3500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3500</v>
      </c>
      <c r="Y10" s="159">
        <v>-3500</v>
      </c>
      <c r="Z10" s="141">
        <v>-100</v>
      </c>
      <c r="AA10" s="225">
        <v>3500</v>
      </c>
    </row>
    <row r="11" spans="1:27" ht="12.75">
      <c r="A11" s="249" t="s">
        <v>148</v>
      </c>
      <c r="B11" s="182"/>
      <c r="C11" s="155">
        <v>958287</v>
      </c>
      <c r="D11" s="155"/>
      <c r="E11" s="59">
        <v>1150000</v>
      </c>
      <c r="F11" s="60">
        <v>1150000</v>
      </c>
      <c r="G11" s="60">
        <v>906131</v>
      </c>
      <c r="H11" s="60">
        <v>906131</v>
      </c>
      <c r="I11" s="60">
        <v>906131</v>
      </c>
      <c r="J11" s="60">
        <v>906131</v>
      </c>
      <c r="K11" s="60">
        <v>852003</v>
      </c>
      <c r="L11" s="60">
        <v>852003</v>
      </c>
      <c r="M11" s="60">
        <v>852003</v>
      </c>
      <c r="N11" s="60">
        <v>852003</v>
      </c>
      <c r="O11" s="60">
        <v>852003</v>
      </c>
      <c r="P11" s="60">
        <v>852003</v>
      </c>
      <c r="Q11" s="60">
        <v>852003</v>
      </c>
      <c r="R11" s="60">
        <v>852003</v>
      </c>
      <c r="S11" s="60">
        <v>852003</v>
      </c>
      <c r="T11" s="60">
        <v>852003</v>
      </c>
      <c r="U11" s="60">
        <v>852003</v>
      </c>
      <c r="V11" s="60">
        <v>852003</v>
      </c>
      <c r="W11" s="60">
        <v>852003</v>
      </c>
      <c r="X11" s="60">
        <v>1150000</v>
      </c>
      <c r="Y11" s="60">
        <v>-297997</v>
      </c>
      <c r="Z11" s="140">
        <v>-25.91</v>
      </c>
      <c r="AA11" s="62">
        <v>1150000</v>
      </c>
    </row>
    <row r="12" spans="1:27" ht="12.75">
      <c r="A12" s="250" t="s">
        <v>56</v>
      </c>
      <c r="B12" s="251"/>
      <c r="C12" s="168">
        <f aca="true" t="shared" si="0" ref="C12:Y12">SUM(C6:C11)</f>
        <v>37800423</v>
      </c>
      <c r="D12" s="168">
        <f>SUM(D6:D11)</f>
        <v>0</v>
      </c>
      <c r="E12" s="72">
        <f t="shared" si="0"/>
        <v>30153500</v>
      </c>
      <c r="F12" s="73">
        <f t="shared" si="0"/>
        <v>41164040</v>
      </c>
      <c r="G12" s="73">
        <f t="shared" si="0"/>
        <v>61830166</v>
      </c>
      <c r="H12" s="73">
        <f t="shared" si="0"/>
        <v>57663041</v>
      </c>
      <c r="I12" s="73">
        <f t="shared" si="0"/>
        <v>49969323</v>
      </c>
      <c r="J12" s="73">
        <f t="shared" si="0"/>
        <v>49969323</v>
      </c>
      <c r="K12" s="73">
        <f t="shared" si="0"/>
        <v>45806588</v>
      </c>
      <c r="L12" s="73">
        <f t="shared" si="0"/>
        <v>33269147</v>
      </c>
      <c r="M12" s="73">
        <f t="shared" si="0"/>
        <v>39285938</v>
      </c>
      <c r="N12" s="73">
        <f t="shared" si="0"/>
        <v>39285938</v>
      </c>
      <c r="O12" s="73">
        <f t="shared" si="0"/>
        <v>47530317</v>
      </c>
      <c r="P12" s="73">
        <f t="shared" si="0"/>
        <v>51341466</v>
      </c>
      <c r="Q12" s="73">
        <f t="shared" si="0"/>
        <v>62613910</v>
      </c>
      <c r="R12" s="73">
        <f t="shared" si="0"/>
        <v>62613910</v>
      </c>
      <c r="S12" s="73">
        <f t="shared" si="0"/>
        <v>56150031</v>
      </c>
      <c r="T12" s="73">
        <f t="shared" si="0"/>
        <v>55692456</v>
      </c>
      <c r="U12" s="73">
        <f t="shared" si="0"/>
        <v>33099328</v>
      </c>
      <c r="V12" s="73">
        <f t="shared" si="0"/>
        <v>33099328</v>
      </c>
      <c r="W12" s="73">
        <f t="shared" si="0"/>
        <v>33099328</v>
      </c>
      <c r="X12" s="73">
        <f t="shared" si="0"/>
        <v>41164040</v>
      </c>
      <c r="Y12" s="73">
        <f t="shared" si="0"/>
        <v>-8064712</v>
      </c>
      <c r="Z12" s="170">
        <f>+IF(X12&lt;&gt;0,+(Y12/X12)*100,0)</f>
        <v>-19.591643580173372</v>
      </c>
      <c r="AA12" s="74">
        <f>SUM(AA6:AA11)</f>
        <v>41164040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6401</v>
      </c>
      <c r="D15" s="155"/>
      <c r="E15" s="59">
        <v>8600</v>
      </c>
      <c r="F15" s="60">
        <v>8600</v>
      </c>
      <c r="G15" s="60">
        <v>10921</v>
      </c>
      <c r="H15" s="60">
        <v>10921</v>
      </c>
      <c r="I15" s="60">
        <v>10921</v>
      </c>
      <c r="J15" s="60">
        <v>10921</v>
      </c>
      <c r="K15" s="60">
        <v>10921</v>
      </c>
      <c r="L15" s="60">
        <v>10921</v>
      </c>
      <c r="M15" s="60">
        <v>10921</v>
      </c>
      <c r="N15" s="60">
        <v>10921</v>
      </c>
      <c r="O15" s="60">
        <v>10921</v>
      </c>
      <c r="P15" s="60">
        <v>10921</v>
      </c>
      <c r="Q15" s="60">
        <v>10921</v>
      </c>
      <c r="R15" s="60">
        <v>10921</v>
      </c>
      <c r="S15" s="60">
        <v>10921</v>
      </c>
      <c r="T15" s="60">
        <v>10921</v>
      </c>
      <c r="U15" s="60">
        <v>10921</v>
      </c>
      <c r="V15" s="60">
        <v>10921</v>
      </c>
      <c r="W15" s="60">
        <v>10921</v>
      </c>
      <c r="X15" s="60">
        <v>8600</v>
      </c>
      <c r="Y15" s="60">
        <v>2321</v>
      </c>
      <c r="Z15" s="140">
        <v>26.99</v>
      </c>
      <c r="AA15" s="62">
        <v>8600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25391518</v>
      </c>
      <c r="D17" s="155"/>
      <c r="E17" s="59">
        <v>60000000</v>
      </c>
      <c r="F17" s="60">
        <v>25391520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25391520</v>
      </c>
      <c r="Y17" s="60">
        <v>-25391520</v>
      </c>
      <c r="Z17" s="140">
        <v>-100</v>
      </c>
      <c r="AA17" s="62">
        <v>25391520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572921445</v>
      </c>
      <c r="D19" s="155"/>
      <c r="E19" s="59">
        <v>571474007</v>
      </c>
      <c r="F19" s="60">
        <v>570221827</v>
      </c>
      <c r="G19" s="60">
        <v>667134432</v>
      </c>
      <c r="H19" s="60">
        <v>667134432</v>
      </c>
      <c r="I19" s="60">
        <v>667134432</v>
      </c>
      <c r="J19" s="60">
        <v>667134432</v>
      </c>
      <c r="K19" s="60">
        <v>667134432</v>
      </c>
      <c r="L19" s="60">
        <v>670129432</v>
      </c>
      <c r="M19" s="60">
        <v>675966496</v>
      </c>
      <c r="N19" s="60">
        <v>675966496</v>
      </c>
      <c r="O19" s="60">
        <v>675966496</v>
      </c>
      <c r="P19" s="60">
        <v>678229439</v>
      </c>
      <c r="Q19" s="60">
        <v>678229439</v>
      </c>
      <c r="R19" s="60">
        <v>678229439</v>
      </c>
      <c r="S19" s="60">
        <v>678229439</v>
      </c>
      <c r="T19" s="60">
        <v>678229439</v>
      </c>
      <c r="U19" s="60">
        <v>678229439</v>
      </c>
      <c r="V19" s="60">
        <v>678229439</v>
      </c>
      <c r="W19" s="60">
        <v>678229439</v>
      </c>
      <c r="X19" s="60">
        <v>570221827</v>
      </c>
      <c r="Y19" s="60">
        <v>108007612</v>
      </c>
      <c r="Z19" s="140">
        <v>18.94</v>
      </c>
      <c r="AA19" s="62">
        <v>570221827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2238</v>
      </c>
      <c r="D22" s="155"/>
      <c r="E22" s="59">
        <v>100000</v>
      </c>
      <c r="F22" s="60"/>
      <c r="G22" s="60">
        <v>2238</v>
      </c>
      <c r="H22" s="60">
        <v>2238</v>
      </c>
      <c r="I22" s="60">
        <v>2238</v>
      </c>
      <c r="J22" s="60">
        <v>2238</v>
      </c>
      <c r="K22" s="60">
        <v>2238</v>
      </c>
      <c r="L22" s="60">
        <v>2238</v>
      </c>
      <c r="M22" s="60">
        <v>2238</v>
      </c>
      <c r="N22" s="60">
        <v>2238</v>
      </c>
      <c r="O22" s="60">
        <v>2238</v>
      </c>
      <c r="P22" s="60">
        <v>2238</v>
      </c>
      <c r="Q22" s="60">
        <v>2238</v>
      </c>
      <c r="R22" s="60">
        <v>2238</v>
      </c>
      <c r="S22" s="60">
        <v>2238</v>
      </c>
      <c r="T22" s="60">
        <v>2238</v>
      </c>
      <c r="U22" s="60">
        <v>2238</v>
      </c>
      <c r="V22" s="60">
        <v>2238</v>
      </c>
      <c r="W22" s="60">
        <v>2238</v>
      </c>
      <c r="X22" s="60"/>
      <c r="Y22" s="60">
        <v>2238</v>
      </c>
      <c r="Z22" s="140"/>
      <c r="AA22" s="62"/>
    </row>
    <row r="23" spans="1:27" ht="12.75">
      <c r="A23" s="249" t="s">
        <v>158</v>
      </c>
      <c r="B23" s="182"/>
      <c r="C23" s="155">
        <v>458067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598779669</v>
      </c>
      <c r="D24" s="168">
        <f>SUM(D15:D23)</f>
        <v>0</v>
      </c>
      <c r="E24" s="76">
        <f t="shared" si="1"/>
        <v>631582607</v>
      </c>
      <c r="F24" s="77">
        <f t="shared" si="1"/>
        <v>595621947</v>
      </c>
      <c r="G24" s="77">
        <f t="shared" si="1"/>
        <v>667147591</v>
      </c>
      <c r="H24" s="77">
        <f t="shared" si="1"/>
        <v>667147591</v>
      </c>
      <c r="I24" s="77">
        <f t="shared" si="1"/>
        <v>667147591</v>
      </c>
      <c r="J24" s="77">
        <f t="shared" si="1"/>
        <v>667147591</v>
      </c>
      <c r="K24" s="77">
        <f t="shared" si="1"/>
        <v>667147591</v>
      </c>
      <c r="L24" s="77">
        <f t="shared" si="1"/>
        <v>670142591</v>
      </c>
      <c r="M24" s="77">
        <f t="shared" si="1"/>
        <v>675979655</v>
      </c>
      <c r="N24" s="77">
        <f t="shared" si="1"/>
        <v>675979655</v>
      </c>
      <c r="O24" s="77">
        <f t="shared" si="1"/>
        <v>675979655</v>
      </c>
      <c r="P24" s="77">
        <f t="shared" si="1"/>
        <v>678242598</v>
      </c>
      <c r="Q24" s="77">
        <f t="shared" si="1"/>
        <v>678242598</v>
      </c>
      <c r="R24" s="77">
        <f t="shared" si="1"/>
        <v>678242598</v>
      </c>
      <c r="S24" s="77">
        <f t="shared" si="1"/>
        <v>678242598</v>
      </c>
      <c r="T24" s="77">
        <f t="shared" si="1"/>
        <v>678242598</v>
      </c>
      <c r="U24" s="77">
        <f t="shared" si="1"/>
        <v>678242598</v>
      </c>
      <c r="V24" s="77">
        <f t="shared" si="1"/>
        <v>678242598</v>
      </c>
      <c r="W24" s="77">
        <f t="shared" si="1"/>
        <v>678242598</v>
      </c>
      <c r="X24" s="77">
        <f t="shared" si="1"/>
        <v>595621947</v>
      </c>
      <c r="Y24" s="77">
        <f t="shared" si="1"/>
        <v>82620651</v>
      </c>
      <c r="Z24" s="212">
        <f>+IF(X24&lt;&gt;0,+(Y24/X24)*100,0)</f>
        <v>13.871324153876419</v>
      </c>
      <c r="AA24" s="79">
        <f>SUM(AA15:AA23)</f>
        <v>595621947</v>
      </c>
    </row>
    <row r="25" spans="1:27" ht="12.75">
      <c r="A25" s="250" t="s">
        <v>159</v>
      </c>
      <c r="B25" s="251"/>
      <c r="C25" s="168">
        <f aca="true" t="shared" si="2" ref="C25:Y25">+C12+C24</f>
        <v>636580092</v>
      </c>
      <c r="D25" s="168">
        <f>+D12+D24</f>
        <v>0</v>
      </c>
      <c r="E25" s="72">
        <f t="shared" si="2"/>
        <v>661736107</v>
      </c>
      <c r="F25" s="73">
        <f t="shared" si="2"/>
        <v>636785987</v>
      </c>
      <c r="G25" s="73">
        <f t="shared" si="2"/>
        <v>728977757</v>
      </c>
      <c r="H25" s="73">
        <f t="shared" si="2"/>
        <v>724810632</v>
      </c>
      <c r="I25" s="73">
        <f t="shared" si="2"/>
        <v>717116914</v>
      </c>
      <c r="J25" s="73">
        <f t="shared" si="2"/>
        <v>717116914</v>
      </c>
      <c r="K25" s="73">
        <f t="shared" si="2"/>
        <v>712954179</v>
      </c>
      <c r="L25" s="73">
        <f t="shared" si="2"/>
        <v>703411738</v>
      </c>
      <c r="M25" s="73">
        <f t="shared" si="2"/>
        <v>715265593</v>
      </c>
      <c r="N25" s="73">
        <f t="shared" si="2"/>
        <v>715265593</v>
      </c>
      <c r="O25" s="73">
        <f t="shared" si="2"/>
        <v>723509972</v>
      </c>
      <c r="P25" s="73">
        <f t="shared" si="2"/>
        <v>729584064</v>
      </c>
      <c r="Q25" s="73">
        <f t="shared" si="2"/>
        <v>740856508</v>
      </c>
      <c r="R25" s="73">
        <f t="shared" si="2"/>
        <v>740856508</v>
      </c>
      <c r="S25" s="73">
        <f t="shared" si="2"/>
        <v>734392629</v>
      </c>
      <c r="T25" s="73">
        <f t="shared" si="2"/>
        <v>733935054</v>
      </c>
      <c r="U25" s="73">
        <f t="shared" si="2"/>
        <v>711341926</v>
      </c>
      <c r="V25" s="73">
        <f t="shared" si="2"/>
        <v>711341926</v>
      </c>
      <c r="W25" s="73">
        <f t="shared" si="2"/>
        <v>711341926</v>
      </c>
      <c r="X25" s="73">
        <f t="shared" si="2"/>
        <v>636785987</v>
      </c>
      <c r="Y25" s="73">
        <f t="shared" si="2"/>
        <v>74555939</v>
      </c>
      <c r="Z25" s="170">
        <f>+IF(X25&lt;&gt;0,+(Y25/X25)*100,0)</f>
        <v>11.708162635808755</v>
      </c>
      <c r="AA25" s="74">
        <f>+AA12+AA24</f>
        <v>636785987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4087521</v>
      </c>
      <c r="D30" s="155"/>
      <c r="E30" s="59">
        <v>3510273</v>
      </c>
      <c r="F30" s="60">
        <v>3510273</v>
      </c>
      <c r="G30" s="60">
        <v>2288221</v>
      </c>
      <c r="H30" s="60">
        <v>2288221</v>
      </c>
      <c r="I30" s="60">
        <v>2288221</v>
      </c>
      <c r="J30" s="60">
        <v>2288221</v>
      </c>
      <c r="K30" s="60">
        <v>2288221</v>
      </c>
      <c r="L30" s="60">
        <v>1846221</v>
      </c>
      <c r="M30" s="60">
        <v>592297</v>
      </c>
      <c r="N30" s="60">
        <v>592297</v>
      </c>
      <c r="O30" s="60">
        <v>592297</v>
      </c>
      <c r="P30" s="60">
        <v>592297</v>
      </c>
      <c r="Q30" s="60">
        <v>592297</v>
      </c>
      <c r="R30" s="60">
        <v>592297</v>
      </c>
      <c r="S30" s="60">
        <v>592297</v>
      </c>
      <c r="T30" s="60">
        <v>592297</v>
      </c>
      <c r="U30" s="60">
        <v>8134683</v>
      </c>
      <c r="V30" s="60">
        <v>8134683</v>
      </c>
      <c r="W30" s="60">
        <v>8134683</v>
      </c>
      <c r="X30" s="60">
        <v>3510273</v>
      </c>
      <c r="Y30" s="60">
        <v>4624410</v>
      </c>
      <c r="Z30" s="140">
        <v>131.74</v>
      </c>
      <c r="AA30" s="62">
        <v>3510273</v>
      </c>
    </row>
    <row r="31" spans="1:27" ht="12.75">
      <c r="A31" s="249" t="s">
        <v>163</v>
      </c>
      <c r="B31" s="182"/>
      <c r="C31" s="155">
        <v>2421026</v>
      </c>
      <c r="D31" s="155"/>
      <c r="E31" s="59">
        <v>2600000</v>
      </c>
      <c r="F31" s="60">
        <v>2600000</v>
      </c>
      <c r="G31" s="60">
        <v>2421026</v>
      </c>
      <c r="H31" s="60">
        <v>2421026</v>
      </c>
      <c r="I31" s="60">
        <v>2421026</v>
      </c>
      <c r="J31" s="60">
        <v>2421026</v>
      </c>
      <c r="K31" s="60">
        <v>2421026</v>
      </c>
      <c r="L31" s="60">
        <v>2421026</v>
      </c>
      <c r="M31" s="60">
        <v>2433810</v>
      </c>
      <c r="N31" s="60">
        <v>2433810</v>
      </c>
      <c r="O31" s="60">
        <v>2433810</v>
      </c>
      <c r="P31" s="60">
        <v>2433810</v>
      </c>
      <c r="Q31" s="60">
        <v>2433810</v>
      </c>
      <c r="R31" s="60">
        <v>2433810</v>
      </c>
      <c r="S31" s="60">
        <v>2433810</v>
      </c>
      <c r="T31" s="60">
        <v>2433810</v>
      </c>
      <c r="U31" s="60">
        <v>2433810</v>
      </c>
      <c r="V31" s="60">
        <v>2433810</v>
      </c>
      <c r="W31" s="60">
        <v>2433810</v>
      </c>
      <c r="X31" s="60">
        <v>2600000</v>
      </c>
      <c r="Y31" s="60">
        <v>-166190</v>
      </c>
      <c r="Z31" s="140">
        <v>-6.39</v>
      </c>
      <c r="AA31" s="62">
        <v>2600000</v>
      </c>
    </row>
    <row r="32" spans="1:27" ht="12.75">
      <c r="A32" s="249" t="s">
        <v>164</v>
      </c>
      <c r="B32" s="182"/>
      <c r="C32" s="155">
        <v>32016817</v>
      </c>
      <c r="D32" s="155"/>
      <c r="E32" s="59">
        <v>12000000</v>
      </c>
      <c r="F32" s="60">
        <v>12000000</v>
      </c>
      <c r="G32" s="60">
        <v>40590652</v>
      </c>
      <c r="H32" s="60">
        <v>40563481</v>
      </c>
      <c r="I32" s="60">
        <v>40563481</v>
      </c>
      <c r="J32" s="60">
        <v>40563481</v>
      </c>
      <c r="K32" s="60">
        <v>2536985</v>
      </c>
      <c r="L32" s="60">
        <v>16545088</v>
      </c>
      <c r="M32" s="60">
        <v>8186104</v>
      </c>
      <c r="N32" s="60">
        <v>8186104</v>
      </c>
      <c r="O32" s="60">
        <v>16433910</v>
      </c>
      <c r="P32" s="60">
        <v>16322931</v>
      </c>
      <c r="Q32" s="60">
        <v>17094014</v>
      </c>
      <c r="R32" s="60">
        <v>17094014</v>
      </c>
      <c r="S32" s="60">
        <v>14194829</v>
      </c>
      <c r="T32" s="60">
        <v>10182434</v>
      </c>
      <c r="U32" s="60">
        <v>2908817</v>
      </c>
      <c r="V32" s="60">
        <v>2908817</v>
      </c>
      <c r="W32" s="60">
        <v>2908817</v>
      </c>
      <c r="X32" s="60">
        <v>12000000</v>
      </c>
      <c r="Y32" s="60">
        <v>-9091183</v>
      </c>
      <c r="Z32" s="140">
        <v>-75.76</v>
      </c>
      <c r="AA32" s="62">
        <v>12000000</v>
      </c>
    </row>
    <row r="33" spans="1:27" ht="12.75">
      <c r="A33" s="249" t="s">
        <v>165</v>
      </c>
      <c r="B33" s="182"/>
      <c r="C33" s="155">
        <v>1258474</v>
      </c>
      <c r="D33" s="155"/>
      <c r="E33" s="59">
        <v>500000</v>
      </c>
      <c r="F33" s="60"/>
      <c r="G33" s="60">
        <v>25113485</v>
      </c>
      <c r="H33" s="60">
        <v>25113485</v>
      </c>
      <c r="I33" s="60">
        <v>25113485</v>
      </c>
      <c r="J33" s="60">
        <v>25113485</v>
      </c>
      <c r="K33" s="60">
        <v>43933370</v>
      </c>
      <c r="L33" s="60">
        <v>25113485</v>
      </c>
      <c r="M33" s="60">
        <v>25113485</v>
      </c>
      <c r="N33" s="60">
        <v>25113485</v>
      </c>
      <c r="O33" s="60">
        <v>25113485</v>
      </c>
      <c r="P33" s="60">
        <v>25113485</v>
      </c>
      <c r="Q33" s="60">
        <v>25113485</v>
      </c>
      <c r="R33" s="60">
        <v>25113485</v>
      </c>
      <c r="S33" s="60">
        <v>25113485</v>
      </c>
      <c r="T33" s="60">
        <v>25113485</v>
      </c>
      <c r="U33" s="60">
        <v>25113485</v>
      </c>
      <c r="V33" s="60">
        <v>25113485</v>
      </c>
      <c r="W33" s="60">
        <v>25113485</v>
      </c>
      <c r="X33" s="60"/>
      <c r="Y33" s="60">
        <v>25113485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39783838</v>
      </c>
      <c r="D34" s="168">
        <f>SUM(D29:D33)</f>
        <v>0</v>
      </c>
      <c r="E34" s="72">
        <f t="shared" si="3"/>
        <v>18610273</v>
      </c>
      <c r="F34" s="73">
        <f t="shared" si="3"/>
        <v>18110273</v>
      </c>
      <c r="G34" s="73">
        <f t="shared" si="3"/>
        <v>70413384</v>
      </c>
      <c r="H34" s="73">
        <f t="shared" si="3"/>
        <v>70386213</v>
      </c>
      <c r="I34" s="73">
        <f t="shared" si="3"/>
        <v>70386213</v>
      </c>
      <c r="J34" s="73">
        <f t="shared" si="3"/>
        <v>70386213</v>
      </c>
      <c r="K34" s="73">
        <f t="shared" si="3"/>
        <v>51179602</v>
      </c>
      <c r="L34" s="73">
        <f t="shared" si="3"/>
        <v>45925820</v>
      </c>
      <c r="M34" s="73">
        <f t="shared" si="3"/>
        <v>36325696</v>
      </c>
      <c r="N34" s="73">
        <f t="shared" si="3"/>
        <v>36325696</v>
      </c>
      <c r="O34" s="73">
        <f t="shared" si="3"/>
        <v>44573502</v>
      </c>
      <c r="P34" s="73">
        <f t="shared" si="3"/>
        <v>44462523</v>
      </c>
      <c r="Q34" s="73">
        <f t="shared" si="3"/>
        <v>45233606</v>
      </c>
      <c r="R34" s="73">
        <f t="shared" si="3"/>
        <v>45233606</v>
      </c>
      <c r="S34" s="73">
        <f t="shared" si="3"/>
        <v>42334421</v>
      </c>
      <c r="T34" s="73">
        <f t="shared" si="3"/>
        <v>38322026</v>
      </c>
      <c r="U34" s="73">
        <f t="shared" si="3"/>
        <v>38590795</v>
      </c>
      <c r="V34" s="73">
        <f t="shared" si="3"/>
        <v>38590795</v>
      </c>
      <c r="W34" s="73">
        <f t="shared" si="3"/>
        <v>38590795</v>
      </c>
      <c r="X34" s="73">
        <f t="shared" si="3"/>
        <v>18110273</v>
      </c>
      <c r="Y34" s="73">
        <f t="shared" si="3"/>
        <v>20480522</v>
      </c>
      <c r="Z34" s="170">
        <f>+IF(X34&lt;&gt;0,+(Y34/X34)*100,0)</f>
        <v>113.08787007241692</v>
      </c>
      <c r="AA34" s="74">
        <f>SUM(AA29:AA33)</f>
        <v>18110273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9564313</v>
      </c>
      <c r="D37" s="155"/>
      <c r="E37" s="59">
        <v>6102562</v>
      </c>
      <c r="F37" s="60">
        <v>6102562</v>
      </c>
      <c r="G37" s="60">
        <v>11363616</v>
      </c>
      <c r="H37" s="60">
        <v>11363616</v>
      </c>
      <c r="I37" s="60">
        <v>11363616</v>
      </c>
      <c r="J37" s="60">
        <v>11363616</v>
      </c>
      <c r="K37" s="60">
        <v>11363616</v>
      </c>
      <c r="L37" s="60">
        <v>11363616</v>
      </c>
      <c r="M37" s="60">
        <v>11363616</v>
      </c>
      <c r="N37" s="60">
        <v>11363616</v>
      </c>
      <c r="O37" s="60">
        <v>11363616</v>
      </c>
      <c r="P37" s="60">
        <v>11363616</v>
      </c>
      <c r="Q37" s="60">
        <v>11363616</v>
      </c>
      <c r="R37" s="60">
        <v>11363616</v>
      </c>
      <c r="S37" s="60">
        <v>11363616</v>
      </c>
      <c r="T37" s="60">
        <v>11363616</v>
      </c>
      <c r="U37" s="60">
        <v>11363616</v>
      </c>
      <c r="V37" s="60">
        <v>11363616</v>
      </c>
      <c r="W37" s="60">
        <v>11363616</v>
      </c>
      <c r="X37" s="60">
        <v>6102562</v>
      </c>
      <c r="Y37" s="60">
        <v>5261054</v>
      </c>
      <c r="Z37" s="140">
        <v>86.21</v>
      </c>
      <c r="AA37" s="62">
        <v>6102562</v>
      </c>
    </row>
    <row r="38" spans="1:27" ht="12.75">
      <c r="A38" s="249" t="s">
        <v>165</v>
      </c>
      <c r="B38" s="182"/>
      <c r="C38" s="155">
        <v>50345737</v>
      </c>
      <c r="D38" s="155"/>
      <c r="E38" s="59">
        <v>47500000</v>
      </c>
      <c r="F38" s="60">
        <v>51926000</v>
      </c>
      <c r="G38" s="60">
        <v>20418161</v>
      </c>
      <c r="H38" s="60">
        <v>20418161</v>
      </c>
      <c r="I38" s="60">
        <v>20418161</v>
      </c>
      <c r="J38" s="60">
        <v>20418161</v>
      </c>
      <c r="K38" s="60">
        <v>20418161</v>
      </c>
      <c r="L38" s="60">
        <v>20418161</v>
      </c>
      <c r="M38" s="60">
        <v>20418161</v>
      </c>
      <c r="N38" s="60">
        <v>20418161</v>
      </c>
      <c r="O38" s="60">
        <v>20418161</v>
      </c>
      <c r="P38" s="60">
        <v>20418161</v>
      </c>
      <c r="Q38" s="60">
        <v>20418161</v>
      </c>
      <c r="R38" s="60">
        <v>20418161</v>
      </c>
      <c r="S38" s="60">
        <v>20418161</v>
      </c>
      <c r="T38" s="60">
        <v>20418161</v>
      </c>
      <c r="U38" s="60">
        <v>20418161</v>
      </c>
      <c r="V38" s="60">
        <v>20418161</v>
      </c>
      <c r="W38" s="60">
        <v>20418161</v>
      </c>
      <c r="X38" s="60">
        <v>51926000</v>
      </c>
      <c r="Y38" s="60">
        <v>-31507839</v>
      </c>
      <c r="Z38" s="140">
        <v>-60.68</v>
      </c>
      <c r="AA38" s="62">
        <v>51926000</v>
      </c>
    </row>
    <row r="39" spans="1:27" ht="12.75">
      <c r="A39" s="250" t="s">
        <v>59</v>
      </c>
      <c r="B39" s="253"/>
      <c r="C39" s="168">
        <f aca="true" t="shared" si="4" ref="C39:Y39">SUM(C37:C38)</f>
        <v>59910050</v>
      </c>
      <c r="D39" s="168">
        <f>SUM(D37:D38)</f>
        <v>0</v>
      </c>
      <c r="E39" s="76">
        <f t="shared" si="4"/>
        <v>53602562</v>
      </c>
      <c r="F39" s="77">
        <f t="shared" si="4"/>
        <v>58028562</v>
      </c>
      <c r="G39" s="77">
        <f t="shared" si="4"/>
        <v>31781777</v>
      </c>
      <c r="H39" s="77">
        <f t="shared" si="4"/>
        <v>31781777</v>
      </c>
      <c r="I39" s="77">
        <f t="shared" si="4"/>
        <v>31781777</v>
      </c>
      <c r="J39" s="77">
        <f t="shared" si="4"/>
        <v>31781777</v>
      </c>
      <c r="K39" s="77">
        <f t="shared" si="4"/>
        <v>31781777</v>
      </c>
      <c r="L39" s="77">
        <f t="shared" si="4"/>
        <v>31781777</v>
      </c>
      <c r="M39" s="77">
        <f t="shared" si="4"/>
        <v>31781777</v>
      </c>
      <c r="N39" s="77">
        <f t="shared" si="4"/>
        <v>31781777</v>
      </c>
      <c r="O39" s="77">
        <f t="shared" si="4"/>
        <v>31781777</v>
      </c>
      <c r="P39" s="77">
        <f t="shared" si="4"/>
        <v>31781777</v>
      </c>
      <c r="Q39" s="77">
        <f t="shared" si="4"/>
        <v>31781777</v>
      </c>
      <c r="R39" s="77">
        <f t="shared" si="4"/>
        <v>31781777</v>
      </c>
      <c r="S39" s="77">
        <f t="shared" si="4"/>
        <v>31781777</v>
      </c>
      <c r="T39" s="77">
        <f t="shared" si="4"/>
        <v>31781777</v>
      </c>
      <c r="U39" s="77">
        <f t="shared" si="4"/>
        <v>31781777</v>
      </c>
      <c r="V39" s="77">
        <f t="shared" si="4"/>
        <v>31781777</v>
      </c>
      <c r="W39" s="77">
        <f t="shared" si="4"/>
        <v>31781777</v>
      </c>
      <c r="X39" s="77">
        <f t="shared" si="4"/>
        <v>58028562</v>
      </c>
      <c r="Y39" s="77">
        <f t="shared" si="4"/>
        <v>-26246785</v>
      </c>
      <c r="Z39" s="212">
        <f>+IF(X39&lt;&gt;0,+(Y39/X39)*100,0)</f>
        <v>-45.23080375488195</v>
      </c>
      <c r="AA39" s="79">
        <f>SUM(AA37:AA38)</f>
        <v>58028562</v>
      </c>
    </row>
    <row r="40" spans="1:27" ht="12.75">
      <c r="A40" s="250" t="s">
        <v>167</v>
      </c>
      <c r="B40" s="251"/>
      <c r="C40" s="168">
        <f aca="true" t="shared" si="5" ref="C40:Y40">+C34+C39</f>
        <v>99693888</v>
      </c>
      <c r="D40" s="168">
        <f>+D34+D39</f>
        <v>0</v>
      </c>
      <c r="E40" s="72">
        <f t="shared" si="5"/>
        <v>72212835</v>
      </c>
      <c r="F40" s="73">
        <f t="shared" si="5"/>
        <v>76138835</v>
      </c>
      <c r="G40" s="73">
        <f t="shared" si="5"/>
        <v>102195161</v>
      </c>
      <c r="H40" s="73">
        <f t="shared" si="5"/>
        <v>102167990</v>
      </c>
      <c r="I40" s="73">
        <f t="shared" si="5"/>
        <v>102167990</v>
      </c>
      <c r="J40" s="73">
        <f t="shared" si="5"/>
        <v>102167990</v>
      </c>
      <c r="K40" s="73">
        <f t="shared" si="5"/>
        <v>82961379</v>
      </c>
      <c r="L40" s="73">
        <f t="shared" si="5"/>
        <v>77707597</v>
      </c>
      <c r="M40" s="73">
        <f t="shared" si="5"/>
        <v>68107473</v>
      </c>
      <c r="N40" s="73">
        <f t="shared" si="5"/>
        <v>68107473</v>
      </c>
      <c r="O40" s="73">
        <f t="shared" si="5"/>
        <v>76355279</v>
      </c>
      <c r="P40" s="73">
        <f t="shared" si="5"/>
        <v>76244300</v>
      </c>
      <c r="Q40" s="73">
        <f t="shared" si="5"/>
        <v>77015383</v>
      </c>
      <c r="R40" s="73">
        <f t="shared" si="5"/>
        <v>77015383</v>
      </c>
      <c r="S40" s="73">
        <f t="shared" si="5"/>
        <v>74116198</v>
      </c>
      <c r="T40" s="73">
        <f t="shared" si="5"/>
        <v>70103803</v>
      </c>
      <c r="U40" s="73">
        <f t="shared" si="5"/>
        <v>70372572</v>
      </c>
      <c r="V40" s="73">
        <f t="shared" si="5"/>
        <v>70372572</v>
      </c>
      <c r="W40" s="73">
        <f t="shared" si="5"/>
        <v>70372572</v>
      </c>
      <c r="X40" s="73">
        <f t="shared" si="5"/>
        <v>76138835</v>
      </c>
      <c r="Y40" s="73">
        <f t="shared" si="5"/>
        <v>-5766263</v>
      </c>
      <c r="Z40" s="170">
        <f>+IF(X40&lt;&gt;0,+(Y40/X40)*100,0)</f>
        <v>-7.573353335390539</v>
      </c>
      <c r="AA40" s="74">
        <f>+AA34+AA39</f>
        <v>76138835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536886204</v>
      </c>
      <c r="D42" s="257">
        <f>+D25-D40</f>
        <v>0</v>
      </c>
      <c r="E42" s="258">
        <f t="shared" si="6"/>
        <v>589523272</v>
      </c>
      <c r="F42" s="259">
        <f t="shared" si="6"/>
        <v>560647152</v>
      </c>
      <c r="G42" s="259">
        <f t="shared" si="6"/>
        <v>626782596</v>
      </c>
      <c r="H42" s="259">
        <f t="shared" si="6"/>
        <v>622642642</v>
      </c>
      <c r="I42" s="259">
        <f t="shared" si="6"/>
        <v>614948924</v>
      </c>
      <c r="J42" s="259">
        <f t="shared" si="6"/>
        <v>614948924</v>
      </c>
      <c r="K42" s="259">
        <f t="shared" si="6"/>
        <v>629992800</v>
      </c>
      <c r="L42" s="259">
        <f t="shared" si="6"/>
        <v>625704141</v>
      </c>
      <c r="M42" s="259">
        <f t="shared" si="6"/>
        <v>647158120</v>
      </c>
      <c r="N42" s="259">
        <f t="shared" si="6"/>
        <v>647158120</v>
      </c>
      <c r="O42" s="259">
        <f t="shared" si="6"/>
        <v>647154693</v>
      </c>
      <c r="P42" s="259">
        <f t="shared" si="6"/>
        <v>653339764</v>
      </c>
      <c r="Q42" s="259">
        <f t="shared" si="6"/>
        <v>663841125</v>
      </c>
      <c r="R42" s="259">
        <f t="shared" si="6"/>
        <v>663841125</v>
      </c>
      <c r="S42" s="259">
        <f t="shared" si="6"/>
        <v>660276431</v>
      </c>
      <c r="T42" s="259">
        <f t="shared" si="6"/>
        <v>663831251</v>
      </c>
      <c r="U42" s="259">
        <f t="shared" si="6"/>
        <v>640969354</v>
      </c>
      <c r="V42" s="259">
        <f t="shared" si="6"/>
        <v>640969354</v>
      </c>
      <c r="W42" s="259">
        <f t="shared" si="6"/>
        <v>640969354</v>
      </c>
      <c r="X42" s="259">
        <f t="shared" si="6"/>
        <v>560647152</v>
      </c>
      <c r="Y42" s="259">
        <f t="shared" si="6"/>
        <v>80322202</v>
      </c>
      <c r="Z42" s="260">
        <f>+IF(X42&lt;&gt;0,+(Y42/X42)*100,0)</f>
        <v>14.326694020199</v>
      </c>
      <c r="AA42" s="261">
        <f>+AA25-AA40</f>
        <v>560647152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536886204</v>
      </c>
      <c r="D45" s="155"/>
      <c r="E45" s="59">
        <v>589523272</v>
      </c>
      <c r="F45" s="60">
        <v>560647152</v>
      </c>
      <c r="G45" s="60">
        <v>626782596</v>
      </c>
      <c r="H45" s="60">
        <v>622642642</v>
      </c>
      <c r="I45" s="60">
        <v>614948924</v>
      </c>
      <c r="J45" s="60">
        <v>614948924</v>
      </c>
      <c r="K45" s="60">
        <v>629992800</v>
      </c>
      <c r="L45" s="60">
        <v>625704141</v>
      </c>
      <c r="M45" s="60">
        <v>647158120</v>
      </c>
      <c r="N45" s="60">
        <v>647158120</v>
      </c>
      <c r="O45" s="60">
        <v>647154693</v>
      </c>
      <c r="P45" s="60">
        <v>653339764</v>
      </c>
      <c r="Q45" s="60">
        <v>663841125</v>
      </c>
      <c r="R45" s="60">
        <v>663841125</v>
      </c>
      <c r="S45" s="60">
        <v>660276431</v>
      </c>
      <c r="T45" s="60">
        <v>663831251</v>
      </c>
      <c r="U45" s="60">
        <v>640969354</v>
      </c>
      <c r="V45" s="60">
        <v>640969354</v>
      </c>
      <c r="W45" s="60">
        <v>640969354</v>
      </c>
      <c r="X45" s="60">
        <v>560647152</v>
      </c>
      <c r="Y45" s="60">
        <v>80322202</v>
      </c>
      <c r="Z45" s="139">
        <v>14.33</v>
      </c>
      <c r="AA45" s="62">
        <v>560647152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536886204</v>
      </c>
      <c r="D48" s="217">
        <f>SUM(D45:D47)</f>
        <v>0</v>
      </c>
      <c r="E48" s="264">
        <f t="shared" si="7"/>
        <v>589523272</v>
      </c>
      <c r="F48" s="219">
        <f t="shared" si="7"/>
        <v>560647152</v>
      </c>
      <c r="G48" s="219">
        <f t="shared" si="7"/>
        <v>626782596</v>
      </c>
      <c r="H48" s="219">
        <f t="shared" si="7"/>
        <v>622642642</v>
      </c>
      <c r="I48" s="219">
        <f t="shared" si="7"/>
        <v>614948924</v>
      </c>
      <c r="J48" s="219">
        <f t="shared" si="7"/>
        <v>614948924</v>
      </c>
      <c r="K48" s="219">
        <f t="shared" si="7"/>
        <v>629992800</v>
      </c>
      <c r="L48" s="219">
        <f t="shared" si="7"/>
        <v>625704141</v>
      </c>
      <c r="M48" s="219">
        <f t="shared" si="7"/>
        <v>647158120</v>
      </c>
      <c r="N48" s="219">
        <f t="shared" si="7"/>
        <v>647158120</v>
      </c>
      <c r="O48" s="219">
        <f t="shared" si="7"/>
        <v>647154693</v>
      </c>
      <c r="P48" s="219">
        <f t="shared" si="7"/>
        <v>653339764</v>
      </c>
      <c r="Q48" s="219">
        <f t="shared" si="7"/>
        <v>663841125</v>
      </c>
      <c r="R48" s="219">
        <f t="shared" si="7"/>
        <v>663841125</v>
      </c>
      <c r="S48" s="219">
        <f t="shared" si="7"/>
        <v>660276431</v>
      </c>
      <c r="T48" s="219">
        <f t="shared" si="7"/>
        <v>663831251</v>
      </c>
      <c r="U48" s="219">
        <f t="shared" si="7"/>
        <v>640969354</v>
      </c>
      <c r="V48" s="219">
        <f t="shared" si="7"/>
        <v>640969354</v>
      </c>
      <c r="W48" s="219">
        <f t="shared" si="7"/>
        <v>640969354</v>
      </c>
      <c r="X48" s="219">
        <f t="shared" si="7"/>
        <v>560647152</v>
      </c>
      <c r="Y48" s="219">
        <f t="shared" si="7"/>
        <v>80322202</v>
      </c>
      <c r="Z48" s="265">
        <f>+IF(X48&lt;&gt;0,+(Y48/X48)*100,0)</f>
        <v>14.326694020199</v>
      </c>
      <c r="AA48" s="232">
        <f>SUM(AA45:AA47)</f>
        <v>560647152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8952635</v>
      </c>
      <c r="D6" s="155"/>
      <c r="E6" s="59">
        <v>9500000</v>
      </c>
      <c r="F6" s="60">
        <v>6119000</v>
      </c>
      <c r="G6" s="60">
        <v>285933</v>
      </c>
      <c r="H6" s="60">
        <v>717326</v>
      </c>
      <c r="I6" s="60">
        <v>463164</v>
      </c>
      <c r="J6" s="60">
        <v>1466423</v>
      </c>
      <c r="K6" s="60">
        <v>847478</v>
      </c>
      <c r="L6" s="60">
        <v>478209</v>
      </c>
      <c r="M6" s="60">
        <v>326967</v>
      </c>
      <c r="N6" s="60">
        <v>1652654</v>
      </c>
      <c r="O6" s="60">
        <v>340876</v>
      </c>
      <c r="P6" s="60">
        <v>296014</v>
      </c>
      <c r="Q6" s="60">
        <v>2827504</v>
      </c>
      <c r="R6" s="60">
        <v>3464394</v>
      </c>
      <c r="S6" s="60">
        <v>330485</v>
      </c>
      <c r="T6" s="60">
        <v>685268</v>
      </c>
      <c r="U6" s="60">
        <v>350000</v>
      </c>
      <c r="V6" s="60">
        <v>1365753</v>
      </c>
      <c r="W6" s="60">
        <v>7949224</v>
      </c>
      <c r="X6" s="60">
        <v>6119000</v>
      </c>
      <c r="Y6" s="60">
        <v>1830224</v>
      </c>
      <c r="Z6" s="140">
        <v>29.91</v>
      </c>
      <c r="AA6" s="62">
        <v>6119000</v>
      </c>
    </row>
    <row r="7" spans="1:27" ht="12.75">
      <c r="A7" s="249" t="s">
        <v>32</v>
      </c>
      <c r="B7" s="182"/>
      <c r="C7" s="155">
        <v>101814891</v>
      </c>
      <c r="D7" s="155"/>
      <c r="E7" s="59">
        <v>99147634</v>
      </c>
      <c r="F7" s="60">
        <v>106362166</v>
      </c>
      <c r="G7" s="60">
        <v>8438670</v>
      </c>
      <c r="H7" s="60">
        <v>8508990</v>
      </c>
      <c r="I7" s="60">
        <v>9903450</v>
      </c>
      <c r="J7" s="60">
        <v>26851110</v>
      </c>
      <c r="K7" s="60">
        <v>9929210</v>
      </c>
      <c r="L7" s="60">
        <v>10564394</v>
      </c>
      <c r="M7" s="60">
        <v>8888510</v>
      </c>
      <c r="N7" s="60">
        <v>29382114</v>
      </c>
      <c r="O7" s="60">
        <v>11008444</v>
      </c>
      <c r="P7" s="60">
        <v>9197733</v>
      </c>
      <c r="Q7" s="60">
        <v>13724573</v>
      </c>
      <c r="R7" s="60">
        <v>33930750</v>
      </c>
      <c r="S7" s="60">
        <v>8986759</v>
      </c>
      <c r="T7" s="60">
        <v>9458947</v>
      </c>
      <c r="U7" s="60">
        <v>9411704</v>
      </c>
      <c r="V7" s="60">
        <v>27857410</v>
      </c>
      <c r="W7" s="60">
        <v>118021384</v>
      </c>
      <c r="X7" s="60">
        <v>106362166</v>
      </c>
      <c r="Y7" s="60">
        <v>11659218</v>
      </c>
      <c r="Z7" s="140">
        <v>10.96</v>
      </c>
      <c r="AA7" s="62">
        <v>106362166</v>
      </c>
    </row>
    <row r="8" spans="1:27" ht="12.75">
      <c r="A8" s="249" t="s">
        <v>178</v>
      </c>
      <c r="B8" s="182"/>
      <c r="C8" s="155">
        <v>4010177</v>
      </c>
      <c r="D8" s="155"/>
      <c r="E8" s="59">
        <v>24100095</v>
      </c>
      <c r="F8" s="60">
        <v>28519113</v>
      </c>
      <c r="G8" s="60">
        <v>1996617</v>
      </c>
      <c r="H8" s="60">
        <v>4530901</v>
      </c>
      <c r="I8" s="60">
        <v>2016027</v>
      </c>
      <c r="J8" s="60">
        <v>8543545</v>
      </c>
      <c r="K8" s="60">
        <v>1930328</v>
      </c>
      <c r="L8" s="60">
        <v>1379046</v>
      </c>
      <c r="M8" s="60">
        <v>3194814</v>
      </c>
      <c r="N8" s="60">
        <v>6504188</v>
      </c>
      <c r="O8" s="60">
        <v>216663</v>
      </c>
      <c r="P8" s="60">
        <v>642833</v>
      </c>
      <c r="Q8" s="60">
        <v>920193</v>
      </c>
      <c r="R8" s="60">
        <v>1779689</v>
      </c>
      <c r="S8" s="60">
        <v>1497686</v>
      </c>
      <c r="T8" s="60">
        <v>195667</v>
      </c>
      <c r="U8" s="60">
        <v>865775</v>
      </c>
      <c r="V8" s="60">
        <v>2559128</v>
      </c>
      <c r="W8" s="60">
        <v>19386550</v>
      </c>
      <c r="X8" s="60">
        <v>28519113</v>
      </c>
      <c r="Y8" s="60">
        <v>-9132563</v>
      </c>
      <c r="Z8" s="140">
        <v>-32.02</v>
      </c>
      <c r="AA8" s="62">
        <v>28519113</v>
      </c>
    </row>
    <row r="9" spans="1:27" ht="12.75">
      <c r="A9" s="249" t="s">
        <v>179</v>
      </c>
      <c r="B9" s="182"/>
      <c r="C9" s="155">
        <v>52797850</v>
      </c>
      <c r="D9" s="155"/>
      <c r="E9" s="59">
        <v>52110980</v>
      </c>
      <c r="F9" s="60">
        <v>50880000</v>
      </c>
      <c r="G9" s="60">
        <v>20742000</v>
      </c>
      <c r="H9" s="60">
        <v>250000</v>
      </c>
      <c r="I9" s="60"/>
      <c r="J9" s="60">
        <v>20992000</v>
      </c>
      <c r="K9" s="60"/>
      <c r="L9" s="60"/>
      <c r="M9" s="60">
        <v>13839000</v>
      </c>
      <c r="N9" s="60">
        <v>13839000</v>
      </c>
      <c r="O9" s="60"/>
      <c r="P9" s="60">
        <v>2600000</v>
      </c>
      <c r="Q9" s="60">
        <v>10031000</v>
      </c>
      <c r="R9" s="60">
        <v>12631000</v>
      </c>
      <c r="S9" s="60">
        <v>187858</v>
      </c>
      <c r="T9" s="60"/>
      <c r="U9" s="60">
        <v>718704</v>
      </c>
      <c r="V9" s="60">
        <v>906562</v>
      </c>
      <c r="W9" s="60">
        <v>48368562</v>
      </c>
      <c r="X9" s="60">
        <v>50880000</v>
      </c>
      <c r="Y9" s="60">
        <v>-2511438</v>
      </c>
      <c r="Z9" s="140">
        <v>-4.94</v>
      </c>
      <c r="AA9" s="62">
        <v>50880000</v>
      </c>
    </row>
    <row r="10" spans="1:27" ht="12.75">
      <c r="A10" s="249" t="s">
        <v>180</v>
      </c>
      <c r="B10" s="182"/>
      <c r="C10" s="155">
        <v>17982700</v>
      </c>
      <c r="D10" s="155"/>
      <c r="E10" s="59">
        <v>30771200</v>
      </c>
      <c r="F10" s="60">
        <v>30771200</v>
      </c>
      <c r="G10" s="60">
        <v>15500000</v>
      </c>
      <c r="H10" s="60"/>
      <c r="I10" s="60"/>
      <c r="J10" s="60">
        <v>15500000</v>
      </c>
      <c r="K10" s="60"/>
      <c r="L10" s="60"/>
      <c r="M10" s="60"/>
      <c r="N10" s="60"/>
      <c r="O10" s="60">
        <v>9521000</v>
      </c>
      <c r="P10" s="60">
        <v>517000</v>
      </c>
      <c r="Q10" s="60">
        <v>4655000</v>
      </c>
      <c r="R10" s="60">
        <v>14693000</v>
      </c>
      <c r="S10" s="60"/>
      <c r="T10" s="60"/>
      <c r="U10" s="60"/>
      <c r="V10" s="60"/>
      <c r="W10" s="60">
        <v>30193000</v>
      </c>
      <c r="X10" s="60">
        <v>30771200</v>
      </c>
      <c r="Y10" s="60">
        <v>-578200</v>
      </c>
      <c r="Z10" s="140">
        <v>-1.88</v>
      </c>
      <c r="AA10" s="62">
        <v>30771200</v>
      </c>
    </row>
    <row r="11" spans="1:27" ht="12.75">
      <c r="A11" s="249" t="s">
        <v>181</v>
      </c>
      <c r="B11" s="182"/>
      <c r="C11" s="155">
        <v>1251250</v>
      </c>
      <c r="D11" s="155"/>
      <c r="E11" s="59">
        <v>3389772</v>
      </c>
      <c r="F11" s="60">
        <v>970000</v>
      </c>
      <c r="G11" s="60">
        <v>247515</v>
      </c>
      <c r="H11" s="60">
        <v>322436</v>
      </c>
      <c r="I11" s="60">
        <v>241623</v>
      </c>
      <c r="J11" s="60">
        <v>811574</v>
      </c>
      <c r="K11" s="60">
        <v>242321</v>
      </c>
      <c r="L11" s="60">
        <v>391523</v>
      </c>
      <c r="M11" s="60">
        <v>-1000674</v>
      </c>
      <c r="N11" s="60">
        <v>-366830</v>
      </c>
      <c r="O11" s="60">
        <v>325847</v>
      </c>
      <c r="P11" s="60">
        <v>334497</v>
      </c>
      <c r="Q11" s="60">
        <v>358993</v>
      </c>
      <c r="R11" s="60">
        <v>1019337</v>
      </c>
      <c r="S11" s="60">
        <v>301782</v>
      </c>
      <c r="T11" s="60">
        <v>379184</v>
      </c>
      <c r="U11" s="60">
        <v>249976</v>
      </c>
      <c r="V11" s="60">
        <v>930942</v>
      </c>
      <c r="W11" s="60">
        <v>2395023</v>
      </c>
      <c r="X11" s="60">
        <v>970000</v>
      </c>
      <c r="Y11" s="60">
        <v>1425023</v>
      </c>
      <c r="Z11" s="140">
        <v>146.91</v>
      </c>
      <c r="AA11" s="62">
        <v>970000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-171608751</v>
      </c>
      <c r="D14" s="155"/>
      <c r="E14" s="59">
        <v>-186764958</v>
      </c>
      <c r="F14" s="60">
        <v>-203529921</v>
      </c>
      <c r="G14" s="60">
        <v>-18012496</v>
      </c>
      <c r="H14" s="60">
        <v>-18536678</v>
      </c>
      <c r="I14" s="60">
        <v>-19655516</v>
      </c>
      <c r="J14" s="60">
        <v>-56204690</v>
      </c>
      <c r="K14" s="60">
        <v>-16412321</v>
      </c>
      <c r="L14" s="60">
        <v>-20799336</v>
      </c>
      <c r="M14" s="60">
        <v>-18512699</v>
      </c>
      <c r="N14" s="60">
        <v>-55724356</v>
      </c>
      <c r="O14" s="60">
        <v>-12803027</v>
      </c>
      <c r="P14" s="60">
        <v>-16523597</v>
      </c>
      <c r="Q14" s="60">
        <v>-13058533</v>
      </c>
      <c r="R14" s="60">
        <v>-42385157</v>
      </c>
      <c r="S14" s="60">
        <v>-13651882</v>
      </c>
      <c r="T14" s="60">
        <v>-11301416</v>
      </c>
      <c r="U14" s="60">
        <v>-17366253</v>
      </c>
      <c r="V14" s="60">
        <v>-42319551</v>
      </c>
      <c r="W14" s="60">
        <v>-196633754</v>
      </c>
      <c r="X14" s="60">
        <v>-203529921</v>
      </c>
      <c r="Y14" s="60">
        <v>6896167</v>
      </c>
      <c r="Z14" s="140">
        <v>-3.39</v>
      </c>
      <c r="AA14" s="62">
        <v>-203529921</v>
      </c>
    </row>
    <row r="15" spans="1:27" ht="12.75">
      <c r="A15" s="249" t="s">
        <v>40</v>
      </c>
      <c r="B15" s="182"/>
      <c r="C15" s="155">
        <v>-1404356</v>
      </c>
      <c r="D15" s="155"/>
      <c r="E15" s="59">
        <v>-1508420</v>
      </c>
      <c r="F15" s="60">
        <v>-1004840</v>
      </c>
      <c r="G15" s="60"/>
      <c r="H15" s="60"/>
      <c r="I15" s="60"/>
      <c r="J15" s="60"/>
      <c r="K15" s="60"/>
      <c r="L15" s="60">
        <v>-422109</v>
      </c>
      <c r="M15" s="60">
        <v>-143883</v>
      </c>
      <c r="N15" s="60">
        <v>-565992</v>
      </c>
      <c r="O15" s="60"/>
      <c r="P15" s="60"/>
      <c r="Q15" s="60"/>
      <c r="R15" s="60"/>
      <c r="S15" s="60">
        <v>-108746</v>
      </c>
      <c r="T15" s="60">
        <v>-353333</v>
      </c>
      <c r="U15" s="60">
        <v>-306720</v>
      </c>
      <c r="V15" s="60">
        <v>-768799</v>
      </c>
      <c r="W15" s="60">
        <v>-1334791</v>
      </c>
      <c r="X15" s="60">
        <v>-1004840</v>
      </c>
      <c r="Y15" s="60">
        <v>-329951</v>
      </c>
      <c r="Z15" s="140">
        <v>32.84</v>
      </c>
      <c r="AA15" s="62">
        <v>-1004840</v>
      </c>
    </row>
    <row r="16" spans="1:27" ht="12.75">
      <c r="A16" s="249" t="s">
        <v>42</v>
      </c>
      <c r="B16" s="182"/>
      <c r="C16" s="155"/>
      <c r="D16" s="155"/>
      <c r="E16" s="59">
        <v>-1033000</v>
      </c>
      <c r="F16" s="60">
        <v>-700000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-700000</v>
      </c>
      <c r="Y16" s="60">
        <v>700000</v>
      </c>
      <c r="Z16" s="140">
        <v>-100</v>
      </c>
      <c r="AA16" s="62">
        <v>-700000</v>
      </c>
    </row>
    <row r="17" spans="1:27" ht="12.75">
      <c r="A17" s="250" t="s">
        <v>185</v>
      </c>
      <c r="B17" s="251"/>
      <c r="C17" s="168">
        <f aca="true" t="shared" si="0" ref="C17:Y17">SUM(C6:C16)</f>
        <v>13796396</v>
      </c>
      <c r="D17" s="168">
        <f t="shared" si="0"/>
        <v>0</v>
      </c>
      <c r="E17" s="72">
        <f t="shared" si="0"/>
        <v>29713303</v>
      </c>
      <c r="F17" s="73">
        <f t="shared" si="0"/>
        <v>18386718</v>
      </c>
      <c r="G17" s="73">
        <f t="shared" si="0"/>
        <v>29198239</v>
      </c>
      <c r="H17" s="73">
        <f t="shared" si="0"/>
        <v>-4207025</v>
      </c>
      <c r="I17" s="73">
        <f t="shared" si="0"/>
        <v>-7031252</v>
      </c>
      <c r="J17" s="73">
        <f t="shared" si="0"/>
        <v>17959962</v>
      </c>
      <c r="K17" s="73">
        <f t="shared" si="0"/>
        <v>-3462984</v>
      </c>
      <c r="L17" s="73">
        <f t="shared" si="0"/>
        <v>-8408273</v>
      </c>
      <c r="M17" s="73">
        <f t="shared" si="0"/>
        <v>6592035</v>
      </c>
      <c r="N17" s="73">
        <f t="shared" si="0"/>
        <v>-5279222</v>
      </c>
      <c r="O17" s="73">
        <f t="shared" si="0"/>
        <v>8609803</v>
      </c>
      <c r="P17" s="73">
        <f t="shared" si="0"/>
        <v>-2935520</v>
      </c>
      <c r="Q17" s="73">
        <f t="shared" si="0"/>
        <v>19458730</v>
      </c>
      <c r="R17" s="73">
        <f t="shared" si="0"/>
        <v>25133013</v>
      </c>
      <c r="S17" s="73">
        <f t="shared" si="0"/>
        <v>-2456058</v>
      </c>
      <c r="T17" s="73">
        <f t="shared" si="0"/>
        <v>-935683</v>
      </c>
      <c r="U17" s="73">
        <f t="shared" si="0"/>
        <v>-6076814</v>
      </c>
      <c r="V17" s="73">
        <f t="shared" si="0"/>
        <v>-9468555</v>
      </c>
      <c r="W17" s="73">
        <f t="shared" si="0"/>
        <v>28345198</v>
      </c>
      <c r="X17" s="73">
        <f t="shared" si="0"/>
        <v>18386718</v>
      </c>
      <c r="Y17" s="73">
        <f t="shared" si="0"/>
        <v>9958480</v>
      </c>
      <c r="Z17" s="170">
        <f>+IF(X17&lt;&gt;0,+(Y17/X17)*100,0)</f>
        <v>54.161270108129145</v>
      </c>
      <c r="AA17" s="74">
        <f>SUM(AA6:AA16)</f>
        <v>18386718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408278</v>
      </c>
      <c r="D21" s="155"/>
      <c r="E21" s="59">
        <v>70000</v>
      </c>
      <c r="F21" s="60">
        <v>140000</v>
      </c>
      <c r="G21" s="159"/>
      <c r="H21" s="159"/>
      <c r="I21" s="159"/>
      <c r="J21" s="60"/>
      <c r="K21" s="159"/>
      <c r="L21" s="159">
        <v>70495</v>
      </c>
      <c r="M21" s="60"/>
      <c r="N21" s="159">
        <v>70495</v>
      </c>
      <c r="O21" s="159"/>
      <c r="P21" s="159"/>
      <c r="Q21" s="60"/>
      <c r="R21" s="159"/>
      <c r="S21" s="159"/>
      <c r="T21" s="60"/>
      <c r="U21" s="159">
        <v>55529</v>
      </c>
      <c r="V21" s="159">
        <v>55529</v>
      </c>
      <c r="W21" s="159">
        <v>126024</v>
      </c>
      <c r="X21" s="60">
        <v>140000</v>
      </c>
      <c r="Y21" s="159">
        <v>-13976</v>
      </c>
      <c r="Z21" s="141">
        <v>-9.98</v>
      </c>
      <c r="AA21" s="225">
        <v>140000</v>
      </c>
    </row>
    <row r="22" spans="1:27" ht="12.75">
      <c r="A22" s="249" t="s">
        <v>188</v>
      </c>
      <c r="B22" s="182"/>
      <c r="C22" s="155">
        <v>3095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-16465760</v>
      </c>
      <c r="D26" s="155"/>
      <c r="E26" s="59">
        <v>-27282290</v>
      </c>
      <c r="F26" s="60">
        <v>-28960000</v>
      </c>
      <c r="G26" s="60">
        <v>-2126226</v>
      </c>
      <c r="H26" s="60"/>
      <c r="I26" s="60">
        <v>-678089</v>
      </c>
      <c r="J26" s="60">
        <v>-2804315</v>
      </c>
      <c r="K26" s="60">
        <v>-663273</v>
      </c>
      <c r="L26" s="60">
        <v>-2995522</v>
      </c>
      <c r="M26" s="60">
        <v>-5837064</v>
      </c>
      <c r="N26" s="60">
        <v>-9495859</v>
      </c>
      <c r="O26" s="60">
        <v>-365424</v>
      </c>
      <c r="P26" s="60">
        <v>-2262943</v>
      </c>
      <c r="Q26" s="60">
        <v>-3612205</v>
      </c>
      <c r="R26" s="60">
        <v>-6240572</v>
      </c>
      <c r="S26" s="60">
        <v>-2444886</v>
      </c>
      <c r="T26" s="60">
        <v>-3406526</v>
      </c>
      <c r="U26" s="60">
        <v>-5921294</v>
      </c>
      <c r="V26" s="60">
        <v>-11772706</v>
      </c>
      <c r="W26" s="60">
        <v>-30313452</v>
      </c>
      <c r="X26" s="60">
        <v>-28960000</v>
      </c>
      <c r="Y26" s="60">
        <v>-1353452</v>
      </c>
      <c r="Z26" s="140">
        <v>4.67</v>
      </c>
      <c r="AA26" s="62">
        <v>-28960000</v>
      </c>
    </row>
    <row r="27" spans="1:27" ht="12.75">
      <c r="A27" s="250" t="s">
        <v>192</v>
      </c>
      <c r="B27" s="251"/>
      <c r="C27" s="168">
        <f aca="true" t="shared" si="1" ref="C27:Y27">SUM(C21:C26)</f>
        <v>-16054387</v>
      </c>
      <c r="D27" s="168">
        <f>SUM(D21:D26)</f>
        <v>0</v>
      </c>
      <c r="E27" s="72">
        <f t="shared" si="1"/>
        <v>-27212290</v>
      </c>
      <c r="F27" s="73">
        <f t="shared" si="1"/>
        <v>-28820000</v>
      </c>
      <c r="G27" s="73">
        <f t="shared" si="1"/>
        <v>-2126226</v>
      </c>
      <c r="H27" s="73">
        <f t="shared" si="1"/>
        <v>0</v>
      </c>
      <c r="I27" s="73">
        <f t="shared" si="1"/>
        <v>-678089</v>
      </c>
      <c r="J27" s="73">
        <f t="shared" si="1"/>
        <v>-2804315</v>
      </c>
      <c r="K27" s="73">
        <f t="shared" si="1"/>
        <v>-663273</v>
      </c>
      <c r="L27" s="73">
        <f t="shared" si="1"/>
        <v>-2925027</v>
      </c>
      <c r="M27" s="73">
        <f t="shared" si="1"/>
        <v>-5837064</v>
      </c>
      <c r="N27" s="73">
        <f t="shared" si="1"/>
        <v>-9425364</v>
      </c>
      <c r="O27" s="73">
        <f t="shared" si="1"/>
        <v>-365424</v>
      </c>
      <c r="P27" s="73">
        <f t="shared" si="1"/>
        <v>-2262943</v>
      </c>
      <c r="Q27" s="73">
        <f t="shared" si="1"/>
        <v>-3612205</v>
      </c>
      <c r="R27" s="73">
        <f t="shared" si="1"/>
        <v>-6240572</v>
      </c>
      <c r="S27" s="73">
        <f t="shared" si="1"/>
        <v>-2444886</v>
      </c>
      <c r="T27" s="73">
        <f t="shared" si="1"/>
        <v>-3406526</v>
      </c>
      <c r="U27" s="73">
        <f t="shared" si="1"/>
        <v>-5865765</v>
      </c>
      <c r="V27" s="73">
        <f t="shared" si="1"/>
        <v>-11717177</v>
      </c>
      <c r="W27" s="73">
        <f t="shared" si="1"/>
        <v>-30187428</v>
      </c>
      <c r="X27" s="73">
        <f t="shared" si="1"/>
        <v>-28820000</v>
      </c>
      <c r="Y27" s="73">
        <f t="shared" si="1"/>
        <v>-1367428</v>
      </c>
      <c r="Z27" s="170">
        <f>+IF(X27&lt;&gt;0,+(Y27/X27)*100,0)</f>
        <v>4.7447189451769605</v>
      </c>
      <c r="AA27" s="74">
        <f>SUM(AA21:AA26)</f>
        <v>-28820000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225000</v>
      </c>
      <c r="F33" s="60">
        <v>222750</v>
      </c>
      <c r="G33" s="60">
        <v>18750</v>
      </c>
      <c r="H33" s="159">
        <v>21150</v>
      </c>
      <c r="I33" s="159">
        <v>15623</v>
      </c>
      <c r="J33" s="159">
        <v>55523</v>
      </c>
      <c r="K33" s="60">
        <v>17650</v>
      </c>
      <c r="L33" s="60">
        <v>18750</v>
      </c>
      <c r="M33" s="60">
        <v>18750</v>
      </c>
      <c r="N33" s="60">
        <v>55150</v>
      </c>
      <c r="O33" s="159"/>
      <c r="P33" s="159">
        <v>18750</v>
      </c>
      <c r="Q33" s="159">
        <v>14500</v>
      </c>
      <c r="R33" s="60">
        <v>33250</v>
      </c>
      <c r="S33" s="60">
        <v>18750</v>
      </c>
      <c r="T33" s="60">
        <v>18750</v>
      </c>
      <c r="U33" s="60">
        <v>18750</v>
      </c>
      <c r="V33" s="159">
        <v>56250</v>
      </c>
      <c r="W33" s="159">
        <v>200173</v>
      </c>
      <c r="X33" s="159">
        <v>222750</v>
      </c>
      <c r="Y33" s="60">
        <v>-22577</v>
      </c>
      <c r="Z33" s="140">
        <v>-10.14</v>
      </c>
      <c r="AA33" s="62">
        <v>222750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-4925956</v>
      </c>
      <c r="D35" s="155"/>
      <c r="E35" s="59">
        <v>-3510000</v>
      </c>
      <c r="F35" s="60">
        <v>-4111000</v>
      </c>
      <c r="G35" s="60"/>
      <c r="H35" s="60"/>
      <c r="I35" s="60"/>
      <c r="J35" s="60"/>
      <c r="K35" s="60"/>
      <c r="L35" s="60">
        <v>-1222891</v>
      </c>
      <c r="M35" s="60">
        <v>-828114</v>
      </c>
      <c r="N35" s="60">
        <v>-2051005</v>
      </c>
      <c r="O35" s="60"/>
      <c r="P35" s="60"/>
      <c r="Q35" s="60"/>
      <c r="R35" s="60"/>
      <c r="S35" s="60"/>
      <c r="T35" s="60">
        <v>-1295000</v>
      </c>
      <c r="U35" s="60">
        <v>-739552</v>
      </c>
      <c r="V35" s="60">
        <v>-2034552</v>
      </c>
      <c r="W35" s="60">
        <v>-4085557</v>
      </c>
      <c r="X35" s="60">
        <v>-4111000</v>
      </c>
      <c r="Y35" s="60">
        <v>25443</v>
      </c>
      <c r="Z35" s="140">
        <v>-0.62</v>
      </c>
      <c r="AA35" s="62">
        <v>-4111000</v>
      </c>
    </row>
    <row r="36" spans="1:27" ht="12.75">
      <c r="A36" s="250" t="s">
        <v>198</v>
      </c>
      <c r="B36" s="251"/>
      <c r="C36" s="168">
        <f aca="true" t="shared" si="2" ref="C36:Y36">SUM(C31:C35)</f>
        <v>-4925956</v>
      </c>
      <c r="D36" s="168">
        <f>SUM(D31:D35)</f>
        <v>0</v>
      </c>
      <c r="E36" s="72">
        <f t="shared" si="2"/>
        <v>-3285000</v>
      </c>
      <c r="F36" s="73">
        <f t="shared" si="2"/>
        <v>-3888250</v>
      </c>
      <c r="G36" s="73">
        <f t="shared" si="2"/>
        <v>18750</v>
      </c>
      <c r="H36" s="73">
        <f t="shared" si="2"/>
        <v>21150</v>
      </c>
      <c r="I36" s="73">
        <f t="shared" si="2"/>
        <v>15623</v>
      </c>
      <c r="J36" s="73">
        <f t="shared" si="2"/>
        <v>55523</v>
      </c>
      <c r="K36" s="73">
        <f t="shared" si="2"/>
        <v>17650</v>
      </c>
      <c r="L36" s="73">
        <f t="shared" si="2"/>
        <v>-1204141</v>
      </c>
      <c r="M36" s="73">
        <f t="shared" si="2"/>
        <v>-809364</v>
      </c>
      <c r="N36" s="73">
        <f t="shared" si="2"/>
        <v>-1995855</v>
      </c>
      <c r="O36" s="73">
        <f t="shared" si="2"/>
        <v>0</v>
      </c>
      <c r="P36" s="73">
        <f t="shared" si="2"/>
        <v>18750</v>
      </c>
      <c r="Q36" s="73">
        <f t="shared" si="2"/>
        <v>14500</v>
      </c>
      <c r="R36" s="73">
        <f t="shared" si="2"/>
        <v>33250</v>
      </c>
      <c r="S36" s="73">
        <f t="shared" si="2"/>
        <v>18750</v>
      </c>
      <c r="T36" s="73">
        <f t="shared" si="2"/>
        <v>-1276250</v>
      </c>
      <c r="U36" s="73">
        <f t="shared" si="2"/>
        <v>-720802</v>
      </c>
      <c r="V36" s="73">
        <f t="shared" si="2"/>
        <v>-1978302</v>
      </c>
      <c r="W36" s="73">
        <f t="shared" si="2"/>
        <v>-3885384</v>
      </c>
      <c r="X36" s="73">
        <f t="shared" si="2"/>
        <v>-3888250</v>
      </c>
      <c r="Y36" s="73">
        <f t="shared" si="2"/>
        <v>2866</v>
      </c>
      <c r="Z36" s="170">
        <f>+IF(X36&lt;&gt;0,+(Y36/X36)*100,0)</f>
        <v>-0.07370925223429564</v>
      </c>
      <c r="AA36" s="74">
        <f>SUM(AA31:AA35)</f>
        <v>-3888250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-7183947</v>
      </c>
      <c r="D38" s="153">
        <f>+D17+D27+D36</f>
        <v>0</v>
      </c>
      <c r="E38" s="99">
        <f t="shared" si="3"/>
        <v>-783987</v>
      </c>
      <c r="F38" s="100">
        <f t="shared" si="3"/>
        <v>-14321532</v>
      </c>
      <c r="G38" s="100">
        <f t="shared" si="3"/>
        <v>27090763</v>
      </c>
      <c r="H38" s="100">
        <f t="shared" si="3"/>
        <v>-4185875</v>
      </c>
      <c r="I38" s="100">
        <f t="shared" si="3"/>
        <v>-7693718</v>
      </c>
      <c r="J38" s="100">
        <f t="shared" si="3"/>
        <v>15211170</v>
      </c>
      <c r="K38" s="100">
        <f t="shared" si="3"/>
        <v>-4108607</v>
      </c>
      <c r="L38" s="100">
        <f t="shared" si="3"/>
        <v>-12537441</v>
      </c>
      <c r="M38" s="100">
        <f t="shared" si="3"/>
        <v>-54393</v>
      </c>
      <c r="N38" s="100">
        <f t="shared" si="3"/>
        <v>-16700441</v>
      </c>
      <c r="O38" s="100">
        <f t="shared" si="3"/>
        <v>8244379</v>
      </c>
      <c r="P38" s="100">
        <f t="shared" si="3"/>
        <v>-5179713</v>
      </c>
      <c r="Q38" s="100">
        <f t="shared" si="3"/>
        <v>15861025</v>
      </c>
      <c r="R38" s="100">
        <f t="shared" si="3"/>
        <v>18925691</v>
      </c>
      <c r="S38" s="100">
        <f t="shared" si="3"/>
        <v>-4882194</v>
      </c>
      <c r="T38" s="100">
        <f t="shared" si="3"/>
        <v>-5618459</v>
      </c>
      <c r="U38" s="100">
        <f t="shared" si="3"/>
        <v>-12663381</v>
      </c>
      <c r="V38" s="100">
        <f t="shared" si="3"/>
        <v>-23164034</v>
      </c>
      <c r="W38" s="100">
        <f t="shared" si="3"/>
        <v>-5727614</v>
      </c>
      <c r="X38" s="100">
        <f t="shared" si="3"/>
        <v>-14321532</v>
      </c>
      <c r="Y38" s="100">
        <f t="shared" si="3"/>
        <v>8593918</v>
      </c>
      <c r="Z38" s="137">
        <f>+IF(X38&lt;&gt;0,+(Y38/X38)*100,0)</f>
        <v>-60.006974114221855</v>
      </c>
      <c r="AA38" s="102">
        <f>+AA17+AA27+AA36</f>
        <v>-14321532</v>
      </c>
    </row>
    <row r="39" spans="1:27" ht="12.75">
      <c r="A39" s="249" t="s">
        <v>200</v>
      </c>
      <c r="B39" s="182"/>
      <c r="C39" s="153">
        <v>14112575</v>
      </c>
      <c r="D39" s="153"/>
      <c r="E39" s="99">
        <v>1000000</v>
      </c>
      <c r="F39" s="100">
        <v>6928628</v>
      </c>
      <c r="G39" s="100">
        <v>6924298</v>
      </c>
      <c r="H39" s="100">
        <v>34015061</v>
      </c>
      <c r="I39" s="100">
        <v>29829186</v>
      </c>
      <c r="J39" s="100">
        <v>6924298</v>
      </c>
      <c r="K39" s="100">
        <v>22135468</v>
      </c>
      <c r="L39" s="100">
        <v>18026861</v>
      </c>
      <c r="M39" s="100">
        <v>5489420</v>
      </c>
      <c r="N39" s="100">
        <v>22135468</v>
      </c>
      <c r="O39" s="100">
        <v>5435027</v>
      </c>
      <c r="P39" s="100">
        <v>13679406</v>
      </c>
      <c r="Q39" s="100">
        <v>8499693</v>
      </c>
      <c r="R39" s="100">
        <v>5435027</v>
      </c>
      <c r="S39" s="100">
        <v>24360718</v>
      </c>
      <c r="T39" s="100">
        <v>19478524</v>
      </c>
      <c r="U39" s="100">
        <v>13860065</v>
      </c>
      <c r="V39" s="100">
        <v>24360718</v>
      </c>
      <c r="W39" s="100">
        <v>6924298</v>
      </c>
      <c r="X39" s="100">
        <v>6928628</v>
      </c>
      <c r="Y39" s="100">
        <v>-4330</v>
      </c>
      <c r="Z39" s="137">
        <v>-0.06</v>
      </c>
      <c r="AA39" s="102">
        <v>6928628</v>
      </c>
    </row>
    <row r="40" spans="1:27" ht="12.75">
      <c r="A40" s="269" t="s">
        <v>201</v>
      </c>
      <c r="B40" s="256"/>
      <c r="C40" s="257">
        <v>6928628</v>
      </c>
      <c r="D40" s="257"/>
      <c r="E40" s="258">
        <v>216013</v>
      </c>
      <c r="F40" s="259">
        <v>-7392904</v>
      </c>
      <c r="G40" s="259">
        <v>34015061</v>
      </c>
      <c r="H40" s="259">
        <v>29829186</v>
      </c>
      <c r="I40" s="259">
        <v>22135468</v>
      </c>
      <c r="J40" s="259">
        <v>22135468</v>
      </c>
      <c r="K40" s="259">
        <v>18026861</v>
      </c>
      <c r="L40" s="259">
        <v>5489420</v>
      </c>
      <c r="M40" s="259">
        <v>5435027</v>
      </c>
      <c r="N40" s="259">
        <v>5435027</v>
      </c>
      <c r="O40" s="259">
        <v>13679406</v>
      </c>
      <c r="P40" s="259">
        <v>8499693</v>
      </c>
      <c r="Q40" s="259">
        <v>24360718</v>
      </c>
      <c r="R40" s="259">
        <v>13679406</v>
      </c>
      <c r="S40" s="259">
        <v>19478524</v>
      </c>
      <c r="T40" s="259">
        <v>13860065</v>
      </c>
      <c r="U40" s="259">
        <v>1196684</v>
      </c>
      <c r="V40" s="259">
        <v>1196684</v>
      </c>
      <c r="W40" s="259">
        <v>1196684</v>
      </c>
      <c r="X40" s="259">
        <v>-7392904</v>
      </c>
      <c r="Y40" s="259">
        <v>8589588</v>
      </c>
      <c r="Z40" s="260">
        <v>-116.19</v>
      </c>
      <c r="AA40" s="261">
        <v>-7392904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16632054</v>
      </c>
      <c r="D5" s="200">
        <f t="shared" si="0"/>
        <v>0</v>
      </c>
      <c r="E5" s="106">
        <f t="shared" si="0"/>
        <v>30650200</v>
      </c>
      <c r="F5" s="106">
        <f t="shared" si="0"/>
        <v>27882980</v>
      </c>
      <c r="G5" s="106">
        <f t="shared" si="0"/>
        <v>0</v>
      </c>
      <c r="H5" s="106">
        <f t="shared" si="0"/>
        <v>0</v>
      </c>
      <c r="I5" s="106">
        <f t="shared" si="0"/>
        <v>678089</v>
      </c>
      <c r="J5" s="106">
        <f t="shared" si="0"/>
        <v>678089</v>
      </c>
      <c r="K5" s="106">
        <f t="shared" si="0"/>
        <v>663273</v>
      </c>
      <c r="L5" s="106">
        <f t="shared" si="0"/>
        <v>2995522</v>
      </c>
      <c r="M5" s="106">
        <f t="shared" si="0"/>
        <v>5610527</v>
      </c>
      <c r="N5" s="106">
        <f t="shared" si="0"/>
        <v>9269322</v>
      </c>
      <c r="O5" s="106">
        <f t="shared" si="0"/>
        <v>365424</v>
      </c>
      <c r="P5" s="106">
        <f t="shared" si="0"/>
        <v>2262943</v>
      </c>
      <c r="Q5" s="106">
        <f t="shared" si="0"/>
        <v>4481207</v>
      </c>
      <c r="R5" s="106">
        <f t="shared" si="0"/>
        <v>7109574</v>
      </c>
      <c r="S5" s="106">
        <f t="shared" si="0"/>
        <v>2444886</v>
      </c>
      <c r="T5" s="106">
        <f t="shared" si="0"/>
        <v>3406526</v>
      </c>
      <c r="U5" s="106">
        <f t="shared" si="0"/>
        <v>5924431</v>
      </c>
      <c r="V5" s="106">
        <f t="shared" si="0"/>
        <v>11775843</v>
      </c>
      <c r="W5" s="106">
        <f t="shared" si="0"/>
        <v>28832828</v>
      </c>
      <c r="X5" s="106">
        <f t="shared" si="0"/>
        <v>27882980</v>
      </c>
      <c r="Y5" s="106">
        <f t="shared" si="0"/>
        <v>949848</v>
      </c>
      <c r="Z5" s="201">
        <f>+IF(X5&lt;&gt;0,+(Y5/X5)*100,0)</f>
        <v>3.406551236632526</v>
      </c>
      <c r="AA5" s="199">
        <f>SUM(AA11:AA18)</f>
        <v>27882980</v>
      </c>
    </row>
    <row r="6" spans="1:27" ht="12.75">
      <c r="A6" s="291" t="s">
        <v>205</v>
      </c>
      <c r="B6" s="142"/>
      <c r="C6" s="62"/>
      <c r="D6" s="156"/>
      <c r="E6" s="60">
        <v>6771200</v>
      </c>
      <c r="F6" s="60">
        <v>8230900</v>
      </c>
      <c r="G6" s="60"/>
      <c r="H6" s="60"/>
      <c r="I6" s="60"/>
      <c r="J6" s="60"/>
      <c r="K6" s="60"/>
      <c r="L6" s="60">
        <v>1213804</v>
      </c>
      <c r="M6" s="60">
        <v>1714370</v>
      </c>
      <c r="N6" s="60">
        <v>2928174</v>
      </c>
      <c r="O6" s="60">
        <v>158955</v>
      </c>
      <c r="P6" s="60">
        <v>512135</v>
      </c>
      <c r="Q6" s="60">
        <v>1976037</v>
      </c>
      <c r="R6" s="60">
        <v>2647127</v>
      </c>
      <c r="S6" s="60">
        <v>1120330</v>
      </c>
      <c r="T6" s="60">
        <v>1257392</v>
      </c>
      <c r="U6" s="60">
        <v>753677</v>
      </c>
      <c r="V6" s="60">
        <v>3131399</v>
      </c>
      <c r="W6" s="60">
        <v>8706700</v>
      </c>
      <c r="X6" s="60">
        <v>8230900</v>
      </c>
      <c r="Y6" s="60">
        <v>475800</v>
      </c>
      <c r="Z6" s="140">
        <v>5.78</v>
      </c>
      <c r="AA6" s="155">
        <v>8230900</v>
      </c>
    </row>
    <row r="7" spans="1:27" ht="12.75">
      <c r="A7" s="291" t="s">
        <v>206</v>
      </c>
      <c r="B7" s="142"/>
      <c r="C7" s="62">
        <v>2347669</v>
      </c>
      <c r="D7" s="156"/>
      <c r="E7" s="60">
        <v>60000</v>
      </c>
      <c r="F7" s="60">
        <v>630000</v>
      </c>
      <c r="G7" s="60"/>
      <c r="H7" s="60"/>
      <c r="I7" s="60">
        <v>402193</v>
      </c>
      <c r="J7" s="60">
        <v>402193</v>
      </c>
      <c r="K7" s="60">
        <v>91607</v>
      </c>
      <c r="L7" s="60"/>
      <c r="M7" s="60">
        <v>174715</v>
      </c>
      <c r="N7" s="60">
        <v>266322</v>
      </c>
      <c r="O7" s="60">
        <v>190703</v>
      </c>
      <c r="P7" s="60">
        <v>337168</v>
      </c>
      <c r="Q7" s="60">
        <v>117851</v>
      </c>
      <c r="R7" s="60">
        <v>645722</v>
      </c>
      <c r="S7" s="60">
        <v>294783</v>
      </c>
      <c r="T7" s="60">
        <v>235940</v>
      </c>
      <c r="U7" s="60"/>
      <c r="V7" s="60">
        <v>530723</v>
      </c>
      <c r="W7" s="60">
        <v>1844960</v>
      </c>
      <c r="X7" s="60">
        <v>630000</v>
      </c>
      <c r="Y7" s="60">
        <v>1214960</v>
      </c>
      <c r="Z7" s="140">
        <v>192.85</v>
      </c>
      <c r="AA7" s="155">
        <v>630000</v>
      </c>
    </row>
    <row r="8" spans="1:27" ht="12.75">
      <c r="A8" s="291" t="s">
        <v>207</v>
      </c>
      <c r="B8" s="142"/>
      <c r="C8" s="62">
        <v>242086</v>
      </c>
      <c r="D8" s="156"/>
      <c r="E8" s="60">
        <v>17000000</v>
      </c>
      <c r="F8" s="60">
        <v>113400</v>
      </c>
      <c r="G8" s="60"/>
      <c r="H8" s="60"/>
      <c r="I8" s="60"/>
      <c r="J8" s="60"/>
      <c r="K8" s="60"/>
      <c r="L8" s="60">
        <v>1690033</v>
      </c>
      <c r="M8" s="60">
        <v>5432806</v>
      </c>
      <c r="N8" s="60">
        <v>7122839</v>
      </c>
      <c r="O8" s="60"/>
      <c r="P8" s="60"/>
      <c r="Q8" s="60"/>
      <c r="R8" s="60"/>
      <c r="S8" s="60"/>
      <c r="T8" s="60"/>
      <c r="U8" s="60">
        <v>156468</v>
      </c>
      <c r="V8" s="60">
        <v>156468</v>
      </c>
      <c r="W8" s="60">
        <v>7279307</v>
      </c>
      <c r="X8" s="60">
        <v>113400</v>
      </c>
      <c r="Y8" s="60">
        <v>7165907</v>
      </c>
      <c r="Z8" s="140">
        <v>6319.14</v>
      </c>
      <c r="AA8" s="155">
        <v>113400</v>
      </c>
    </row>
    <row r="9" spans="1:27" ht="12.75">
      <c r="A9" s="291" t="s">
        <v>208</v>
      </c>
      <c r="B9" s="142"/>
      <c r="C9" s="62">
        <v>8534159</v>
      </c>
      <c r="D9" s="156"/>
      <c r="E9" s="60"/>
      <c r="F9" s="60">
        <v>15279280</v>
      </c>
      <c r="G9" s="60"/>
      <c r="H9" s="60"/>
      <c r="I9" s="60">
        <v>273037</v>
      </c>
      <c r="J9" s="60">
        <v>273037</v>
      </c>
      <c r="K9" s="60">
        <v>431681</v>
      </c>
      <c r="L9" s="60"/>
      <c r="M9" s="60">
        <v>-2027911</v>
      </c>
      <c r="N9" s="60">
        <v>-1596230</v>
      </c>
      <c r="O9" s="60"/>
      <c r="P9" s="60">
        <v>1364570</v>
      </c>
      <c r="Q9" s="60">
        <v>1014504</v>
      </c>
      <c r="R9" s="60">
        <v>2379074</v>
      </c>
      <c r="S9" s="60">
        <v>961155</v>
      </c>
      <c r="T9" s="60">
        <v>1794209</v>
      </c>
      <c r="U9" s="60">
        <v>4310318</v>
      </c>
      <c r="V9" s="60">
        <v>7065682</v>
      </c>
      <c r="W9" s="60">
        <v>8121563</v>
      </c>
      <c r="X9" s="60">
        <v>15279280</v>
      </c>
      <c r="Y9" s="60">
        <v>-7157717</v>
      </c>
      <c r="Z9" s="140">
        <v>-46.85</v>
      </c>
      <c r="AA9" s="155">
        <v>15279280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11123914</v>
      </c>
      <c r="D11" s="294">
        <f t="shared" si="1"/>
        <v>0</v>
      </c>
      <c r="E11" s="295">
        <f t="shared" si="1"/>
        <v>23831200</v>
      </c>
      <c r="F11" s="295">
        <f t="shared" si="1"/>
        <v>24253580</v>
      </c>
      <c r="G11" s="295">
        <f t="shared" si="1"/>
        <v>0</v>
      </c>
      <c r="H11" s="295">
        <f t="shared" si="1"/>
        <v>0</v>
      </c>
      <c r="I11" s="295">
        <f t="shared" si="1"/>
        <v>675230</v>
      </c>
      <c r="J11" s="295">
        <f t="shared" si="1"/>
        <v>675230</v>
      </c>
      <c r="K11" s="295">
        <f t="shared" si="1"/>
        <v>523288</v>
      </c>
      <c r="L11" s="295">
        <f t="shared" si="1"/>
        <v>2903837</v>
      </c>
      <c r="M11" s="295">
        <f t="shared" si="1"/>
        <v>5293980</v>
      </c>
      <c r="N11" s="295">
        <f t="shared" si="1"/>
        <v>8721105</v>
      </c>
      <c r="O11" s="295">
        <f t="shared" si="1"/>
        <v>349658</v>
      </c>
      <c r="P11" s="295">
        <f t="shared" si="1"/>
        <v>2213873</v>
      </c>
      <c r="Q11" s="295">
        <f t="shared" si="1"/>
        <v>3108392</v>
      </c>
      <c r="R11" s="295">
        <f t="shared" si="1"/>
        <v>5671923</v>
      </c>
      <c r="S11" s="295">
        <f t="shared" si="1"/>
        <v>2376268</v>
      </c>
      <c r="T11" s="295">
        <f t="shared" si="1"/>
        <v>3287541</v>
      </c>
      <c r="U11" s="295">
        <f t="shared" si="1"/>
        <v>5220463</v>
      </c>
      <c r="V11" s="295">
        <f t="shared" si="1"/>
        <v>10884272</v>
      </c>
      <c r="W11" s="295">
        <f t="shared" si="1"/>
        <v>25952530</v>
      </c>
      <c r="X11" s="295">
        <f t="shared" si="1"/>
        <v>24253580</v>
      </c>
      <c r="Y11" s="295">
        <f t="shared" si="1"/>
        <v>1698950</v>
      </c>
      <c r="Z11" s="296">
        <f>+IF(X11&lt;&gt;0,+(Y11/X11)*100,0)</f>
        <v>7.004945249319894</v>
      </c>
      <c r="AA11" s="297">
        <f>SUM(AA6:AA10)</f>
        <v>24253580</v>
      </c>
    </row>
    <row r="12" spans="1:27" ht="12.75">
      <c r="A12" s="298" t="s">
        <v>211</v>
      </c>
      <c r="B12" s="136"/>
      <c r="C12" s="62">
        <v>4314990</v>
      </c>
      <c r="D12" s="156"/>
      <c r="E12" s="60">
        <v>4573000</v>
      </c>
      <c r="F12" s="60">
        <v>500000</v>
      </c>
      <c r="G12" s="60"/>
      <c r="H12" s="60"/>
      <c r="I12" s="60"/>
      <c r="J12" s="60"/>
      <c r="K12" s="60">
        <v>120816</v>
      </c>
      <c r="L12" s="60">
        <v>43762</v>
      </c>
      <c r="M12" s="60">
        <v>191473</v>
      </c>
      <c r="N12" s="60">
        <v>356051</v>
      </c>
      <c r="O12" s="60"/>
      <c r="P12" s="60"/>
      <c r="Q12" s="60">
        <v>127815</v>
      </c>
      <c r="R12" s="60">
        <v>127815</v>
      </c>
      <c r="S12" s="60">
        <v>68618</v>
      </c>
      <c r="T12" s="60">
        <v>55498</v>
      </c>
      <c r="U12" s="60">
        <v>81759</v>
      </c>
      <c r="V12" s="60">
        <v>205875</v>
      </c>
      <c r="W12" s="60">
        <v>689741</v>
      </c>
      <c r="X12" s="60">
        <v>500000</v>
      </c>
      <c r="Y12" s="60">
        <v>189741</v>
      </c>
      <c r="Z12" s="140">
        <v>37.95</v>
      </c>
      <c r="AA12" s="155">
        <v>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1193150</v>
      </c>
      <c r="D15" s="156"/>
      <c r="E15" s="60">
        <v>2246000</v>
      </c>
      <c r="F15" s="60">
        <v>3129400</v>
      </c>
      <c r="G15" s="60"/>
      <c r="H15" s="60"/>
      <c r="I15" s="60">
        <v>2859</v>
      </c>
      <c r="J15" s="60">
        <v>2859</v>
      </c>
      <c r="K15" s="60">
        <v>19169</v>
      </c>
      <c r="L15" s="60">
        <v>47923</v>
      </c>
      <c r="M15" s="60">
        <v>125074</v>
      </c>
      <c r="N15" s="60">
        <v>192166</v>
      </c>
      <c r="O15" s="60">
        <v>15766</v>
      </c>
      <c r="P15" s="60">
        <v>49070</v>
      </c>
      <c r="Q15" s="60">
        <v>1245000</v>
      </c>
      <c r="R15" s="60">
        <v>1309836</v>
      </c>
      <c r="S15" s="60"/>
      <c r="T15" s="60">
        <v>63487</v>
      </c>
      <c r="U15" s="60">
        <v>622209</v>
      </c>
      <c r="V15" s="60">
        <v>685696</v>
      </c>
      <c r="W15" s="60">
        <v>2190557</v>
      </c>
      <c r="X15" s="60">
        <v>3129400</v>
      </c>
      <c r="Y15" s="60">
        <v>-938843</v>
      </c>
      <c r="Z15" s="140">
        <v>-30</v>
      </c>
      <c r="AA15" s="155">
        <v>3129400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119780</v>
      </c>
      <c r="D20" s="154">
        <f t="shared" si="2"/>
        <v>0</v>
      </c>
      <c r="E20" s="100">
        <f t="shared" si="2"/>
        <v>2500000</v>
      </c>
      <c r="F20" s="100">
        <f t="shared" si="2"/>
        <v>4788380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4788380</v>
      </c>
      <c r="Y20" s="100">
        <f t="shared" si="2"/>
        <v>-4788380</v>
      </c>
      <c r="Z20" s="137">
        <f>+IF(X20&lt;&gt;0,+(Y20/X20)*100,0)</f>
        <v>-100</v>
      </c>
      <c r="AA20" s="153">
        <f>SUM(AA26:AA33)</f>
        <v>4788380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>
        <v>2288380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2288380</v>
      </c>
      <c r="Y22" s="60">
        <v>-2288380</v>
      </c>
      <c r="Z22" s="140">
        <v>-100</v>
      </c>
      <c r="AA22" s="155">
        <v>2288380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2288380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2288380</v>
      </c>
      <c r="Y26" s="295">
        <f t="shared" si="3"/>
        <v>-2288380</v>
      </c>
      <c r="Z26" s="296">
        <f>+IF(X26&lt;&gt;0,+(Y26/X26)*100,0)</f>
        <v>-100</v>
      </c>
      <c r="AA26" s="297">
        <f>SUM(AA21:AA25)</f>
        <v>2288380</v>
      </c>
    </row>
    <row r="27" spans="1:27" ht="12.75">
      <c r="A27" s="298" t="s">
        <v>211</v>
      </c>
      <c r="B27" s="147"/>
      <c r="C27" s="62"/>
      <c r="D27" s="156"/>
      <c r="E27" s="60">
        <v>2500000</v>
      </c>
      <c r="F27" s="60">
        <v>2500000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2500000</v>
      </c>
      <c r="Y27" s="60">
        <v>-2500000</v>
      </c>
      <c r="Z27" s="140">
        <v>-100</v>
      </c>
      <c r="AA27" s="155">
        <v>2500000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119780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6771200</v>
      </c>
      <c r="F36" s="60">
        <f t="shared" si="4"/>
        <v>8230900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1213804</v>
      </c>
      <c r="M36" s="60">
        <f t="shared" si="4"/>
        <v>1714370</v>
      </c>
      <c r="N36" s="60">
        <f t="shared" si="4"/>
        <v>2928174</v>
      </c>
      <c r="O36" s="60">
        <f t="shared" si="4"/>
        <v>158955</v>
      </c>
      <c r="P36" s="60">
        <f t="shared" si="4"/>
        <v>512135</v>
      </c>
      <c r="Q36" s="60">
        <f t="shared" si="4"/>
        <v>1976037</v>
      </c>
      <c r="R36" s="60">
        <f t="shared" si="4"/>
        <v>2647127</v>
      </c>
      <c r="S36" s="60">
        <f t="shared" si="4"/>
        <v>1120330</v>
      </c>
      <c r="T36" s="60">
        <f t="shared" si="4"/>
        <v>1257392</v>
      </c>
      <c r="U36" s="60">
        <f t="shared" si="4"/>
        <v>753677</v>
      </c>
      <c r="V36" s="60">
        <f t="shared" si="4"/>
        <v>3131399</v>
      </c>
      <c r="W36" s="60">
        <f t="shared" si="4"/>
        <v>8706700</v>
      </c>
      <c r="X36" s="60">
        <f t="shared" si="4"/>
        <v>8230900</v>
      </c>
      <c r="Y36" s="60">
        <f t="shared" si="4"/>
        <v>475800</v>
      </c>
      <c r="Z36" s="140">
        <f aca="true" t="shared" si="5" ref="Z36:Z49">+IF(X36&lt;&gt;0,+(Y36/X36)*100,0)</f>
        <v>5.78065582135611</v>
      </c>
      <c r="AA36" s="155">
        <f>AA6+AA21</f>
        <v>8230900</v>
      </c>
    </row>
    <row r="37" spans="1:27" ht="12.75">
      <c r="A37" s="291" t="s">
        <v>206</v>
      </c>
      <c r="B37" s="142"/>
      <c r="C37" s="62">
        <f t="shared" si="4"/>
        <v>2347669</v>
      </c>
      <c r="D37" s="156">
        <f t="shared" si="4"/>
        <v>0</v>
      </c>
      <c r="E37" s="60">
        <f t="shared" si="4"/>
        <v>60000</v>
      </c>
      <c r="F37" s="60">
        <f t="shared" si="4"/>
        <v>2918380</v>
      </c>
      <c r="G37" s="60">
        <f t="shared" si="4"/>
        <v>0</v>
      </c>
      <c r="H37" s="60">
        <f t="shared" si="4"/>
        <v>0</v>
      </c>
      <c r="I37" s="60">
        <f t="shared" si="4"/>
        <v>402193</v>
      </c>
      <c r="J37" s="60">
        <f t="shared" si="4"/>
        <v>402193</v>
      </c>
      <c r="K37" s="60">
        <f t="shared" si="4"/>
        <v>91607</v>
      </c>
      <c r="L37" s="60">
        <f t="shared" si="4"/>
        <v>0</v>
      </c>
      <c r="M37" s="60">
        <f t="shared" si="4"/>
        <v>174715</v>
      </c>
      <c r="N37" s="60">
        <f t="shared" si="4"/>
        <v>266322</v>
      </c>
      <c r="O37" s="60">
        <f t="shared" si="4"/>
        <v>190703</v>
      </c>
      <c r="P37" s="60">
        <f t="shared" si="4"/>
        <v>337168</v>
      </c>
      <c r="Q37" s="60">
        <f t="shared" si="4"/>
        <v>117851</v>
      </c>
      <c r="R37" s="60">
        <f t="shared" si="4"/>
        <v>645722</v>
      </c>
      <c r="S37" s="60">
        <f t="shared" si="4"/>
        <v>294783</v>
      </c>
      <c r="T37" s="60">
        <f t="shared" si="4"/>
        <v>235940</v>
      </c>
      <c r="U37" s="60">
        <f t="shared" si="4"/>
        <v>0</v>
      </c>
      <c r="V37" s="60">
        <f t="shared" si="4"/>
        <v>530723</v>
      </c>
      <c r="W37" s="60">
        <f t="shared" si="4"/>
        <v>1844960</v>
      </c>
      <c r="X37" s="60">
        <f t="shared" si="4"/>
        <v>2918380</v>
      </c>
      <c r="Y37" s="60">
        <f t="shared" si="4"/>
        <v>-1073420</v>
      </c>
      <c r="Z37" s="140">
        <f t="shared" si="5"/>
        <v>-36.78136500387201</v>
      </c>
      <c r="AA37" s="155">
        <f>AA7+AA22</f>
        <v>2918380</v>
      </c>
    </row>
    <row r="38" spans="1:27" ht="12.75">
      <c r="A38" s="291" t="s">
        <v>207</v>
      </c>
      <c r="B38" s="142"/>
      <c r="C38" s="62">
        <f t="shared" si="4"/>
        <v>242086</v>
      </c>
      <c r="D38" s="156">
        <f t="shared" si="4"/>
        <v>0</v>
      </c>
      <c r="E38" s="60">
        <f t="shared" si="4"/>
        <v>17000000</v>
      </c>
      <c r="F38" s="60">
        <f t="shared" si="4"/>
        <v>113400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1690033</v>
      </c>
      <c r="M38" s="60">
        <f t="shared" si="4"/>
        <v>5432806</v>
      </c>
      <c r="N38" s="60">
        <f t="shared" si="4"/>
        <v>7122839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156468</v>
      </c>
      <c r="V38" s="60">
        <f t="shared" si="4"/>
        <v>156468</v>
      </c>
      <c r="W38" s="60">
        <f t="shared" si="4"/>
        <v>7279307</v>
      </c>
      <c r="X38" s="60">
        <f t="shared" si="4"/>
        <v>113400</v>
      </c>
      <c r="Y38" s="60">
        <f t="shared" si="4"/>
        <v>7165907</v>
      </c>
      <c r="Z38" s="140">
        <f t="shared" si="5"/>
        <v>6319.141975308642</v>
      </c>
      <c r="AA38" s="155">
        <f>AA8+AA23</f>
        <v>113400</v>
      </c>
    </row>
    <row r="39" spans="1:27" ht="12.75">
      <c r="A39" s="291" t="s">
        <v>208</v>
      </c>
      <c r="B39" s="142"/>
      <c r="C39" s="62">
        <f t="shared" si="4"/>
        <v>8534159</v>
      </c>
      <c r="D39" s="156">
        <f t="shared" si="4"/>
        <v>0</v>
      </c>
      <c r="E39" s="60">
        <f t="shared" si="4"/>
        <v>0</v>
      </c>
      <c r="F39" s="60">
        <f t="shared" si="4"/>
        <v>15279280</v>
      </c>
      <c r="G39" s="60">
        <f t="shared" si="4"/>
        <v>0</v>
      </c>
      <c r="H39" s="60">
        <f t="shared" si="4"/>
        <v>0</v>
      </c>
      <c r="I39" s="60">
        <f t="shared" si="4"/>
        <v>273037</v>
      </c>
      <c r="J39" s="60">
        <f t="shared" si="4"/>
        <v>273037</v>
      </c>
      <c r="K39" s="60">
        <f t="shared" si="4"/>
        <v>431681</v>
      </c>
      <c r="L39" s="60">
        <f t="shared" si="4"/>
        <v>0</v>
      </c>
      <c r="M39" s="60">
        <f t="shared" si="4"/>
        <v>-2027911</v>
      </c>
      <c r="N39" s="60">
        <f t="shared" si="4"/>
        <v>-1596230</v>
      </c>
      <c r="O39" s="60">
        <f t="shared" si="4"/>
        <v>0</v>
      </c>
      <c r="P39" s="60">
        <f t="shared" si="4"/>
        <v>1364570</v>
      </c>
      <c r="Q39" s="60">
        <f t="shared" si="4"/>
        <v>1014504</v>
      </c>
      <c r="R39" s="60">
        <f t="shared" si="4"/>
        <v>2379074</v>
      </c>
      <c r="S39" s="60">
        <f t="shared" si="4"/>
        <v>961155</v>
      </c>
      <c r="T39" s="60">
        <f t="shared" si="4"/>
        <v>1794209</v>
      </c>
      <c r="U39" s="60">
        <f t="shared" si="4"/>
        <v>4310318</v>
      </c>
      <c r="V39" s="60">
        <f t="shared" si="4"/>
        <v>7065682</v>
      </c>
      <c r="W39" s="60">
        <f t="shared" si="4"/>
        <v>8121563</v>
      </c>
      <c r="X39" s="60">
        <f t="shared" si="4"/>
        <v>15279280</v>
      </c>
      <c r="Y39" s="60">
        <f t="shared" si="4"/>
        <v>-7157717</v>
      </c>
      <c r="Z39" s="140">
        <f t="shared" si="5"/>
        <v>-46.84590504264599</v>
      </c>
      <c r="AA39" s="155">
        <f>AA9+AA24</f>
        <v>15279280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11123914</v>
      </c>
      <c r="D41" s="294">
        <f t="shared" si="6"/>
        <v>0</v>
      </c>
      <c r="E41" s="295">
        <f t="shared" si="6"/>
        <v>23831200</v>
      </c>
      <c r="F41" s="295">
        <f t="shared" si="6"/>
        <v>26541960</v>
      </c>
      <c r="G41" s="295">
        <f t="shared" si="6"/>
        <v>0</v>
      </c>
      <c r="H41" s="295">
        <f t="shared" si="6"/>
        <v>0</v>
      </c>
      <c r="I41" s="295">
        <f t="shared" si="6"/>
        <v>675230</v>
      </c>
      <c r="J41" s="295">
        <f t="shared" si="6"/>
        <v>675230</v>
      </c>
      <c r="K41" s="295">
        <f t="shared" si="6"/>
        <v>523288</v>
      </c>
      <c r="L41" s="295">
        <f t="shared" si="6"/>
        <v>2903837</v>
      </c>
      <c r="M41" s="295">
        <f t="shared" si="6"/>
        <v>5293980</v>
      </c>
      <c r="N41" s="295">
        <f t="shared" si="6"/>
        <v>8721105</v>
      </c>
      <c r="O41" s="295">
        <f t="shared" si="6"/>
        <v>349658</v>
      </c>
      <c r="P41" s="295">
        <f t="shared" si="6"/>
        <v>2213873</v>
      </c>
      <c r="Q41" s="295">
        <f t="shared" si="6"/>
        <v>3108392</v>
      </c>
      <c r="R41" s="295">
        <f t="shared" si="6"/>
        <v>5671923</v>
      </c>
      <c r="S41" s="295">
        <f t="shared" si="6"/>
        <v>2376268</v>
      </c>
      <c r="T41" s="295">
        <f t="shared" si="6"/>
        <v>3287541</v>
      </c>
      <c r="U41" s="295">
        <f t="shared" si="6"/>
        <v>5220463</v>
      </c>
      <c r="V41" s="295">
        <f t="shared" si="6"/>
        <v>10884272</v>
      </c>
      <c r="W41" s="295">
        <f t="shared" si="6"/>
        <v>25952530</v>
      </c>
      <c r="X41" s="295">
        <f t="shared" si="6"/>
        <v>26541960</v>
      </c>
      <c r="Y41" s="295">
        <f t="shared" si="6"/>
        <v>-589430</v>
      </c>
      <c r="Z41" s="296">
        <f t="shared" si="5"/>
        <v>-2.220747827213966</v>
      </c>
      <c r="AA41" s="297">
        <f>SUM(AA36:AA40)</f>
        <v>26541960</v>
      </c>
    </row>
    <row r="42" spans="1:27" ht="12.75">
      <c r="A42" s="298" t="s">
        <v>211</v>
      </c>
      <c r="B42" s="136"/>
      <c r="C42" s="95">
        <f aca="true" t="shared" si="7" ref="C42:Y48">C12+C27</f>
        <v>4314990</v>
      </c>
      <c r="D42" s="129">
        <f t="shared" si="7"/>
        <v>0</v>
      </c>
      <c r="E42" s="54">
        <f t="shared" si="7"/>
        <v>7073000</v>
      </c>
      <c r="F42" s="54">
        <f t="shared" si="7"/>
        <v>3000000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120816</v>
      </c>
      <c r="L42" s="54">
        <f t="shared" si="7"/>
        <v>43762</v>
      </c>
      <c r="M42" s="54">
        <f t="shared" si="7"/>
        <v>191473</v>
      </c>
      <c r="N42" s="54">
        <f t="shared" si="7"/>
        <v>356051</v>
      </c>
      <c r="O42" s="54">
        <f t="shared" si="7"/>
        <v>0</v>
      </c>
      <c r="P42" s="54">
        <f t="shared" si="7"/>
        <v>0</v>
      </c>
      <c r="Q42" s="54">
        <f t="shared" si="7"/>
        <v>127815</v>
      </c>
      <c r="R42" s="54">
        <f t="shared" si="7"/>
        <v>127815</v>
      </c>
      <c r="S42" s="54">
        <f t="shared" si="7"/>
        <v>68618</v>
      </c>
      <c r="T42" s="54">
        <f t="shared" si="7"/>
        <v>55498</v>
      </c>
      <c r="U42" s="54">
        <f t="shared" si="7"/>
        <v>81759</v>
      </c>
      <c r="V42" s="54">
        <f t="shared" si="7"/>
        <v>205875</v>
      </c>
      <c r="W42" s="54">
        <f t="shared" si="7"/>
        <v>689741</v>
      </c>
      <c r="X42" s="54">
        <f t="shared" si="7"/>
        <v>3000000</v>
      </c>
      <c r="Y42" s="54">
        <f t="shared" si="7"/>
        <v>-2310259</v>
      </c>
      <c r="Z42" s="184">
        <f t="shared" si="5"/>
        <v>-77.00863333333334</v>
      </c>
      <c r="AA42" s="130">
        <f aca="true" t="shared" si="8" ref="AA42:AA48">AA12+AA27</f>
        <v>3000000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1312930</v>
      </c>
      <c r="D45" s="129">
        <f t="shared" si="7"/>
        <v>0</v>
      </c>
      <c r="E45" s="54">
        <f t="shared" si="7"/>
        <v>2246000</v>
      </c>
      <c r="F45" s="54">
        <f t="shared" si="7"/>
        <v>3129400</v>
      </c>
      <c r="G45" s="54">
        <f t="shared" si="7"/>
        <v>0</v>
      </c>
      <c r="H45" s="54">
        <f t="shared" si="7"/>
        <v>0</v>
      </c>
      <c r="I45" s="54">
        <f t="shared" si="7"/>
        <v>2859</v>
      </c>
      <c r="J45" s="54">
        <f t="shared" si="7"/>
        <v>2859</v>
      </c>
      <c r="K45" s="54">
        <f t="shared" si="7"/>
        <v>19169</v>
      </c>
      <c r="L45" s="54">
        <f t="shared" si="7"/>
        <v>47923</v>
      </c>
      <c r="M45" s="54">
        <f t="shared" si="7"/>
        <v>125074</v>
      </c>
      <c r="N45" s="54">
        <f t="shared" si="7"/>
        <v>192166</v>
      </c>
      <c r="O45" s="54">
        <f t="shared" si="7"/>
        <v>15766</v>
      </c>
      <c r="P45" s="54">
        <f t="shared" si="7"/>
        <v>49070</v>
      </c>
      <c r="Q45" s="54">
        <f t="shared" si="7"/>
        <v>1245000</v>
      </c>
      <c r="R45" s="54">
        <f t="shared" si="7"/>
        <v>1309836</v>
      </c>
      <c r="S45" s="54">
        <f t="shared" si="7"/>
        <v>0</v>
      </c>
      <c r="T45" s="54">
        <f t="shared" si="7"/>
        <v>63487</v>
      </c>
      <c r="U45" s="54">
        <f t="shared" si="7"/>
        <v>622209</v>
      </c>
      <c r="V45" s="54">
        <f t="shared" si="7"/>
        <v>685696</v>
      </c>
      <c r="W45" s="54">
        <f t="shared" si="7"/>
        <v>2190557</v>
      </c>
      <c r="X45" s="54">
        <f t="shared" si="7"/>
        <v>3129400</v>
      </c>
      <c r="Y45" s="54">
        <f t="shared" si="7"/>
        <v>-938843</v>
      </c>
      <c r="Z45" s="184">
        <f t="shared" si="5"/>
        <v>-30.00073496516904</v>
      </c>
      <c r="AA45" s="130">
        <f t="shared" si="8"/>
        <v>3129400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16751834</v>
      </c>
      <c r="D49" s="218">
        <f t="shared" si="9"/>
        <v>0</v>
      </c>
      <c r="E49" s="220">
        <f t="shared" si="9"/>
        <v>33150200</v>
      </c>
      <c r="F49" s="220">
        <f t="shared" si="9"/>
        <v>32671360</v>
      </c>
      <c r="G49" s="220">
        <f t="shared" si="9"/>
        <v>0</v>
      </c>
      <c r="H49" s="220">
        <f t="shared" si="9"/>
        <v>0</v>
      </c>
      <c r="I49" s="220">
        <f t="shared" si="9"/>
        <v>678089</v>
      </c>
      <c r="J49" s="220">
        <f t="shared" si="9"/>
        <v>678089</v>
      </c>
      <c r="K49" s="220">
        <f t="shared" si="9"/>
        <v>663273</v>
      </c>
      <c r="L49" s="220">
        <f t="shared" si="9"/>
        <v>2995522</v>
      </c>
      <c r="M49" s="220">
        <f t="shared" si="9"/>
        <v>5610527</v>
      </c>
      <c r="N49" s="220">
        <f t="shared" si="9"/>
        <v>9269322</v>
      </c>
      <c r="O49" s="220">
        <f t="shared" si="9"/>
        <v>365424</v>
      </c>
      <c r="P49" s="220">
        <f t="shared" si="9"/>
        <v>2262943</v>
      </c>
      <c r="Q49" s="220">
        <f t="shared" si="9"/>
        <v>4481207</v>
      </c>
      <c r="R49" s="220">
        <f t="shared" si="9"/>
        <v>7109574</v>
      </c>
      <c r="S49" s="220">
        <f t="shared" si="9"/>
        <v>2444886</v>
      </c>
      <c r="T49" s="220">
        <f t="shared" si="9"/>
        <v>3406526</v>
      </c>
      <c r="U49" s="220">
        <f t="shared" si="9"/>
        <v>5924431</v>
      </c>
      <c r="V49" s="220">
        <f t="shared" si="9"/>
        <v>11775843</v>
      </c>
      <c r="W49" s="220">
        <f t="shared" si="9"/>
        <v>28832828</v>
      </c>
      <c r="X49" s="220">
        <f t="shared" si="9"/>
        <v>32671360</v>
      </c>
      <c r="Y49" s="220">
        <f t="shared" si="9"/>
        <v>-3838532</v>
      </c>
      <c r="Z49" s="221">
        <f t="shared" si="5"/>
        <v>-11.748920155145056</v>
      </c>
      <c r="AA49" s="222">
        <f>SUM(AA41:AA48)</f>
        <v>32671360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2917877</v>
      </c>
      <c r="D51" s="129">
        <f t="shared" si="10"/>
        <v>0</v>
      </c>
      <c r="E51" s="54">
        <f t="shared" si="10"/>
        <v>4903330</v>
      </c>
      <c r="F51" s="54">
        <f t="shared" si="10"/>
        <v>4903960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4903960</v>
      </c>
      <c r="Y51" s="54">
        <f t="shared" si="10"/>
        <v>-4903960</v>
      </c>
      <c r="Z51" s="184">
        <f>+IF(X51&lt;&gt;0,+(Y51/X51)*100,0)</f>
        <v>-100</v>
      </c>
      <c r="AA51" s="130">
        <f>SUM(AA57:AA61)</f>
        <v>4903960</v>
      </c>
    </row>
    <row r="52" spans="1:27" ht="12.75">
      <c r="A52" s="310" t="s">
        <v>205</v>
      </c>
      <c r="B52" s="142"/>
      <c r="C52" s="62">
        <v>628279</v>
      </c>
      <c r="D52" s="156"/>
      <c r="E52" s="60">
        <v>439220</v>
      </c>
      <c r="F52" s="60">
        <v>439000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439000</v>
      </c>
      <c r="Y52" s="60">
        <v>-439000</v>
      </c>
      <c r="Z52" s="140">
        <v>-100</v>
      </c>
      <c r="AA52" s="155">
        <v>439000</v>
      </c>
    </row>
    <row r="53" spans="1:27" ht="12.75">
      <c r="A53" s="310" t="s">
        <v>206</v>
      </c>
      <c r="B53" s="142"/>
      <c r="C53" s="62">
        <v>894826</v>
      </c>
      <c r="D53" s="156"/>
      <c r="E53" s="60">
        <v>884240</v>
      </c>
      <c r="F53" s="60">
        <v>884000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884000</v>
      </c>
      <c r="Y53" s="60">
        <v>-884000</v>
      </c>
      <c r="Z53" s="140">
        <v>-100</v>
      </c>
      <c r="AA53" s="155">
        <v>884000</v>
      </c>
    </row>
    <row r="54" spans="1:27" ht="12.75">
      <c r="A54" s="310" t="s">
        <v>207</v>
      </c>
      <c r="B54" s="142"/>
      <c r="C54" s="62">
        <v>409670</v>
      </c>
      <c r="D54" s="156"/>
      <c r="E54" s="60">
        <v>1057730</v>
      </c>
      <c r="F54" s="60">
        <v>1058000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1058000</v>
      </c>
      <c r="Y54" s="60">
        <v>-1058000</v>
      </c>
      <c r="Z54" s="140">
        <v>-100</v>
      </c>
      <c r="AA54" s="155">
        <v>1058000</v>
      </c>
    </row>
    <row r="55" spans="1:27" ht="12.75">
      <c r="A55" s="310" t="s">
        <v>208</v>
      </c>
      <c r="B55" s="142"/>
      <c r="C55" s="62">
        <v>108770</v>
      </c>
      <c r="D55" s="156"/>
      <c r="E55" s="60">
        <v>134750</v>
      </c>
      <c r="F55" s="60">
        <v>135000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135000</v>
      </c>
      <c r="Y55" s="60">
        <v>-135000</v>
      </c>
      <c r="Z55" s="140">
        <v>-100</v>
      </c>
      <c r="AA55" s="155">
        <v>135000</v>
      </c>
    </row>
    <row r="56" spans="1:27" ht="12.75">
      <c r="A56" s="310" t="s">
        <v>209</v>
      </c>
      <c r="B56" s="142"/>
      <c r="C56" s="62"/>
      <c r="D56" s="156"/>
      <c r="E56" s="60">
        <v>344730</v>
      </c>
      <c r="F56" s="60">
        <v>345000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345000</v>
      </c>
      <c r="Y56" s="60">
        <v>-345000</v>
      </c>
      <c r="Z56" s="140">
        <v>-100</v>
      </c>
      <c r="AA56" s="155">
        <v>345000</v>
      </c>
    </row>
    <row r="57" spans="1:27" ht="12.75">
      <c r="A57" s="138" t="s">
        <v>210</v>
      </c>
      <c r="B57" s="142"/>
      <c r="C57" s="293">
        <f aca="true" t="shared" si="11" ref="C57:Y57">SUM(C52:C56)</f>
        <v>2041545</v>
      </c>
      <c r="D57" s="294">
        <f t="shared" si="11"/>
        <v>0</v>
      </c>
      <c r="E57" s="295">
        <f t="shared" si="11"/>
        <v>2860670</v>
      </c>
      <c r="F57" s="295">
        <f t="shared" si="11"/>
        <v>2861000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2861000</v>
      </c>
      <c r="Y57" s="295">
        <f t="shared" si="11"/>
        <v>-2861000</v>
      </c>
      <c r="Z57" s="296">
        <f>+IF(X57&lt;&gt;0,+(Y57/X57)*100,0)</f>
        <v>-100</v>
      </c>
      <c r="AA57" s="297">
        <f>SUM(AA52:AA56)</f>
        <v>2861000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876332</v>
      </c>
      <c r="D61" s="156"/>
      <c r="E61" s="60">
        <v>2042660</v>
      </c>
      <c r="F61" s="60">
        <v>2042960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2042960</v>
      </c>
      <c r="Y61" s="60">
        <v>-2042960</v>
      </c>
      <c r="Z61" s="140">
        <v>-100</v>
      </c>
      <c r="AA61" s="155">
        <v>2042960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2917877</v>
      </c>
      <c r="D66" s="274">
        <v>4903000</v>
      </c>
      <c r="E66" s="275">
        <v>4903000</v>
      </c>
      <c r="F66" s="275">
        <v>4903000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4903000</v>
      </c>
      <c r="Y66" s="275">
        <v>-4903000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227065</v>
      </c>
      <c r="H67" s="60">
        <v>151984</v>
      </c>
      <c r="I67" s="60">
        <v>126448</v>
      </c>
      <c r="J67" s="60">
        <v>505497</v>
      </c>
      <c r="K67" s="60">
        <v>216680</v>
      </c>
      <c r="L67" s="60">
        <v>396556</v>
      </c>
      <c r="M67" s="60">
        <v>144326</v>
      </c>
      <c r="N67" s="60">
        <v>757562</v>
      </c>
      <c r="O67" s="60">
        <v>183063</v>
      </c>
      <c r="P67" s="60">
        <v>401144</v>
      </c>
      <c r="Q67" s="60">
        <v>199884</v>
      </c>
      <c r="R67" s="60">
        <v>784091</v>
      </c>
      <c r="S67" s="60">
        <v>566289</v>
      </c>
      <c r="T67" s="60"/>
      <c r="U67" s="60"/>
      <c r="V67" s="60">
        <v>566289</v>
      </c>
      <c r="W67" s="60">
        <v>2613439</v>
      </c>
      <c r="X67" s="60"/>
      <c r="Y67" s="60">
        <v>2613439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>
        <v>352045</v>
      </c>
      <c r="U68" s="60">
        <v>214508</v>
      </c>
      <c r="V68" s="60">
        <v>566553</v>
      </c>
      <c r="W68" s="60">
        <v>566553</v>
      </c>
      <c r="X68" s="60"/>
      <c r="Y68" s="60">
        <v>566553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2917877</v>
      </c>
      <c r="D69" s="218">
        <f t="shared" si="12"/>
        <v>4903000</v>
      </c>
      <c r="E69" s="220">
        <f t="shared" si="12"/>
        <v>4903000</v>
      </c>
      <c r="F69" s="220">
        <f t="shared" si="12"/>
        <v>4903000</v>
      </c>
      <c r="G69" s="220">
        <f t="shared" si="12"/>
        <v>227065</v>
      </c>
      <c r="H69" s="220">
        <f t="shared" si="12"/>
        <v>151984</v>
      </c>
      <c r="I69" s="220">
        <f t="shared" si="12"/>
        <v>126448</v>
      </c>
      <c r="J69" s="220">
        <f t="shared" si="12"/>
        <v>505497</v>
      </c>
      <c r="K69" s="220">
        <f t="shared" si="12"/>
        <v>216680</v>
      </c>
      <c r="L69" s="220">
        <f t="shared" si="12"/>
        <v>396556</v>
      </c>
      <c r="M69" s="220">
        <f t="shared" si="12"/>
        <v>144326</v>
      </c>
      <c r="N69" s="220">
        <f t="shared" si="12"/>
        <v>757562</v>
      </c>
      <c r="O69" s="220">
        <f t="shared" si="12"/>
        <v>183063</v>
      </c>
      <c r="P69" s="220">
        <f t="shared" si="12"/>
        <v>401144</v>
      </c>
      <c r="Q69" s="220">
        <f t="shared" si="12"/>
        <v>199884</v>
      </c>
      <c r="R69" s="220">
        <f t="shared" si="12"/>
        <v>784091</v>
      </c>
      <c r="S69" s="220">
        <f t="shared" si="12"/>
        <v>566289</v>
      </c>
      <c r="T69" s="220">
        <f t="shared" si="12"/>
        <v>352045</v>
      </c>
      <c r="U69" s="220">
        <f t="shared" si="12"/>
        <v>214508</v>
      </c>
      <c r="V69" s="220">
        <f t="shared" si="12"/>
        <v>1132842</v>
      </c>
      <c r="W69" s="220">
        <f t="shared" si="12"/>
        <v>3179992</v>
      </c>
      <c r="X69" s="220">
        <f t="shared" si="12"/>
        <v>4903000</v>
      </c>
      <c r="Y69" s="220">
        <f t="shared" si="12"/>
        <v>-1723008</v>
      </c>
      <c r="Z69" s="221">
        <f>+IF(X69&lt;&gt;0,+(Y69/X69)*100,0)</f>
        <v>-35.141913114419744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11123914</v>
      </c>
      <c r="D5" s="357">
        <f t="shared" si="0"/>
        <v>0</v>
      </c>
      <c r="E5" s="356">
        <f t="shared" si="0"/>
        <v>23831200</v>
      </c>
      <c r="F5" s="358">
        <f t="shared" si="0"/>
        <v>24253580</v>
      </c>
      <c r="G5" s="358">
        <f t="shared" si="0"/>
        <v>0</v>
      </c>
      <c r="H5" s="356">
        <f t="shared" si="0"/>
        <v>0</v>
      </c>
      <c r="I5" s="356">
        <f t="shared" si="0"/>
        <v>675230</v>
      </c>
      <c r="J5" s="358">
        <f t="shared" si="0"/>
        <v>675230</v>
      </c>
      <c r="K5" s="358">
        <f t="shared" si="0"/>
        <v>523288</v>
      </c>
      <c r="L5" s="356">
        <f t="shared" si="0"/>
        <v>2903837</v>
      </c>
      <c r="M5" s="356">
        <f t="shared" si="0"/>
        <v>5293980</v>
      </c>
      <c r="N5" s="358">
        <f t="shared" si="0"/>
        <v>8721105</v>
      </c>
      <c r="O5" s="358">
        <f t="shared" si="0"/>
        <v>349658</v>
      </c>
      <c r="P5" s="356">
        <f t="shared" si="0"/>
        <v>2213873</v>
      </c>
      <c r="Q5" s="356">
        <f t="shared" si="0"/>
        <v>3108392</v>
      </c>
      <c r="R5" s="358">
        <f t="shared" si="0"/>
        <v>5671923</v>
      </c>
      <c r="S5" s="358">
        <f t="shared" si="0"/>
        <v>2376268</v>
      </c>
      <c r="T5" s="356">
        <f t="shared" si="0"/>
        <v>3287541</v>
      </c>
      <c r="U5" s="356">
        <f t="shared" si="0"/>
        <v>5220463</v>
      </c>
      <c r="V5" s="358">
        <f t="shared" si="0"/>
        <v>10884272</v>
      </c>
      <c r="W5" s="358">
        <f t="shared" si="0"/>
        <v>25952530</v>
      </c>
      <c r="X5" s="356">
        <f t="shared" si="0"/>
        <v>24253580</v>
      </c>
      <c r="Y5" s="358">
        <f t="shared" si="0"/>
        <v>1698950</v>
      </c>
      <c r="Z5" s="359">
        <f>+IF(X5&lt;&gt;0,+(Y5/X5)*100,0)</f>
        <v>7.004945249319894</v>
      </c>
      <c r="AA5" s="360">
        <f>+AA6+AA8+AA11+AA13+AA15</f>
        <v>24253580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6771200</v>
      </c>
      <c r="F6" s="59">
        <f t="shared" si="1"/>
        <v>8230900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1213804</v>
      </c>
      <c r="M6" s="60">
        <f t="shared" si="1"/>
        <v>1714370</v>
      </c>
      <c r="N6" s="59">
        <f t="shared" si="1"/>
        <v>2928174</v>
      </c>
      <c r="O6" s="59">
        <f t="shared" si="1"/>
        <v>158955</v>
      </c>
      <c r="P6" s="60">
        <f t="shared" si="1"/>
        <v>512135</v>
      </c>
      <c r="Q6" s="60">
        <f t="shared" si="1"/>
        <v>1976037</v>
      </c>
      <c r="R6" s="59">
        <f t="shared" si="1"/>
        <v>2647127</v>
      </c>
      <c r="S6" s="59">
        <f t="shared" si="1"/>
        <v>1120330</v>
      </c>
      <c r="T6" s="60">
        <f t="shared" si="1"/>
        <v>1257392</v>
      </c>
      <c r="U6" s="60">
        <f t="shared" si="1"/>
        <v>753677</v>
      </c>
      <c r="V6" s="59">
        <f t="shared" si="1"/>
        <v>3131399</v>
      </c>
      <c r="W6" s="59">
        <f t="shared" si="1"/>
        <v>8706700</v>
      </c>
      <c r="X6" s="60">
        <f t="shared" si="1"/>
        <v>8230900</v>
      </c>
      <c r="Y6" s="59">
        <f t="shared" si="1"/>
        <v>475800</v>
      </c>
      <c r="Z6" s="61">
        <f>+IF(X6&lt;&gt;0,+(Y6/X6)*100,0)</f>
        <v>5.78065582135611</v>
      </c>
      <c r="AA6" s="62">
        <f t="shared" si="1"/>
        <v>8230900</v>
      </c>
    </row>
    <row r="7" spans="1:27" ht="12.75">
      <c r="A7" s="291" t="s">
        <v>229</v>
      </c>
      <c r="B7" s="142"/>
      <c r="C7" s="60"/>
      <c r="D7" s="340"/>
      <c r="E7" s="60">
        <v>6771200</v>
      </c>
      <c r="F7" s="59">
        <v>8230900</v>
      </c>
      <c r="G7" s="59"/>
      <c r="H7" s="60"/>
      <c r="I7" s="60"/>
      <c r="J7" s="59"/>
      <c r="K7" s="59"/>
      <c r="L7" s="60">
        <v>1213804</v>
      </c>
      <c r="M7" s="60">
        <v>1714370</v>
      </c>
      <c r="N7" s="59">
        <v>2928174</v>
      </c>
      <c r="O7" s="59">
        <v>158955</v>
      </c>
      <c r="P7" s="60">
        <v>512135</v>
      </c>
      <c r="Q7" s="60">
        <v>1976037</v>
      </c>
      <c r="R7" s="59">
        <v>2647127</v>
      </c>
      <c r="S7" s="59">
        <v>1120330</v>
      </c>
      <c r="T7" s="60">
        <v>1257392</v>
      </c>
      <c r="U7" s="60">
        <v>753677</v>
      </c>
      <c r="V7" s="59">
        <v>3131399</v>
      </c>
      <c r="W7" s="59">
        <v>8706700</v>
      </c>
      <c r="X7" s="60">
        <v>8230900</v>
      </c>
      <c r="Y7" s="59">
        <v>475800</v>
      </c>
      <c r="Z7" s="61">
        <v>5.78</v>
      </c>
      <c r="AA7" s="62">
        <v>8230900</v>
      </c>
    </row>
    <row r="8" spans="1:27" ht="12.75">
      <c r="A8" s="361" t="s">
        <v>206</v>
      </c>
      <c r="B8" s="142"/>
      <c r="C8" s="60">
        <f aca="true" t="shared" si="2" ref="C8:Y8">SUM(C9:C10)</f>
        <v>2347669</v>
      </c>
      <c r="D8" s="340">
        <f t="shared" si="2"/>
        <v>0</v>
      </c>
      <c r="E8" s="60">
        <f t="shared" si="2"/>
        <v>60000</v>
      </c>
      <c r="F8" s="59">
        <f t="shared" si="2"/>
        <v>630000</v>
      </c>
      <c r="G8" s="59">
        <f t="shared" si="2"/>
        <v>0</v>
      </c>
      <c r="H8" s="60">
        <f t="shared" si="2"/>
        <v>0</v>
      </c>
      <c r="I8" s="60">
        <f t="shared" si="2"/>
        <v>402193</v>
      </c>
      <c r="J8" s="59">
        <f t="shared" si="2"/>
        <v>402193</v>
      </c>
      <c r="K8" s="59">
        <f t="shared" si="2"/>
        <v>91607</v>
      </c>
      <c r="L8" s="60">
        <f t="shared" si="2"/>
        <v>0</v>
      </c>
      <c r="M8" s="60">
        <f t="shared" si="2"/>
        <v>174715</v>
      </c>
      <c r="N8" s="59">
        <f t="shared" si="2"/>
        <v>266322</v>
      </c>
      <c r="O8" s="59">
        <f t="shared" si="2"/>
        <v>190703</v>
      </c>
      <c r="P8" s="60">
        <f t="shared" si="2"/>
        <v>337168</v>
      </c>
      <c r="Q8" s="60">
        <f t="shared" si="2"/>
        <v>117851</v>
      </c>
      <c r="R8" s="59">
        <f t="shared" si="2"/>
        <v>645722</v>
      </c>
      <c r="S8" s="59">
        <f t="shared" si="2"/>
        <v>294783</v>
      </c>
      <c r="T8" s="60">
        <f t="shared" si="2"/>
        <v>235940</v>
      </c>
      <c r="U8" s="60">
        <f t="shared" si="2"/>
        <v>0</v>
      </c>
      <c r="V8" s="59">
        <f t="shared" si="2"/>
        <v>530723</v>
      </c>
      <c r="W8" s="59">
        <f t="shared" si="2"/>
        <v>1844960</v>
      </c>
      <c r="X8" s="60">
        <f t="shared" si="2"/>
        <v>630000</v>
      </c>
      <c r="Y8" s="59">
        <f t="shared" si="2"/>
        <v>1214960</v>
      </c>
      <c r="Z8" s="61">
        <f>+IF(X8&lt;&gt;0,+(Y8/X8)*100,0)</f>
        <v>192.85079365079366</v>
      </c>
      <c r="AA8" s="62">
        <f>SUM(AA9:AA10)</f>
        <v>630000</v>
      </c>
    </row>
    <row r="9" spans="1:27" ht="12.75">
      <c r="A9" s="291" t="s">
        <v>230</v>
      </c>
      <c r="B9" s="142"/>
      <c r="C9" s="60">
        <v>2347669</v>
      </c>
      <c r="D9" s="340"/>
      <c r="E9" s="60">
        <v>60000</v>
      </c>
      <c r="F9" s="59">
        <v>630000</v>
      </c>
      <c r="G9" s="59"/>
      <c r="H9" s="60"/>
      <c r="I9" s="60">
        <v>402193</v>
      </c>
      <c r="J9" s="59">
        <v>402193</v>
      </c>
      <c r="K9" s="59">
        <v>91607</v>
      </c>
      <c r="L9" s="60"/>
      <c r="M9" s="60">
        <v>174715</v>
      </c>
      <c r="N9" s="59">
        <v>266322</v>
      </c>
      <c r="O9" s="59">
        <v>190703</v>
      </c>
      <c r="P9" s="60">
        <v>337168</v>
      </c>
      <c r="Q9" s="60">
        <v>117851</v>
      </c>
      <c r="R9" s="59">
        <v>645722</v>
      </c>
      <c r="S9" s="59">
        <v>294783</v>
      </c>
      <c r="T9" s="60">
        <v>235940</v>
      </c>
      <c r="U9" s="60"/>
      <c r="V9" s="59">
        <v>530723</v>
      </c>
      <c r="W9" s="59">
        <v>1844960</v>
      </c>
      <c r="X9" s="60">
        <v>630000</v>
      </c>
      <c r="Y9" s="59">
        <v>1214960</v>
      </c>
      <c r="Z9" s="61">
        <v>192.85</v>
      </c>
      <c r="AA9" s="62">
        <v>630000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242086</v>
      </c>
      <c r="D11" s="363">
        <f aca="true" t="shared" si="3" ref="D11:AA11">+D12</f>
        <v>0</v>
      </c>
      <c r="E11" s="362">
        <f t="shared" si="3"/>
        <v>17000000</v>
      </c>
      <c r="F11" s="364">
        <f t="shared" si="3"/>
        <v>113400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1690033</v>
      </c>
      <c r="M11" s="362">
        <f t="shared" si="3"/>
        <v>5432806</v>
      </c>
      <c r="N11" s="364">
        <f t="shared" si="3"/>
        <v>7122839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156468</v>
      </c>
      <c r="V11" s="364">
        <f t="shared" si="3"/>
        <v>156468</v>
      </c>
      <c r="W11" s="364">
        <f t="shared" si="3"/>
        <v>7279307</v>
      </c>
      <c r="X11" s="362">
        <f t="shared" si="3"/>
        <v>113400</v>
      </c>
      <c r="Y11" s="364">
        <f t="shared" si="3"/>
        <v>7165907</v>
      </c>
      <c r="Z11" s="365">
        <f>+IF(X11&lt;&gt;0,+(Y11/X11)*100,0)</f>
        <v>6319.141975308642</v>
      </c>
      <c r="AA11" s="366">
        <f t="shared" si="3"/>
        <v>113400</v>
      </c>
    </row>
    <row r="12" spans="1:27" ht="12.75">
      <c r="A12" s="291" t="s">
        <v>232</v>
      </c>
      <c r="B12" s="136"/>
      <c r="C12" s="60">
        <v>242086</v>
      </c>
      <c r="D12" s="340"/>
      <c r="E12" s="60">
        <v>17000000</v>
      </c>
      <c r="F12" s="59">
        <v>113400</v>
      </c>
      <c r="G12" s="59"/>
      <c r="H12" s="60"/>
      <c r="I12" s="60"/>
      <c r="J12" s="59"/>
      <c r="K12" s="59"/>
      <c r="L12" s="60">
        <v>1690033</v>
      </c>
      <c r="M12" s="60">
        <v>5432806</v>
      </c>
      <c r="N12" s="59">
        <v>7122839</v>
      </c>
      <c r="O12" s="59"/>
      <c r="P12" s="60"/>
      <c r="Q12" s="60"/>
      <c r="R12" s="59"/>
      <c r="S12" s="59"/>
      <c r="T12" s="60"/>
      <c r="U12" s="60">
        <v>156468</v>
      </c>
      <c r="V12" s="59">
        <v>156468</v>
      </c>
      <c r="W12" s="59">
        <v>7279307</v>
      </c>
      <c r="X12" s="60">
        <v>113400</v>
      </c>
      <c r="Y12" s="59">
        <v>7165907</v>
      </c>
      <c r="Z12" s="61">
        <v>6319.14</v>
      </c>
      <c r="AA12" s="62">
        <v>113400</v>
      </c>
    </row>
    <row r="13" spans="1:27" ht="12.75">
      <c r="A13" s="361" t="s">
        <v>208</v>
      </c>
      <c r="B13" s="136"/>
      <c r="C13" s="275">
        <f>+C14</f>
        <v>8534159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15279280</v>
      </c>
      <c r="G13" s="342">
        <f t="shared" si="4"/>
        <v>0</v>
      </c>
      <c r="H13" s="275">
        <f t="shared" si="4"/>
        <v>0</v>
      </c>
      <c r="I13" s="275">
        <f t="shared" si="4"/>
        <v>273037</v>
      </c>
      <c r="J13" s="342">
        <f t="shared" si="4"/>
        <v>273037</v>
      </c>
      <c r="K13" s="342">
        <f t="shared" si="4"/>
        <v>431681</v>
      </c>
      <c r="L13" s="275">
        <f t="shared" si="4"/>
        <v>0</v>
      </c>
      <c r="M13" s="275">
        <f t="shared" si="4"/>
        <v>-2027911</v>
      </c>
      <c r="N13" s="342">
        <f t="shared" si="4"/>
        <v>-1596230</v>
      </c>
      <c r="O13" s="342">
        <f t="shared" si="4"/>
        <v>0</v>
      </c>
      <c r="P13" s="275">
        <f t="shared" si="4"/>
        <v>1364570</v>
      </c>
      <c r="Q13" s="275">
        <f t="shared" si="4"/>
        <v>1014504</v>
      </c>
      <c r="R13" s="342">
        <f t="shared" si="4"/>
        <v>2379074</v>
      </c>
      <c r="S13" s="342">
        <f t="shared" si="4"/>
        <v>961155</v>
      </c>
      <c r="T13" s="275">
        <f t="shared" si="4"/>
        <v>1794209</v>
      </c>
      <c r="U13" s="275">
        <f t="shared" si="4"/>
        <v>4310318</v>
      </c>
      <c r="V13" s="342">
        <f t="shared" si="4"/>
        <v>7065682</v>
      </c>
      <c r="W13" s="342">
        <f t="shared" si="4"/>
        <v>8121563</v>
      </c>
      <c r="X13" s="275">
        <f t="shared" si="4"/>
        <v>15279280</v>
      </c>
      <c r="Y13" s="342">
        <f t="shared" si="4"/>
        <v>-7157717</v>
      </c>
      <c r="Z13" s="335">
        <f>+IF(X13&lt;&gt;0,+(Y13/X13)*100,0)</f>
        <v>-46.84590504264599</v>
      </c>
      <c r="AA13" s="273">
        <f t="shared" si="4"/>
        <v>15279280</v>
      </c>
    </row>
    <row r="14" spans="1:27" ht="12.75">
      <c r="A14" s="291" t="s">
        <v>233</v>
      </c>
      <c r="B14" s="136"/>
      <c r="C14" s="60">
        <v>8534159</v>
      </c>
      <c r="D14" s="340"/>
      <c r="E14" s="60"/>
      <c r="F14" s="59">
        <v>15279280</v>
      </c>
      <c r="G14" s="59"/>
      <c r="H14" s="60"/>
      <c r="I14" s="60">
        <v>273037</v>
      </c>
      <c r="J14" s="59">
        <v>273037</v>
      </c>
      <c r="K14" s="59">
        <v>431681</v>
      </c>
      <c r="L14" s="60"/>
      <c r="M14" s="60">
        <v>-2027911</v>
      </c>
      <c r="N14" s="59">
        <v>-1596230</v>
      </c>
      <c r="O14" s="59"/>
      <c r="P14" s="60">
        <v>1364570</v>
      </c>
      <c r="Q14" s="60">
        <v>1014504</v>
      </c>
      <c r="R14" s="59">
        <v>2379074</v>
      </c>
      <c r="S14" s="59">
        <v>961155</v>
      </c>
      <c r="T14" s="60">
        <v>1794209</v>
      </c>
      <c r="U14" s="60">
        <v>4310318</v>
      </c>
      <c r="V14" s="59">
        <v>7065682</v>
      </c>
      <c r="W14" s="59">
        <v>8121563</v>
      </c>
      <c r="X14" s="60">
        <v>15279280</v>
      </c>
      <c r="Y14" s="59">
        <v>-7157717</v>
      </c>
      <c r="Z14" s="61">
        <v>-46.85</v>
      </c>
      <c r="AA14" s="62">
        <v>15279280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4314990</v>
      </c>
      <c r="D22" s="344">
        <f t="shared" si="6"/>
        <v>0</v>
      </c>
      <c r="E22" s="343">
        <f t="shared" si="6"/>
        <v>4573000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120816</v>
      </c>
      <c r="L22" s="343">
        <f t="shared" si="6"/>
        <v>43762</v>
      </c>
      <c r="M22" s="343">
        <f t="shared" si="6"/>
        <v>191473</v>
      </c>
      <c r="N22" s="345">
        <f t="shared" si="6"/>
        <v>356051</v>
      </c>
      <c r="O22" s="345">
        <f t="shared" si="6"/>
        <v>0</v>
      </c>
      <c r="P22" s="343">
        <f t="shared" si="6"/>
        <v>0</v>
      </c>
      <c r="Q22" s="343">
        <f t="shared" si="6"/>
        <v>127815</v>
      </c>
      <c r="R22" s="345">
        <f t="shared" si="6"/>
        <v>127815</v>
      </c>
      <c r="S22" s="345">
        <f t="shared" si="6"/>
        <v>68618</v>
      </c>
      <c r="T22" s="343">
        <f t="shared" si="6"/>
        <v>55498</v>
      </c>
      <c r="U22" s="343">
        <f t="shared" si="6"/>
        <v>81759</v>
      </c>
      <c r="V22" s="345">
        <f t="shared" si="6"/>
        <v>205875</v>
      </c>
      <c r="W22" s="345">
        <f t="shared" si="6"/>
        <v>689741</v>
      </c>
      <c r="X22" s="343">
        <f t="shared" si="6"/>
        <v>500000</v>
      </c>
      <c r="Y22" s="345">
        <f t="shared" si="6"/>
        <v>189741</v>
      </c>
      <c r="Z22" s="336">
        <f>+IF(X22&lt;&gt;0,+(Y22/X22)*100,0)</f>
        <v>37.9482</v>
      </c>
      <c r="AA22" s="350">
        <f>SUM(AA23:AA32)</f>
        <v>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>
        <v>63323</v>
      </c>
      <c r="R23" s="59">
        <v>63323</v>
      </c>
      <c r="S23" s="59">
        <v>46481</v>
      </c>
      <c r="T23" s="60">
        <v>181194</v>
      </c>
      <c r="U23" s="60">
        <v>81759</v>
      </c>
      <c r="V23" s="59">
        <v>309434</v>
      </c>
      <c r="W23" s="59">
        <v>372757</v>
      </c>
      <c r="X23" s="60"/>
      <c r="Y23" s="59">
        <v>372757</v>
      </c>
      <c r="Z23" s="61"/>
      <c r="AA23" s="62"/>
    </row>
    <row r="24" spans="1:27" ht="12.75">
      <c r="A24" s="361" t="s">
        <v>238</v>
      </c>
      <c r="B24" s="142"/>
      <c r="C24" s="60">
        <v>4250121</v>
      </c>
      <c r="D24" s="340"/>
      <c r="E24" s="60"/>
      <c r="F24" s="59">
        <v>500000</v>
      </c>
      <c r="G24" s="59"/>
      <c r="H24" s="60"/>
      <c r="I24" s="60"/>
      <c r="J24" s="59"/>
      <c r="K24" s="59">
        <v>120816</v>
      </c>
      <c r="L24" s="60">
        <v>43762</v>
      </c>
      <c r="M24" s="60">
        <v>191473</v>
      </c>
      <c r="N24" s="59">
        <v>356051</v>
      </c>
      <c r="O24" s="59"/>
      <c r="P24" s="60"/>
      <c r="Q24" s="60">
        <v>64492</v>
      </c>
      <c r="R24" s="59">
        <v>64492</v>
      </c>
      <c r="S24" s="59">
        <v>22137</v>
      </c>
      <c r="T24" s="60">
        <v>-125696</v>
      </c>
      <c r="U24" s="60"/>
      <c r="V24" s="59">
        <v>-103559</v>
      </c>
      <c r="W24" s="59">
        <v>316984</v>
      </c>
      <c r="X24" s="60">
        <v>500000</v>
      </c>
      <c r="Y24" s="59">
        <v>-183016</v>
      </c>
      <c r="Z24" s="61">
        <v>-36.6</v>
      </c>
      <c r="AA24" s="62">
        <v>500000</v>
      </c>
    </row>
    <row r="25" spans="1:27" ht="12.75">
      <c r="A25" s="361" t="s">
        <v>239</v>
      </c>
      <c r="B25" s="142"/>
      <c r="C25" s="60"/>
      <c r="D25" s="340"/>
      <c r="E25" s="60">
        <v>4573000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64869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1193150</v>
      </c>
      <c r="D40" s="344">
        <f t="shared" si="9"/>
        <v>0</v>
      </c>
      <c r="E40" s="343">
        <f t="shared" si="9"/>
        <v>2246000</v>
      </c>
      <c r="F40" s="345">
        <f t="shared" si="9"/>
        <v>3129400</v>
      </c>
      <c r="G40" s="345">
        <f t="shared" si="9"/>
        <v>0</v>
      </c>
      <c r="H40" s="343">
        <f t="shared" si="9"/>
        <v>0</v>
      </c>
      <c r="I40" s="343">
        <f t="shared" si="9"/>
        <v>2859</v>
      </c>
      <c r="J40" s="345">
        <f t="shared" si="9"/>
        <v>2859</v>
      </c>
      <c r="K40" s="345">
        <f t="shared" si="9"/>
        <v>19169</v>
      </c>
      <c r="L40" s="343">
        <f t="shared" si="9"/>
        <v>47923</v>
      </c>
      <c r="M40" s="343">
        <f t="shared" si="9"/>
        <v>125074</v>
      </c>
      <c r="N40" s="345">
        <f t="shared" si="9"/>
        <v>192166</v>
      </c>
      <c r="O40" s="345">
        <f t="shared" si="9"/>
        <v>15766</v>
      </c>
      <c r="P40" s="343">
        <f t="shared" si="9"/>
        <v>49070</v>
      </c>
      <c r="Q40" s="343">
        <f t="shared" si="9"/>
        <v>1245000</v>
      </c>
      <c r="R40" s="345">
        <f t="shared" si="9"/>
        <v>1309836</v>
      </c>
      <c r="S40" s="345">
        <f t="shared" si="9"/>
        <v>0</v>
      </c>
      <c r="T40" s="343">
        <f t="shared" si="9"/>
        <v>63487</v>
      </c>
      <c r="U40" s="343">
        <f t="shared" si="9"/>
        <v>622209</v>
      </c>
      <c r="V40" s="345">
        <f t="shared" si="9"/>
        <v>685696</v>
      </c>
      <c r="W40" s="345">
        <f t="shared" si="9"/>
        <v>2190557</v>
      </c>
      <c r="X40" s="343">
        <f t="shared" si="9"/>
        <v>3129400</v>
      </c>
      <c r="Y40" s="345">
        <f t="shared" si="9"/>
        <v>-938843</v>
      </c>
      <c r="Z40" s="336">
        <f>+IF(X40&lt;&gt;0,+(Y40/X40)*100,0)</f>
        <v>-30.00073496516904</v>
      </c>
      <c r="AA40" s="350">
        <f>SUM(AA41:AA49)</f>
        <v>3129400</v>
      </c>
    </row>
    <row r="41" spans="1:27" ht="12.75">
      <c r="A41" s="361" t="s">
        <v>248</v>
      </c>
      <c r="B41" s="142"/>
      <c r="C41" s="362">
        <v>286073</v>
      </c>
      <c r="D41" s="363"/>
      <c r="E41" s="362">
        <v>436000</v>
      </c>
      <c r="F41" s="364">
        <v>1289470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572795</v>
      </c>
      <c r="V41" s="364">
        <v>572795</v>
      </c>
      <c r="W41" s="364">
        <v>572795</v>
      </c>
      <c r="X41" s="362">
        <v>1289470</v>
      </c>
      <c r="Y41" s="364">
        <v>-716675</v>
      </c>
      <c r="Z41" s="365">
        <v>-55.58</v>
      </c>
      <c r="AA41" s="366">
        <v>1289470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4191</v>
      </c>
      <c r="D43" s="369"/>
      <c r="E43" s="305">
        <v>60000</v>
      </c>
      <c r="F43" s="370">
        <v>182700</v>
      </c>
      <c r="G43" s="370"/>
      <c r="H43" s="305"/>
      <c r="I43" s="305"/>
      <c r="J43" s="370"/>
      <c r="K43" s="370">
        <v>16000</v>
      </c>
      <c r="L43" s="305">
        <v>47923</v>
      </c>
      <c r="M43" s="305"/>
      <c r="N43" s="370">
        <v>63923</v>
      </c>
      <c r="O43" s="370"/>
      <c r="P43" s="305"/>
      <c r="Q43" s="305"/>
      <c r="R43" s="370"/>
      <c r="S43" s="370"/>
      <c r="T43" s="305">
        <v>8356</v>
      </c>
      <c r="U43" s="305">
        <v>4295</v>
      </c>
      <c r="V43" s="370">
        <v>12651</v>
      </c>
      <c r="W43" s="370">
        <v>76574</v>
      </c>
      <c r="X43" s="305">
        <v>182700</v>
      </c>
      <c r="Y43" s="370">
        <v>-106126</v>
      </c>
      <c r="Z43" s="371">
        <v>-58.09</v>
      </c>
      <c r="AA43" s="303">
        <v>182700</v>
      </c>
    </row>
    <row r="44" spans="1:27" ht="12.75">
      <c r="A44" s="361" t="s">
        <v>251</v>
      </c>
      <c r="B44" s="136"/>
      <c r="C44" s="60">
        <v>560217</v>
      </c>
      <c r="D44" s="368"/>
      <c r="E44" s="54">
        <v>1750000</v>
      </c>
      <c r="F44" s="53">
        <v>1507230</v>
      </c>
      <c r="G44" s="53"/>
      <c r="H44" s="54"/>
      <c r="I44" s="54">
        <v>2859</v>
      </c>
      <c r="J44" s="53">
        <v>2859</v>
      </c>
      <c r="K44" s="53">
        <v>3169</v>
      </c>
      <c r="L44" s="54"/>
      <c r="M44" s="54">
        <v>65398</v>
      </c>
      <c r="N44" s="53">
        <v>68567</v>
      </c>
      <c r="O44" s="53">
        <v>15766</v>
      </c>
      <c r="P44" s="54">
        <v>49070</v>
      </c>
      <c r="Q44" s="54">
        <v>1245000</v>
      </c>
      <c r="R44" s="53">
        <v>1309836</v>
      </c>
      <c r="S44" s="53"/>
      <c r="T44" s="54">
        <v>8631</v>
      </c>
      <c r="U44" s="54">
        <v>10927</v>
      </c>
      <c r="V44" s="53">
        <v>19558</v>
      </c>
      <c r="W44" s="53">
        <v>1400820</v>
      </c>
      <c r="X44" s="54">
        <v>1507230</v>
      </c>
      <c r="Y44" s="53">
        <v>-106410</v>
      </c>
      <c r="Z44" s="94">
        <v>-7.06</v>
      </c>
      <c r="AA44" s="95">
        <v>1507230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311381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31288</v>
      </c>
      <c r="D48" s="368"/>
      <c r="E48" s="54"/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46500</v>
      </c>
      <c r="U48" s="54">
        <v>34192</v>
      </c>
      <c r="V48" s="53">
        <v>80692</v>
      </c>
      <c r="W48" s="53">
        <v>80692</v>
      </c>
      <c r="X48" s="54">
        <v>150000</v>
      </c>
      <c r="Y48" s="53">
        <v>-69308</v>
      </c>
      <c r="Z48" s="94">
        <v>-46.21</v>
      </c>
      <c r="AA48" s="95">
        <v>150000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>
        <v>59676</v>
      </c>
      <c r="N49" s="53">
        <v>59676</v>
      </c>
      <c r="O49" s="53"/>
      <c r="P49" s="54"/>
      <c r="Q49" s="54"/>
      <c r="R49" s="53"/>
      <c r="S49" s="53"/>
      <c r="T49" s="54"/>
      <c r="U49" s="54"/>
      <c r="V49" s="53"/>
      <c r="W49" s="53">
        <v>59676</v>
      </c>
      <c r="X49" s="54"/>
      <c r="Y49" s="53">
        <v>59676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16632054</v>
      </c>
      <c r="D60" s="346">
        <f t="shared" si="14"/>
        <v>0</v>
      </c>
      <c r="E60" s="219">
        <f t="shared" si="14"/>
        <v>30650200</v>
      </c>
      <c r="F60" s="264">
        <f t="shared" si="14"/>
        <v>27882980</v>
      </c>
      <c r="G60" s="264">
        <f t="shared" si="14"/>
        <v>0</v>
      </c>
      <c r="H60" s="219">
        <f t="shared" si="14"/>
        <v>0</v>
      </c>
      <c r="I60" s="219">
        <f t="shared" si="14"/>
        <v>678089</v>
      </c>
      <c r="J60" s="264">
        <f t="shared" si="14"/>
        <v>678089</v>
      </c>
      <c r="K60" s="264">
        <f t="shared" si="14"/>
        <v>663273</v>
      </c>
      <c r="L60" s="219">
        <f t="shared" si="14"/>
        <v>2995522</v>
      </c>
      <c r="M60" s="219">
        <f t="shared" si="14"/>
        <v>5610527</v>
      </c>
      <c r="N60" s="264">
        <f t="shared" si="14"/>
        <v>9269322</v>
      </c>
      <c r="O60" s="264">
        <f t="shared" si="14"/>
        <v>365424</v>
      </c>
      <c r="P60" s="219">
        <f t="shared" si="14"/>
        <v>2262943</v>
      </c>
      <c r="Q60" s="219">
        <f t="shared" si="14"/>
        <v>4481207</v>
      </c>
      <c r="R60" s="264">
        <f t="shared" si="14"/>
        <v>7109574</v>
      </c>
      <c r="S60" s="264">
        <f t="shared" si="14"/>
        <v>2444886</v>
      </c>
      <c r="T60" s="219">
        <f t="shared" si="14"/>
        <v>3406526</v>
      </c>
      <c r="U60" s="219">
        <f t="shared" si="14"/>
        <v>5924431</v>
      </c>
      <c r="V60" s="264">
        <f t="shared" si="14"/>
        <v>11775843</v>
      </c>
      <c r="W60" s="264">
        <f t="shared" si="14"/>
        <v>28832828</v>
      </c>
      <c r="X60" s="219">
        <f t="shared" si="14"/>
        <v>27882980</v>
      </c>
      <c r="Y60" s="264">
        <f t="shared" si="14"/>
        <v>949848</v>
      </c>
      <c r="Z60" s="337">
        <f>+IF(X60&lt;&gt;0,+(Y60/X60)*100,0)</f>
        <v>3.406551236632526</v>
      </c>
      <c r="AA60" s="232">
        <f>+AA57+AA54+AA51+AA40+AA37+AA34+AA22+AA5</f>
        <v>27882980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2288380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2288380</v>
      </c>
      <c r="Y5" s="358">
        <f t="shared" si="0"/>
        <v>-2288380</v>
      </c>
      <c r="Z5" s="359">
        <f>+IF(X5&lt;&gt;0,+(Y5/X5)*100,0)</f>
        <v>-100</v>
      </c>
      <c r="AA5" s="360">
        <f>+AA6+AA8+AA11+AA13+AA15</f>
        <v>2288380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2288380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2288380</v>
      </c>
      <c r="Y8" s="59">
        <f t="shared" si="2"/>
        <v>-2288380</v>
      </c>
      <c r="Z8" s="61">
        <f>+IF(X8&lt;&gt;0,+(Y8/X8)*100,0)</f>
        <v>-100</v>
      </c>
      <c r="AA8" s="62">
        <f>SUM(AA9:AA10)</f>
        <v>2288380</v>
      </c>
    </row>
    <row r="9" spans="1:27" ht="12.75">
      <c r="A9" s="291" t="s">
        <v>230</v>
      </c>
      <c r="B9" s="142"/>
      <c r="C9" s="60"/>
      <c r="D9" s="340"/>
      <c r="E9" s="60"/>
      <c r="F9" s="59">
        <v>2288380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2288380</v>
      </c>
      <c r="Y9" s="59">
        <v>-2288380</v>
      </c>
      <c r="Z9" s="61">
        <v>-100</v>
      </c>
      <c r="AA9" s="62">
        <v>2288380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</v>
      </c>
      <c r="F22" s="345">
        <f t="shared" si="6"/>
        <v>2500000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2500000</v>
      </c>
      <c r="Y22" s="345">
        <f t="shared" si="6"/>
        <v>-2500000</v>
      </c>
      <c r="Z22" s="336">
        <f>+IF(X22&lt;&gt;0,+(Y22/X22)*100,0)</f>
        <v>-100</v>
      </c>
      <c r="AA22" s="350">
        <f>SUM(AA23:AA32)</f>
        <v>2500000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2500000</v>
      </c>
      <c r="F24" s="59">
        <v>2500000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2500000</v>
      </c>
      <c r="Y24" s="59">
        <v>-2500000</v>
      </c>
      <c r="Z24" s="61">
        <v>-100</v>
      </c>
      <c r="AA24" s="62">
        <v>2500000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119780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119780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119780</v>
      </c>
      <c r="D60" s="346">
        <f t="shared" si="14"/>
        <v>0</v>
      </c>
      <c r="E60" s="219">
        <f t="shared" si="14"/>
        <v>2500000</v>
      </c>
      <c r="F60" s="264">
        <f t="shared" si="14"/>
        <v>4788380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4788380</v>
      </c>
      <c r="Y60" s="264">
        <f t="shared" si="14"/>
        <v>-4788380</v>
      </c>
      <c r="Z60" s="337">
        <f>+IF(X60&lt;&gt;0,+(Y60/X60)*100,0)</f>
        <v>-100</v>
      </c>
      <c r="AA60" s="232">
        <f>+AA57+AA54+AA51+AA40+AA37+AA34+AA22+AA5</f>
        <v>4788380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119780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>
        <v>119780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2018-08-03T14:39:42Z</dcterms:created>
  <dcterms:modified xsi:type="dcterms:W3CDTF">2018-08-03T14:39:45Z</dcterms:modified>
  <cp:category/>
  <cp:version/>
  <cp:contentType/>
  <cp:contentStatus/>
</cp:coreProperties>
</file>