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<sst xmlns="http://schemas.openxmlformats.org/spreadsheetml/2006/main" count="857" uniqueCount="303">
  <si>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Makana(EC104)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</si>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</sst>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62565920</v>
      </c>
      <c r="C5" s="19">
        <v>0</v>
      </c>
      <c r="D5" s="59">
        <v>64080000</v>
      </c>
      <c r="E5" s="60">
        <v>64080000</v>
      </c>
      <c r="F5" s="60">
        <v>26556791</v>
      </c>
      <c r="G5" s="60">
        <v>3013406</v>
      </c>
      <c r="H5" s="60">
        <v>3536210</v>
      </c>
      <c r="I5" s="60">
        <v>33106407</v>
      </c>
      <c r="J5" s="60">
        <v>3443313</v>
      </c>
      <c r="K5" s="60">
        <v>4648308</v>
      </c>
      <c r="L5" s="60">
        <v>3848383</v>
      </c>
      <c r="M5" s="60">
        <v>11940004</v>
      </c>
      <c r="N5" s="60">
        <v>3874196</v>
      </c>
      <c r="O5" s="60">
        <v>3884959</v>
      </c>
      <c r="P5" s="60">
        <v>3893462</v>
      </c>
      <c r="Q5" s="60">
        <v>11652617</v>
      </c>
      <c r="R5" s="60">
        <v>3890094</v>
      </c>
      <c r="S5" s="60">
        <v>-177909</v>
      </c>
      <c r="T5" s="60">
        <v>3900827</v>
      </c>
      <c r="U5" s="60">
        <v>7613012</v>
      </c>
      <c r="V5" s="60">
        <v>64312040</v>
      </c>
      <c r="W5" s="60">
        <v>64079569</v>
      </c>
      <c r="X5" s="60">
        <v>232471</v>
      </c>
      <c r="Y5" s="61">
        <v>0.36</v>
      </c>
      <c r="Z5" s="62">
        <v>64080000</v>
      </c>
    </row>
    <row r="6" spans="1:26" ht="12.75">
      <c r="A6" s="58" t="s">
        <v>32</v>
      </c>
      <c r="B6" s="19">
        <v>233668888</v>
      </c>
      <c r="C6" s="19">
        <v>0</v>
      </c>
      <c r="D6" s="59">
        <v>193063000</v>
      </c>
      <c r="E6" s="60">
        <v>193063000</v>
      </c>
      <c r="F6" s="60">
        <v>35227526</v>
      </c>
      <c r="G6" s="60">
        <v>21695123</v>
      </c>
      <c r="H6" s="60">
        <v>20653874</v>
      </c>
      <c r="I6" s="60">
        <v>77576523</v>
      </c>
      <c r="J6" s="60">
        <v>12867150</v>
      </c>
      <c r="K6" s="60">
        <v>14147787</v>
      </c>
      <c r="L6" s="60">
        <v>16606699</v>
      </c>
      <c r="M6" s="60">
        <v>43621636</v>
      </c>
      <c r="N6" s="60">
        <v>14959891</v>
      </c>
      <c r="O6" s="60">
        <v>16247883</v>
      </c>
      <c r="P6" s="60">
        <v>17263417</v>
      </c>
      <c r="Q6" s="60">
        <v>48471191</v>
      </c>
      <c r="R6" s="60">
        <v>19232702</v>
      </c>
      <c r="S6" s="60">
        <v>3843537</v>
      </c>
      <c r="T6" s="60">
        <v>21715935</v>
      </c>
      <c r="U6" s="60">
        <v>44792174</v>
      </c>
      <c r="V6" s="60">
        <v>214461524</v>
      </c>
      <c r="W6" s="60">
        <v>223946450</v>
      </c>
      <c r="X6" s="60">
        <v>-9484926</v>
      </c>
      <c r="Y6" s="61">
        <v>-4.24</v>
      </c>
      <c r="Z6" s="62">
        <v>193063000</v>
      </c>
    </row>
    <row r="7" spans="1:26" ht="12.75">
      <c r="A7" s="58" t="s">
        <v>33</v>
      </c>
      <c r="B7" s="19">
        <v>1086258</v>
      </c>
      <c r="C7" s="19">
        <v>0</v>
      </c>
      <c r="D7" s="59">
        <v>500000</v>
      </c>
      <c r="E7" s="60">
        <v>500000</v>
      </c>
      <c r="F7" s="60">
        <v>19163</v>
      </c>
      <c r="G7" s="60">
        <v>51545</v>
      </c>
      <c r="H7" s="60">
        <v>27494</v>
      </c>
      <c r="I7" s="60">
        <v>98202</v>
      </c>
      <c r="J7" s="60">
        <v>40304</v>
      </c>
      <c r="K7" s="60">
        <v>22293</v>
      </c>
      <c r="L7" s="60">
        <v>42175</v>
      </c>
      <c r="M7" s="60">
        <v>104772</v>
      </c>
      <c r="N7" s="60">
        <v>29597</v>
      </c>
      <c r="O7" s="60">
        <v>14636</v>
      </c>
      <c r="P7" s="60">
        <v>17164</v>
      </c>
      <c r="Q7" s="60">
        <v>61397</v>
      </c>
      <c r="R7" s="60">
        <v>40213</v>
      </c>
      <c r="S7" s="60">
        <v>20665</v>
      </c>
      <c r="T7" s="60">
        <v>16103</v>
      </c>
      <c r="U7" s="60">
        <v>76981</v>
      </c>
      <c r="V7" s="60">
        <v>341352</v>
      </c>
      <c r="W7" s="60">
        <v>21118</v>
      </c>
      <c r="X7" s="60">
        <v>320234</v>
      </c>
      <c r="Y7" s="61">
        <v>1516.4</v>
      </c>
      <c r="Z7" s="62">
        <v>500000</v>
      </c>
    </row>
    <row r="8" spans="1:26" ht="12.75">
      <c r="A8" s="58" t="s">
        <v>34</v>
      </c>
      <c r="B8" s="19">
        <v>86420509</v>
      </c>
      <c r="C8" s="19">
        <v>0</v>
      </c>
      <c r="D8" s="59">
        <v>98589000</v>
      </c>
      <c r="E8" s="60">
        <v>98589000</v>
      </c>
      <c r="F8" s="60">
        <v>0</v>
      </c>
      <c r="G8" s="60">
        <v>0</v>
      </c>
      <c r="H8" s="60">
        <v>0</v>
      </c>
      <c r="I8" s="60">
        <v>0</v>
      </c>
      <c r="J8" s="60">
        <v>-7680</v>
      </c>
      <c r="K8" s="60">
        <v>-630341</v>
      </c>
      <c r="L8" s="60">
        <v>0</v>
      </c>
      <c r="M8" s="60">
        <v>-638021</v>
      </c>
      <c r="N8" s="60">
        <v>219442</v>
      </c>
      <c r="O8" s="60">
        <v>40426861</v>
      </c>
      <c r="P8" s="60">
        <v>-15803587</v>
      </c>
      <c r="Q8" s="60">
        <v>24842716</v>
      </c>
      <c r="R8" s="60">
        <v>9679261</v>
      </c>
      <c r="S8" s="60">
        <v>0</v>
      </c>
      <c r="T8" s="60">
        <v>600293</v>
      </c>
      <c r="U8" s="60">
        <v>10279554</v>
      </c>
      <c r="V8" s="60">
        <v>34484249</v>
      </c>
      <c r="W8" s="60">
        <v>95445144</v>
      </c>
      <c r="X8" s="60">
        <v>-60960895</v>
      </c>
      <c r="Y8" s="61">
        <v>-63.87</v>
      </c>
      <c r="Z8" s="62">
        <v>98589000</v>
      </c>
    </row>
    <row r="9" spans="1:26" ht="12.75">
      <c r="A9" s="58" t="s">
        <v>35</v>
      </c>
      <c r="B9" s="19">
        <v>43990318</v>
      </c>
      <c r="C9" s="19">
        <v>0</v>
      </c>
      <c r="D9" s="59">
        <v>43985000</v>
      </c>
      <c r="E9" s="60">
        <v>43985000</v>
      </c>
      <c r="F9" s="60">
        <v>287413</v>
      </c>
      <c r="G9" s="60">
        <v>313983</v>
      </c>
      <c r="H9" s="60">
        <v>312165</v>
      </c>
      <c r="I9" s="60">
        <v>913561</v>
      </c>
      <c r="J9" s="60">
        <v>1347400</v>
      </c>
      <c r="K9" s="60">
        <v>253620</v>
      </c>
      <c r="L9" s="60">
        <v>-1284714</v>
      </c>
      <c r="M9" s="60">
        <v>316306</v>
      </c>
      <c r="N9" s="60">
        <v>-1217</v>
      </c>
      <c r="O9" s="60">
        <v>2400790</v>
      </c>
      <c r="P9" s="60">
        <v>266132</v>
      </c>
      <c r="Q9" s="60">
        <v>2665705</v>
      </c>
      <c r="R9" s="60">
        <v>251699</v>
      </c>
      <c r="S9" s="60">
        <v>329073</v>
      </c>
      <c r="T9" s="60">
        <v>1834067</v>
      </c>
      <c r="U9" s="60">
        <v>2414839</v>
      </c>
      <c r="V9" s="60">
        <v>6310411</v>
      </c>
      <c r="W9" s="60">
        <v>44431508</v>
      </c>
      <c r="X9" s="60">
        <v>-38121097</v>
      </c>
      <c r="Y9" s="61">
        <v>-85.8</v>
      </c>
      <c r="Z9" s="62">
        <v>43985000</v>
      </c>
    </row>
    <row r="10" spans="1:26" ht="22.5">
      <c r="A10" s="63" t="s">
        <v>278</v>
      </c>
      <c r="B10" s="64">
        <f>SUM(B5:B9)</f>
        <v>427731893</v>
      </c>
      <c r="C10" s="64">
        <f>SUM(C5:C9)</f>
        <v>0</v>
      </c>
      <c r="D10" s="65">
        <f aca="true" t="shared" si="0" ref="D10:Z10">SUM(D5:D9)</f>
        <v>400217000</v>
      </c>
      <c r="E10" s="66">
        <f t="shared" si="0"/>
        <v>400217000</v>
      </c>
      <c r="F10" s="66">
        <f t="shared" si="0"/>
        <v>62090893</v>
      </c>
      <c r="G10" s="66">
        <f t="shared" si="0"/>
        <v>25074057</v>
      </c>
      <c r="H10" s="66">
        <f t="shared" si="0"/>
        <v>24529743</v>
      </c>
      <c r="I10" s="66">
        <f t="shared" si="0"/>
        <v>111694693</v>
      </c>
      <c r="J10" s="66">
        <f t="shared" si="0"/>
        <v>17690487</v>
      </c>
      <c r="K10" s="66">
        <f t="shared" si="0"/>
        <v>18441667</v>
      </c>
      <c r="L10" s="66">
        <f t="shared" si="0"/>
        <v>19212543</v>
      </c>
      <c r="M10" s="66">
        <f t="shared" si="0"/>
        <v>55344697</v>
      </c>
      <c r="N10" s="66">
        <f t="shared" si="0"/>
        <v>19081909</v>
      </c>
      <c r="O10" s="66">
        <f t="shared" si="0"/>
        <v>62975129</v>
      </c>
      <c r="P10" s="66">
        <f t="shared" si="0"/>
        <v>5636588</v>
      </c>
      <c r="Q10" s="66">
        <f t="shared" si="0"/>
        <v>87693626</v>
      </c>
      <c r="R10" s="66">
        <f t="shared" si="0"/>
        <v>33093969</v>
      </c>
      <c r="S10" s="66">
        <f t="shared" si="0"/>
        <v>4015366</v>
      </c>
      <c r="T10" s="66">
        <f t="shared" si="0"/>
        <v>28067225</v>
      </c>
      <c r="U10" s="66">
        <f t="shared" si="0"/>
        <v>65176560</v>
      </c>
      <c r="V10" s="66">
        <f t="shared" si="0"/>
        <v>319909576</v>
      </c>
      <c r="W10" s="66">
        <f t="shared" si="0"/>
        <v>427923789</v>
      </c>
      <c r="X10" s="66">
        <f t="shared" si="0"/>
        <v>-108014213</v>
      </c>
      <c r="Y10" s="67">
        <f>+IF(W10&lt;&gt;0,(X10/W10)*100,0)</f>
        <v>-25.241460226461026</v>
      </c>
      <c r="Z10" s="68">
        <f t="shared" si="0"/>
        <v>400217000</v>
      </c>
    </row>
    <row r="11" spans="1:26" ht="12.75">
      <c r="A11" s="58" t="s">
        <v>37</v>
      </c>
      <c r="B11" s="19">
        <v>179624829</v>
      </c>
      <c r="C11" s="19">
        <v>0</v>
      </c>
      <c r="D11" s="59">
        <v>167600951</v>
      </c>
      <c r="E11" s="60">
        <v>167600951</v>
      </c>
      <c r="F11" s="60">
        <v>0</v>
      </c>
      <c r="G11" s="60">
        <v>0</v>
      </c>
      <c r="H11" s="60">
        <v>12667528</v>
      </c>
      <c r="I11" s="60">
        <v>12667528</v>
      </c>
      <c r="J11" s="60">
        <v>0</v>
      </c>
      <c r="K11" s="60">
        <v>744792</v>
      </c>
      <c r="L11" s="60">
        <v>7882</v>
      </c>
      <c r="M11" s="60">
        <v>752674</v>
      </c>
      <c r="N11" s="60">
        <v>71437200</v>
      </c>
      <c r="O11" s="60">
        <v>27080555</v>
      </c>
      <c r="P11" s="60">
        <v>12474825</v>
      </c>
      <c r="Q11" s="60">
        <v>110992580</v>
      </c>
      <c r="R11" s="60">
        <v>-53617</v>
      </c>
      <c r="S11" s="60">
        <v>22416753</v>
      </c>
      <c r="T11" s="60">
        <v>12753096</v>
      </c>
      <c r="U11" s="60">
        <v>35116232</v>
      </c>
      <c r="V11" s="60">
        <v>159529014</v>
      </c>
      <c r="W11" s="60">
        <v>149160687</v>
      </c>
      <c r="X11" s="60">
        <v>10368327</v>
      </c>
      <c r="Y11" s="61">
        <v>6.95</v>
      </c>
      <c r="Z11" s="62">
        <v>167600951</v>
      </c>
    </row>
    <row r="12" spans="1:26" ht="12.75">
      <c r="A12" s="58" t="s">
        <v>38</v>
      </c>
      <c r="B12" s="19">
        <v>9636574</v>
      </c>
      <c r="C12" s="19">
        <v>0</v>
      </c>
      <c r="D12" s="59">
        <v>10436000</v>
      </c>
      <c r="E12" s="60">
        <v>10436000</v>
      </c>
      <c r="F12" s="60">
        <v>0</v>
      </c>
      <c r="G12" s="60">
        <v>0</v>
      </c>
      <c r="H12" s="60">
        <v>814613</v>
      </c>
      <c r="I12" s="60">
        <v>814613</v>
      </c>
      <c r="J12" s="60">
        <v>0</v>
      </c>
      <c r="K12" s="60">
        <v>814613</v>
      </c>
      <c r="L12" s="60">
        <v>0</v>
      </c>
      <c r="M12" s="60">
        <v>814613</v>
      </c>
      <c r="N12" s="60">
        <v>3259242</v>
      </c>
      <c r="O12" s="60">
        <v>1629224</v>
      </c>
      <c r="P12" s="60">
        <v>0</v>
      </c>
      <c r="Q12" s="60">
        <v>4888466</v>
      </c>
      <c r="R12" s="60">
        <v>1173525</v>
      </c>
      <c r="S12" s="60">
        <v>1763902</v>
      </c>
      <c r="T12" s="60">
        <v>859467</v>
      </c>
      <c r="U12" s="60">
        <v>3796894</v>
      </c>
      <c r="V12" s="60">
        <v>10314586</v>
      </c>
      <c r="W12" s="60">
        <v>10435582</v>
      </c>
      <c r="X12" s="60">
        <v>-120996</v>
      </c>
      <c r="Y12" s="61">
        <v>-1.16</v>
      </c>
      <c r="Z12" s="62">
        <v>10436000</v>
      </c>
    </row>
    <row r="13" spans="1:26" ht="12.75">
      <c r="A13" s="58" t="s">
        <v>279</v>
      </c>
      <c r="B13" s="19">
        <v>30565911</v>
      </c>
      <c r="C13" s="19">
        <v>0</v>
      </c>
      <c r="D13" s="59">
        <v>35177000</v>
      </c>
      <c r="E13" s="60">
        <v>35177000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2400</v>
      </c>
      <c r="P13" s="60">
        <v>0</v>
      </c>
      <c r="Q13" s="60">
        <v>2400</v>
      </c>
      <c r="R13" s="60">
        <v>-69379</v>
      </c>
      <c r="S13" s="60">
        <v>343541</v>
      </c>
      <c r="T13" s="60">
        <v>63622</v>
      </c>
      <c r="U13" s="60">
        <v>337784</v>
      </c>
      <c r="V13" s="60">
        <v>340184</v>
      </c>
      <c r="W13" s="60">
        <v>15176750</v>
      </c>
      <c r="X13" s="60">
        <v>-14836566</v>
      </c>
      <c r="Y13" s="61">
        <v>-97.76</v>
      </c>
      <c r="Z13" s="62">
        <v>35177000</v>
      </c>
    </row>
    <row r="14" spans="1:26" ht="12.75">
      <c r="A14" s="58" t="s">
        <v>40</v>
      </c>
      <c r="B14" s="19">
        <v>17031275</v>
      </c>
      <c r="C14" s="19">
        <v>0</v>
      </c>
      <c r="D14" s="59">
        <v>6600000</v>
      </c>
      <c r="E14" s="60">
        <v>6600000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497902</v>
      </c>
      <c r="L14" s="60">
        <v>2446870</v>
      </c>
      <c r="M14" s="60">
        <v>2944772</v>
      </c>
      <c r="N14" s="60">
        <v>493734</v>
      </c>
      <c r="O14" s="60">
        <v>445001</v>
      </c>
      <c r="P14" s="60">
        <v>491521</v>
      </c>
      <c r="Q14" s="60">
        <v>1430256</v>
      </c>
      <c r="R14" s="60">
        <v>475443</v>
      </c>
      <c r="S14" s="60">
        <v>489891</v>
      </c>
      <c r="T14" s="60">
        <v>473355</v>
      </c>
      <c r="U14" s="60">
        <v>1438689</v>
      </c>
      <c r="V14" s="60">
        <v>5813717</v>
      </c>
      <c r="W14" s="60">
        <v>5718116</v>
      </c>
      <c r="X14" s="60">
        <v>95601</v>
      </c>
      <c r="Y14" s="61">
        <v>1.67</v>
      </c>
      <c r="Z14" s="62">
        <v>6600000</v>
      </c>
    </row>
    <row r="15" spans="1:26" ht="12.75">
      <c r="A15" s="58" t="s">
        <v>41</v>
      </c>
      <c r="B15" s="19">
        <v>116134896</v>
      </c>
      <c r="C15" s="19">
        <v>0</v>
      </c>
      <c r="D15" s="59">
        <v>104402050</v>
      </c>
      <c r="E15" s="60">
        <v>104402050</v>
      </c>
      <c r="F15" s="60">
        <v>0</v>
      </c>
      <c r="G15" s="60">
        <v>0</v>
      </c>
      <c r="H15" s="60">
        <v>0</v>
      </c>
      <c r="I15" s="60">
        <v>0</v>
      </c>
      <c r="J15" s="60">
        <v>16896</v>
      </c>
      <c r="K15" s="60">
        <v>44935279</v>
      </c>
      <c r="L15" s="60">
        <v>9704536</v>
      </c>
      <c r="M15" s="60">
        <v>54656711</v>
      </c>
      <c r="N15" s="60">
        <v>12926527</v>
      </c>
      <c r="O15" s="60">
        <v>7382553</v>
      </c>
      <c r="P15" s="60">
        <v>845745</v>
      </c>
      <c r="Q15" s="60">
        <v>21154825</v>
      </c>
      <c r="R15" s="60">
        <v>8939137</v>
      </c>
      <c r="S15" s="60">
        <v>8458500</v>
      </c>
      <c r="T15" s="60">
        <v>22636640</v>
      </c>
      <c r="U15" s="60">
        <v>40034277</v>
      </c>
      <c r="V15" s="60">
        <v>115845813</v>
      </c>
      <c r="W15" s="60">
        <v>102194756</v>
      </c>
      <c r="X15" s="60">
        <v>13651057</v>
      </c>
      <c r="Y15" s="61">
        <v>13.36</v>
      </c>
      <c r="Z15" s="62">
        <v>104402050</v>
      </c>
    </row>
    <row r="16" spans="1:26" ht="12.75">
      <c r="A16" s="69" t="s">
        <v>42</v>
      </c>
      <c r="B16" s="19">
        <v>22330709</v>
      </c>
      <c r="C16" s="19">
        <v>0</v>
      </c>
      <c r="D16" s="59">
        <v>36317450</v>
      </c>
      <c r="E16" s="60">
        <v>36317450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3376297</v>
      </c>
      <c r="X16" s="60">
        <v>-3376297</v>
      </c>
      <c r="Y16" s="61">
        <v>-100</v>
      </c>
      <c r="Z16" s="62">
        <v>36317450</v>
      </c>
    </row>
    <row r="17" spans="1:26" ht="12.75">
      <c r="A17" s="58" t="s">
        <v>43</v>
      </c>
      <c r="B17" s="19">
        <v>121739147</v>
      </c>
      <c r="C17" s="19">
        <v>0</v>
      </c>
      <c r="D17" s="59">
        <v>111564431</v>
      </c>
      <c r="E17" s="60">
        <v>111564431</v>
      </c>
      <c r="F17" s="60">
        <v>1571</v>
      </c>
      <c r="G17" s="60">
        <v>0</v>
      </c>
      <c r="H17" s="60">
        <v>103804</v>
      </c>
      <c r="I17" s="60">
        <v>105375</v>
      </c>
      <c r="J17" s="60">
        <v>677189</v>
      </c>
      <c r="K17" s="60">
        <v>7101395</v>
      </c>
      <c r="L17" s="60">
        <v>11389817</v>
      </c>
      <c r="M17" s="60">
        <v>19168401</v>
      </c>
      <c r="N17" s="60">
        <v>6466589</v>
      </c>
      <c r="O17" s="60">
        <v>4338205</v>
      </c>
      <c r="P17" s="60">
        <v>6359890</v>
      </c>
      <c r="Q17" s="60">
        <v>17164684</v>
      </c>
      <c r="R17" s="60">
        <v>3063128</v>
      </c>
      <c r="S17" s="60">
        <v>7293654</v>
      </c>
      <c r="T17" s="60">
        <v>9377921</v>
      </c>
      <c r="U17" s="60">
        <v>19734703</v>
      </c>
      <c r="V17" s="60">
        <v>56173163</v>
      </c>
      <c r="W17" s="60">
        <v>141861538</v>
      </c>
      <c r="X17" s="60">
        <v>-85688375</v>
      </c>
      <c r="Y17" s="61">
        <v>-60.4</v>
      </c>
      <c r="Z17" s="62">
        <v>111564431</v>
      </c>
    </row>
    <row r="18" spans="1:26" ht="12.75">
      <c r="A18" s="70" t="s">
        <v>44</v>
      </c>
      <c r="B18" s="71">
        <f>SUM(B11:B17)</f>
        <v>497063341</v>
      </c>
      <c r="C18" s="71">
        <f>SUM(C11:C17)</f>
        <v>0</v>
      </c>
      <c r="D18" s="72">
        <f aca="true" t="shared" si="1" ref="D18:Z18">SUM(D11:D17)</f>
        <v>472097882</v>
      </c>
      <c r="E18" s="73">
        <f t="shared" si="1"/>
        <v>472097882</v>
      </c>
      <c r="F18" s="73">
        <f t="shared" si="1"/>
        <v>1571</v>
      </c>
      <c r="G18" s="73">
        <f t="shared" si="1"/>
        <v>0</v>
      </c>
      <c r="H18" s="73">
        <f t="shared" si="1"/>
        <v>13585945</v>
      </c>
      <c r="I18" s="73">
        <f t="shared" si="1"/>
        <v>13587516</v>
      </c>
      <c r="J18" s="73">
        <f t="shared" si="1"/>
        <v>694085</v>
      </c>
      <c r="K18" s="73">
        <f t="shared" si="1"/>
        <v>54093981</v>
      </c>
      <c r="L18" s="73">
        <f t="shared" si="1"/>
        <v>23549105</v>
      </c>
      <c r="M18" s="73">
        <f t="shared" si="1"/>
        <v>78337171</v>
      </c>
      <c r="N18" s="73">
        <f t="shared" si="1"/>
        <v>94583292</v>
      </c>
      <c r="O18" s="73">
        <f t="shared" si="1"/>
        <v>40877938</v>
      </c>
      <c r="P18" s="73">
        <f t="shared" si="1"/>
        <v>20171981</v>
      </c>
      <c r="Q18" s="73">
        <f t="shared" si="1"/>
        <v>155633211</v>
      </c>
      <c r="R18" s="73">
        <f t="shared" si="1"/>
        <v>13528237</v>
      </c>
      <c r="S18" s="73">
        <f t="shared" si="1"/>
        <v>40766241</v>
      </c>
      <c r="T18" s="73">
        <f t="shared" si="1"/>
        <v>46164101</v>
      </c>
      <c r="U18" s="73">
        <f t="shared" si="1"/>
        <v>100458579</v>
      </c>
      <c r="V18" s="73">
        <f t="shared" si="1"/>
        <v>348016477</v>
      </c>
      <c r="W18" s="73">
        <f t="shared" si="1"/>
        <v>427923726</v>
      </c>
      <c r="X18" s="73">
        <f t="shared" si="1"/>
        <v>-79907249</v>
      </c>
      <c r="Y18" s="67">
        <f>+IF(W18&lt;&gt;0,(X18/W18)*100,0)</f>
        <v>-18.673245755015696</v>
      </c>
      <c r="Z18" s="74">
        <f t="shared" si="1"/>
        <v>472097882</v>
      </c>
    </row>
    <row r="19" spans="1:26" ht="12.75">
      <c r="A19" s="70" t="s">
        <v>45</v>
      </c>
      <c r="B19" s="75">
        <f>+B10-B18</f>
        <v>-69331448</v>
      </c>
      <c r="C19" s="75">
        <f>+C10-C18</f>
        <v>0</v>
      </c>
      <c r="D19" s="76">
        <f aca="true" t="shared" si="2" ref="D19:Z19">+D10-D18</f>
        <v>-71880882</v>
      </c>
      <c r="E19" s="77">
        <f t="shared" si="2"/>
        <v>-71880882</v>
      </c>
      <c r="F19" s="77">
        <f t="shared" si="2"/>
        <v>62089322</v>
      </c>
      <c r="G19" s="77">
        <f t="shared" si="2"/>
        <v>25074057</v>
      </c>
      <c r="H19" s="77">
        <f t="shared" si="2"/>
        <v>10943798</v>
      </c>
      <c r="I19" s="77">
        <f t="shared" si="2"/>
        <v>98107177</v>
      </c>
      <c r="J19" s="77">
        <f t="shared" si="2"/>
        <v>16996402</v>
      </c>
      <c r="K19" s="77">
        <f t="shared" si="2"/>
        <v>-35652314</v>
      </c>
      <c r="L19" s="77">
        <f t="shared" si="2"/>
        <v>-4336562</v>
      </c>
      <c r="M19" s="77">
        <f t="shared" si="2"/>
        <v>-22992474</v>
      </c>
      <c r="N19" s="77">
        <f t="shared" si="2"/>
        <v>-75501383</v>
      </c>
      <c r="O19" s="77">
        <f t="shared" si="2"/>
        <v>22097191</v>
      </c>
      <c r="P19" s="77">
        <f t="shared" si="2"/>
        <v>-14535393</v>
      </c>
      <c r="Q19" s="77">
        <f t="shared" si="2"/>
        <v>-67939585</v>
      </c>
      <c r="R19" s="77">
        <f t="shared" si="2"/>
        <v>19565732</v>
      </c>
      <c r="S19" s="77">
        <f t="shared" si="2"/>
        <v>-36750875</v>
      </c>
      <c r="T19" s="77">
        <f t="shared" si="2"/>
        <v>-18096876</v>
      </c>
      <c r="U19" s="77">
        <f t="shared" si="2"/>
        <v>-35282019</v>
      </c>
      <c r="V19" s="77">
        <f t="shared" si="2"/>
        <v>-28106901</v>
      </c>
      <c r="W19" s="77">
        <f>IF(E10=E18,0,W10-W18)</f>
        <v>63</v>
      </c>
      <c r="X19" s="77">
        <f t="shared" si="2"/>
        <v>-28106964</v>
      </c>
      <c r="Y19" s="78">
        <f>+IF(W19&lt;&gt;0,(X19/W19)*100,0)</f>
        <v>-44614228.571428575</v>
      </c>
      <c r="Z19" s="79">
        <f t="shared" si="2"/>
        <v>-71880882</v>
      </c>
    </row>
    <row r="20" spans="1:26" ht="12.75">
      <c r="A20" s="58" t="s">
        <v>46</v>
      </c>
      <c r="B20" s="19">
        <v>27884406</v>
      </c>
      <c r="C20" s="19">
        <v>0</v>
      </c>
      <c r="D20" s="59">
        <v>263299000</v>
      </c>
      <c r="E20" s="60">
        <v>263299000</v>
      </c>
      <c r="F20" s="60">
        <v>33154365</v>
      </c>
      <c r="G20" s="60">
        <v>4775</v>
      </c>
      <c r="H20" s="60">
        <v>1592</v>
      </c>
      <c r="I20" s="60">
        <v>33160732</v>
      </c>
      <c r="J20" s="60">
        <v>-5139</v>
      </c>
      <c r="K20" s="60">
        <v>0</v>
      </c>
      <c r="L20" s="60">
        <v>23413737</v>
      </c>
      <c r="M20" s="60">
        <v>23408598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56569330</v>
      </c>
      <c r="W20" s="60">
        <v>24764000</v>
      </c>
      <c r="X20" s="60">
        <v>31805330</v>
      </c>
      <c r="Y20" s="61">
        <v>128.43</v>
      </c>
      <c r="Z20" s="62">
        <v>263299000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201503000</v>
      </c>
      <c r="X21" s="82">
        <v>-201503000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-41447042</v>
      </c>
      <c r="C22" s="86">
        <f>SUM(C19:C21)</f>
        <v>0</v>
      </c>
      <c r="D22" s="87">
        <f aca="true" t="shared" si="3" ref="D22:Z22">SUM(D19:D21)</f>
        <v>191418118</v>
      </c>
      <c r="E22" s="88">
        <f t="shared" si="3"/>
        <v>191418118</v>
      </c>
      <c r="F22" s="88">
        <f t="shared" si="3"/>
        <v>95243687</v>
      </c>
      <c r="G22" s="88">
        <f t="shared" si="3"/>
        <v>25078832</v>
      </c>
      <c r="H22" s="88">
        <f t="shared" si="3"/>
        <v>10945390</v>
      </c>
      <c r="I22" s="88">
        <f t="shared" si="3"/>
        <v>131267909</v>
      </c>
      <c r="J22" s="88">
        <f t="shared" si="3"/>
        <v>16991263</v>
      </c>
      <c r="K22" s="88">
        <f t="shared" si="3"/>
        <v>-35652314</v>
      </c>
      <c r="L22" s="88">
        <f t="shared" si="3"/>
        <v>19077175</v>
      </c>
      <c r="M22" s="88">
        <f t="shared" si="3"/>
        <v>416124</v>
      </c>
      <c r="N22" s="88">
        <f t="shared" si="3"/>
        <v>-75501383</v>
      </c>
      <c r="O22" s="88">
        <f t="shared" si="3"/>
        <v>22097191</v>
      </c>
      <c r="P22" s="88">
        <f t="shared" si="3"/>
        <v>-14535393</v>
      </c>
      <c r="Q22" s="88">
        <f t="shared" si="3"/>
        <v>-67939585</v>
      </c>
      <c r="R22" s="88">
        <f t="shared" si="3"/>
        <v>19565732</v>
      </c>
      <c r="S22" s="88">
        <f t="shared" si="3"/>
        <v>-36750875</v>
      </c>
      <c r="T22" s="88">
        <f t="shared" si="3"/>
        <v>-18096876</v>
      </c>
      <c r="U22" s="88">
        <f t="shared" si="3"/>
        <v>-35282019</v>
      </c>
      <c r="V22" s="88">
        <f t="shared" si="3"/>
        <v>28462429</v>
      </c>
      <c r="W22" s="88">
        <f t="shared" si="3"/>
        <v>226267063</v>
      </c>
      <c r="X22" s="88">
        <f t="shared" si="3"/>
        <v>-197804634</v>
      </c>
      <c r="Y22" s="89">
        <f>+IF(W22&lt;&gt;0,(X22/W22)*100,0)</f>
        <v>-87.42086955890703</v>
      </c>
      <c r="Z22" s="90">
        <f t="shared" si="3"/>
        <v>191418118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-41447042</v>
      </c>
      <c r="C24" s="75">
        <f>SUM(C22:C23)</f>
        <v>0</v>
      </c>
      <c r="D24" s="76">
        <f aca="true" t="shared" si="4" ref="D24:Z24">SUM(D22:D23)</f>
        <v>191418118</v>
      </c>
      <c r="E24" s="77">
        <f t="shared" si="4"/>
        <v>191418118</v>
      </c>
      <c r="F24" s="77">
        <f t="shared" si="4"/>
        <v>95243687</v>
      </c>
      <c r="G24" s="77">
        <f t="shared" si="4"/>
        <v>25078832</v>
      </c>
      <c r="H24" s="77">
        <f t="shared" si="4"/>
        <v>10945390</v>
      </c>
      <c r="I24" s="77">
        <f t="shared" si="4"/>
        <v>131267909</v>
      </c>
      <c r="J24" s="77">
        <f t="shared" si="4"/>
        <v>16991263</v>
      </c>
      <c r="K24" s="77">
        <f t="shared" si="4"/>
        <v>-35652314</v>
      </c>
      <c r="L24" s="77">
        <f t="shared" si="4"/>
        <v>19077175</v>
      </c>
      <c r="M24" s="77">
        <f t="shared" si="4"/>
        <v>416124</v>
      </c>
      <c r="N24" s="77">
        <f t="shared" si="4"/>
        <v>-75501383</v>
      </c>
      <c r="O24" s="77">
        <f t="shared" si="4"/>
        <v>22097191</v>
      </c>
      <c r="P24" s="77">
        <f t="shared" si="4"/>
        <v>-14535393</v>
      </c>
      <c r="Q24" s="77">
        <f t="shared" si="4"/>
        <v>-67939585</v>
      </c>
      <c r="R24" s="77">
        <f t="shared" si="4"/>
        <v>19565732</v>
      </c>
      <c r="S24" s="77">
        <f t="shared" si="4"/>
        <v>-36750875</v>
      </c>
      <c r="T24" s="77">
        <f t="shared" si="4"/>
        <v>-18096876</v>
      </c>
      <c r="U24" s="77">
        <f t="shared" si="4"/>
        <v>-35282019</v>
      </c>
      <c r="V24" s="77">
        <f t="shared" si="4"/>
        <v>28462429</v>
      </c>
      <c r="W24" s="77">
        <f t="shared" si="4"/>
        <v>226267063</v>
      </c>
      <c r="X24" s="77">
        <f t="shared" si="4"/>
        <v>-197804634</v>
      </c>
      <c r="Y24" s="78">
        <f>+IF(W24&lt;&gt;0,(X24/W24)*100,0)</f>
        <v>-87.42086955890703</v>
      </c>
      <c r="Z24" s="79">
        <f t="shared" si="4"/>
        <v>191418118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11241971</v>
      </c>
      <c r="C27" s="22">
        <v>0</v>
      </c>
      <c r="D27" s="99">
        <v>149402625</v>
      </c>
      <c r="E27" s="100">
        <v>149402625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12349642</v>
      </c>
      <c r="L27" s="100">
        <v>0</v>
      </c>
      <c r="M27" s="100">
        <v>12349642</v>
      </c>
      <c r="N27" s="100">
        <v>263769</v>
      </c>
      <c r="O27" s="100">
        <v>0</v>
      </c>
      <c r="P27" s="100">
        <v>547893</v>
      </c>
      <c r="Q27" s="100">
        <v>811662</v>
      </c>
      <c r="R27" s="100">
        <v>940589</v>
      </c>
      <c r="S27" s="100">
        <v>1396590</v>
      </c>
      <c r="T27" s="100">
        <v>25158592</v>
      </c>
      <c r="U27" s="100">
        <v>27495771</v>
      </c>
      <c r="V27" s="100">
        <v>40657075</v>
      </c>
      <c r="W27" s="100">
        <v>149402625</v>
      </c>
      <c r="X27" s="100">
        <v>-108745550</v>
      </c>
      <c r="Y27" s="101">
        <v>-72.79</v>
      </c>
      <c r="Z27" s="102">
        <v>149402625</v>
      </c>
    </row>
    <row r="28" spans="1:26" ht="12.75">
      <c r="A28" s="103" t="s">
        <v>46</v>
      </c>
      <c r="B28" s="19">
        <v>11241971</v>
      </c>
      <c r="C28" s="19">
        <v>0</v>
      </c>
      <c r="D28" s="59">
        <v>140802625</v>
      </c>
      <c r="E28" s="60">
        <v>140802625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12349642</v>
      </c>
      <c r="L28" s="60">
        <v>0</v>
      </c>
      <c r="M28" s="60">
        <v>12349642</v>
      </c>
      <c r="N28" s="60">
        <v>263769</v>
      </c>
      <c r="O28" s="60">
        <v>0</v>
      </c>
      <c r="P28" s="60">
        <v>0</v>
      </c>
      <c r="Q28" s="60">
        <v>263769</v>
      </c>
      <c r="R28" s="60">
        <v>0</v>
      </c>
      <c r="S28" s="60">
        <v>1396590</v>
      </c>
      <c r="T28" s="60">
        <v>25158592</v>
      </c>
      <c r="U28" s="60">
        <v>26555182</v>
      </c>
      <c r="V28" s="60">
        <v>39168593</v>
      </c>
      <c r="W28" s="60">
        <v>140802625</v>
      </c>
      <c r="X28" s="60">
        <v>-101634032</v>
      </c>
      <c r="Y28" s="61">
        <v>-72.18</v>
      </c>
      <c r="Z28" s="62">
        <v>140802625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547893</v>
      </c>
      <c r="Q29" s="60">
        <v>547893</v>
      </c>
      <c r="R29" s="60">
        <v>940589</v>
      </c>
      <c r="S29" s="60">
        <v>0</v>
      </c>
      <c r="T29" s="60">
        <v>0</v>
      </c>
      <c r="U29" s="60">
        <v>940589</v>
      </c>
      <c r="V29" s="60">
        <v>1488482</v>
      </c>
      <c r="W29" s="60"/>
      <c r="X29" s="60">
        <v>1488482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8600000</v>
      </c>
      <c r="E31" s="60">
        <v>8600000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8600000</v>
      </c>
      <c r="X31" s="60">
        <v>-8600000</v>
      </c>
      <c r="Y31" s="61">
        <v>-100</v>
      </c>
      <c r="Z31" s="62">
        <v>8600000</v>
      </c>
    </row>
    <row r="32" spans="1:26" ht="12.75">
      <c r="A32" s="70" t="s">
        <v>54</v>
      </c>
      <c r="B32" s="22">
        <f>SUM(B28:B31)</f>
        <v>11241971</v>
      </c>
      <c r="C32" s="22">
        <f>SUM(C28:C31)</f>
        <v>0</v>
      </c>
      <c r="D32" s="99">
        <f aca="true" t="shared" si="5" ref="D32:Z32">SUM(D28:D31)</f>
        <v>149402625</v>
      </c>
      <c r="E32" s="100">
        <f t="shared" si="5"/>
        <v>149402625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12349642</v>
      </c>
      <c r="L32" s="100">
        <f t="shared" si="5"/>
        <v>0</v>
      </c>
      <c r="M32" s="100">
        <f t="shared" si="5"/>
        <v>12349642</v>
      </c>
      <c r="N32" s="100">
        <f t="shared" si="5"/>
        <v>263769</v>
      </c>
      <c r="O32" s="100">
        <f t="shared" si="5"/>
        <v>0</v>
      </c>
      <c r="P32" s="100">
        <f t="shared" si="5"/>
        <v>547893</v>
      </c>
      <c r="Q32" s="100">
        <f t="shared" si="5"/>
        <v>811662</v>
      </c>
      <c r="R32" s="100">
        <f t="shared" si="5"/>
        <v>940589</v>
      </c>
      <c r="S32" s="100">
        <f t="shared" si="5"/>
        <v>1396590</v>
      </c>
      <c r="T32" s="100">
        <f t="shared" si="5"/>
        <v>25158592</v>
      </c>
      <c r="U32" s="100">
        <f t="shared" si="5"/>
        <v>27495771</v>
      </c>
      <c r="V32" s="100">
        <f t="shared" si="5"/>
        <v>40657075</v>
      </c>
      <c r="W32" s="100">
        <f t="shared" si="5"/>
        <v>149402625</v>
      </c>
      <c r="X32" s="100">
        <f t="shared" si="5"/>
        <v>-108745550</v>
      </c>
      <c r="Y32" s="101">
        <f>+IF(W32&lt;&gt;0,(X32/W32)*100,0)</f>
        <v>-72.78690719122237</v>
      </c>
      <c r="Z32" s="102">
        <f t="shared" si="5"/>
        <v>149402625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91627473</v>
      </c>
      <c r="C35" s="19">
        <v>0</v>
      </c>
      <c r="D35" s="59">
        <v>297394209</v>
      </c>
      <c r="E35" s="60">
        <v>297394209</v>
      </c>
      <c r="F35" s="60">
        <v>331469803</v>
      </c>
      <c r="G35" s="60">
        <v>363473184</v>
      </c>
      <c r="H35" s="60">
        <v>391232813</v>
      </c>
      <c r="I35" s="60">
        <v>391232813</v>
      </c>
      <c r="J35" s="60">
        <v>426077300</v>
      </c>
      <c r="K35" s="60">
        <v>326275313</v>
      </c>
      <c r="L35" s="60">
        <v>330473603</v>
      </c>
      <c r="M35" s="60">
        <v>330473603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249759293</v>
      </c>
      <c r="T35" s="60">
        <v>249526752</v>
      </c>
      <c r="U35" s="60">
        <v>249526752</v>
      </c>
      <c r="V35" s="60">
        <v>249526752</v>
      </c>
      <c r="W35" s="60">
        <v>297394209</v>
      </c>
      <c r="X35" s="60">
        <v>-47867457</v>
      </c>
      <c r="Y35" s="61">
        <v>-16.1</v>
      </c>
      <c r="Z35" s="62">
        <v>297394209</v>
      </c>
    </row>
    <row r="36" spans="1:26" ht="12.75">
      <c r="A36" s="58" t="s">
        <v>57</v>
      </c>
      <c r="B36" s="19">
        <v>1034754190</v>
      </c>
      <c r="C36" s="19">
        <v>0</v>
      </c>
      <c r="D36" s="59">
        <v>927605330</v>
      </c>
      <c r="E36" s="60">
        <v>927605330</v>
      </c>
      <c r="F36" s="60">
        <v>939355437</v>
      </c>
      <c r="G36" s="60">
        <v>939355437</v>
      </c>
      <c r="H36" s="60">
        <v>939355437</v>
      </c>
      <c r="I36" s="60">
        <v>939355437</v>
      </c>
      <c r="J36" s="60">
        <v>939355437</v>
      </c>
      <c r="K36" s="60">
        <v>940288406</v>
      </c>
      <c r="L36" s="60">
        <v>939355501</v>
      </c>
      <c r="M36" s="60">
        <v>939355501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3117673498</v>
      </c>
      <c r="T36" s="60">
        <v>3133554755</v>
      </c>
      <c r="U36" s="60">
        <v>3133554755</v>
      </c>
      <c r="V36" s="60">
        <v>3133554755</v>
      </c>
      <c r="W36" s="60">
        <v>927605330</v>
      </c>
      <c r="X36" s="60">
        <v>2205949425</v>
      </c>
      <c r="Y36" s="61">
        <v>237.81</v>
      </c>
      <c r="Z36" s="62">
        <v>927605330</v>
      </c>
    </row>
    <row r="37" spans="1:26" ht="12.75">
      <c r="A37" s="58" t="s">
        <v>58</v>
      </c>
      <c r="B37" s="19">
        <v>243316221</v>
      </c>
      <c r="C37" s="19">
        <v>0</v>
      </c>
      <c r="D37" s="59">
        <v>174636539</v>
      </c>
      <c r="E37" s="60">
        <v>174636539</v>
      </c>
      <c r="F37" s="60">
        <v>982200668</v>
      </c>
      <c r="G37" s="60">
        <v>989125220</v>
      </c>
      <c r="H37" s="60">
        <v>1042915680</v>
      </c>
      <c r="I37" s="60">
        <v>1042915680</v>
      </c>
      <c r="J37" s="60">
        <v>1077760167</v>
      </c>
      <c r="K37" s="60">
        <v>143492828</v>
      </c>
      <c r="L37" s="60">
        <v>284037792</v>
      </c>
      <c r="M37" s="60">
        <v>284037792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370852158</v>
      </c>
      <c r="T37" s="60">
        <v>377249996</v>
      </c>
      <c r="U37" s="60">
        <v>377249996</v>
      </c>
      <c r="V37" s="60">
        <v>377249996</v>
      </c>
      <c r="W37" s="60">
        <v>174636539</v>
      </c>
      <c r="X37" s="60">
        <v>202613457</v>
      </c>
      <c r="Y37" s="61">
        <v>116.02</v>
      </c>
      <c r="Z37" s="62">
        <v>174636539</v>
      </c>
    </row>
    <row r="38" spans="1:26" ht="12.75">
      <c r="A38" s="58" t="s">
        <v>59</v>
      </c>
      <c r="B38" s="19">
        <v>133011988</v>
      </c>
      <c r="C38" s="19">
        <v>0</v>
      </c>
      <c r="D38" s="59">
        <v>80400000</v>
      </c>
      <c r="E38" s="60">
        <v>80400000</v>
      </c>
      <c r="F38" s="60">
        <v>287672570</v>
      </c>
      <c r="G38" s="60">
        <v>287672570</v>
      </c>
      <c r="H38" s="60">
        <v>287672570</v>
      </c>
      <c r="I38" s="60">
        <v>287672570</v>
      </c>
      <c r="J38" s="60">
        <v>287672570</v>
      </c>
      <c r="K38" s="60">
        <v>287595591</v>
      </c>
      <c r="L38" s="60">
        <v>287168053</v>
      </c>
      <c r="M38" s="60">
        <v>287168053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462597400</v>
      </c>
      <c r="T38" s="60">
        <v>462495873</v>
      </c>
      <c r="U38" s="60">
        <v>462495873</v>
      </c>
      <c r="V38" s="60">
        <v>462495873</v>
      </c>
      <c r="W38" s="60">
        <v>80400000</v>
      </c>
      <c r="X38" s="60">
        <v>382095873</v>
      </c>
      <c r="Y38" s="61">
        <v>475.24</v>
      </c>
      <c r="Z38" s="62">
        <v>80400000</v>
      </c>
    </row>
    <row r="39" spans="1:26" ht="12.75">
      <c r="A39" s="58" t="s">
        <v>60</v>
      </c>
      <c r="B39" s="19">
        <v>750053454</v>
      </c>
      <c r="C39" s="19">
        <v>0</v>
      </c>
      <c r="D39" s="59">
        <v>969963000</v>
      </c>
      <c r="E39" s="60">
        <v>969963000</v>
      </c>
      <c r="F39" s="60">
        <v>952002</v>
      </c>
      <c r="G39" s="60">
        <v>26030831</v>
      </c>
      <c r="H39" s="60">
        <v>0</v>
      </c>
      <c r="I39" s="60">
        <v>0</v>
      </c>
      <c r="J39" s="60">
        <v>0</v>
      </c>
      <c r="K39" s="60">
        <v>835475300</v>
      </c>
      <c r="L39" s="60">
        <v>698623259</v>
      </c>
      <c r="M39" s="60">
        <v>698623259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2533983233</v>
      </c>
      <c r="T39" s="60">
        <v>2543335638</v>
      </c>
      <c r="U39" s="60">
        <v>2543335638</v>
      </c>
      <c r="V39" s="60">
        <v>2543335638</v>
      </c>
      <c r="W39" s="60">
        <v>969963000</v>
      </c>
      <c r="X39" s="60">
        <v>1573372638</v>
      </c>
      <c r="Y39" s="61">
        <v>162.21</v>
      </c>
      <c r="Z39" s="62">
        <v>969963000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14898185</v>
      </c>
      <c r="C42" s="19">
        <v>0</v>
      </c>
      <c r="D42" s="59">
        <v>36523443</v>
      </c>
      <c r="E42" s="60">
        <v>36523443</v>
      </c>
      <c r="F42" s="60">
        <v>8944173</v>
      </c>
      <c r="G42" s="60">
        <v>-1758351</v>
      </c>
      <c r="H42" s="60">
        <v>850479</v>
      </c>
      <c r="I42" s="60">
        <v>8036301</v>
      </c>
      <c r="J42" s="60">
        <v>-113118</v>
      </c>
      <c r="K42" s="60">
        <v>6304768</v>
      </c>
      <c r="L42" s="60">
        <v>-4073547</v>
      </c>
      <c r="M42" s="60">
        <v>2118103</v>
      </c>
      <c r="N42" s="60">
        <v>1887816</v>
      </c>
      <c r="O42" s="60">
        <v>21615573</v>
      </c>
      <c r="P42" s="60">
        <v>-18316676</v>
      </c>
      <c r="Q42" s="60">
        <v>5186713</v>
      </c>
      <c r="R42" s="60">
        <v>17486718</v>
      </c>
      <c r="S42" s="60">
        <v>-36577143</v>
      </c>
      <c r="T42" s="60">
        <v>-16262117</v>
      </c>
      <c r="U42" s="60">
        <v>-35352542</v>
      </c>
      <c r="V42" s="60">
        <v>-20011425</v>
      </c>
      <c r="W42" s="60">
        <v>36523443</v>
      </c>
      <c r="X42" s="60">
        <v>-56534868</v>
      </c>
      <c r="Y42" s="61">
        <v>-154.79</v>
      </c>
      <c r="Z42" s="62">
        <v>36523443</v>
      </c>
    </row>
    <row r="43" spans="1:26" ht="12.75">
      <c r="A43" s="58" t="s">
        <v>63</v>
      </c>
      <c r="B43" s="19">
        <v>-9930059</v>
      </c>
      <c r="C43" s="19">
        <v>0</v>
      </c>
      <c r="D43" s="59">
        <v>-26036000</v>
      </c>
      <c r="E43" s="60">
        <v>-26036000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-8040722</v>
      </c>
      <c r="L43" s="60">
        <v>-1620359</v>
      </c>
      <c r="M43" s="60">
        <v>-9661081</v>
      </c>
      <c r="N43" s="60">
        <v>0</v>
      </c>
      <c r="O43" s="60">
        <v>-484164</v>
      </c>
      <c r="P43" s="60">
        <v>883416</v>
      </c>
      <c r="Q43" s="60">
        <v>399252</v>
      </c>
      <c r="R43" s="60">
        <v>-940589</v>
      </c>
      <c r="S43" s="60">
        <v>-1396590</v>
      </c>
      <c r="T43" s="60">
        <v>-14660656</v>
      </c>
      <c r="U43" s="60">
        <v>-16997835</v>
      </c>
      <c r="V43" s="60">
        <v>-26259664</v>
      </c>
      <c r="W43" s="60">
        <v>-26036000</v>
      </c>
      <c r="X43" s="60">
        <v>-223664</v>
      </c>
      <c r="Y43" s="61">
        <v>0.86</v>
      </c>
      <c r="Z43" s="62">
        <v>-26036000</v>
      </c>
    </row>
    <row r="44" spans="1:26" ht="12.75">
      <c r="A44" s="58" t="s">
        <v>64</v>
      </c>
      <c r="B44" s="19">
        <v>-526025</v>
      </c>
      <c r="C44" s="19">
        <v>0</v>
      </c>
      <c r="D44" s="59">
        <v>-6600000</v>
      </c>
      <c r="E44" s="60">
        <v>-6600000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-427538</v>
      </c>
      <c r="M44" s="60">
        <v>-427538</v>
      </c>
      <c r="N44" s="60">
        <v>0</v>
      </c>
      <c r="O44" s="60">
        <v>-111514</v>
      </c>
      <c r="P44" s="60">
        <v>410080</v>
      </c>
      <c r="Q44" s="60">
        <v>298566</v>
      </c>
      <c r="R44" s="60">
        <v>-186440</v>
      </c>
      <c r="S44" s="60">
        <v>-36010</v>
      </c>
      <c r="T44" s="60">
        <v>-174137</v>
      </c>
      <c r="U44" s="60">
        <v>-396587</v>
      </c>
      <c r="V44" s="60">
        <v>-525559</v>
      </c>
      <c r="W44" s="60">
        <v>-6600000</v>
      </c>
      <c r="X44" s="60">
        <v>6074441</v>
      </c>
      <c r="Y44" s="61">
        <v>-92.04</v>
      </c>
      <c r="Z44" s="62">
        <v>-6600000</v>
      </c>
    </row>
    <row r="45" spans="1:26" ht="12.75">
      <c r="A45" s="70" t="s">
        <v>65</v>
      </c>
      <c r="B45" s="22">
        <v>9705771</v>
      </c>
      <c r="C45" s="22">
        <v>0</v>
      </c>
      <c r="D45" s="99">
        <v>9066597</v>
      </c>
      <c r="E45" s="100">
        <v>9066597</v>
      </c>
      <c r="F45" s="100">
        <v>8944173</v>
      </c>
      <c r="G45" s="100">
        <v>7185822</v>
      </c>
      <c r="H45" s="100">
        <v>8036301</v>
      </c>
      <c r="I45" s="100">
        <v>8036301</v>
      </c>
      <c r="J45" s="100">
        <v>7923183</v>
      </c>
      <c r="K45" s="100">
        <v>6187229</v>
      </c>
      <c r="L45" s="100">
        <v>65785</v>
      </c>
      <c r="M45" s="100">
        <v>65785</v>
      </c>
      <c r="N45" s="100">
        <v>1953601</v>
      </c>
      <c r="O45" s="100">
        <v>22973496</v>
      </c>
      <c r="P45" s="100">
        <v>5950316</v>
      </c>
      <c r="Q45" s="100">
        <v>1953601</v>
      </c>
      <c r="R45" s="100">
        <v>22310005</v>
      </c>
      <c r="S45" s="100">
        <v>-15699738</v>
      </c>
      <c r="T45" s="100">
        <v>-46796648</v>
      </c>
      <c r="U45" s="100">
        <v>-46796648</v>
      </c>
      <c r="V45" s="100">
        <v>-46796648</v>
      </c>
      <c r="W45" s="100">
        <v>9066597</v>
      </c>
      <c r="X45" s="100">
        <v>-55863245</v>
      </c>
      <c r="Y45" s="101">
        <v>-616.14</v>
      </c>
      <c r="Z45" s="102">
        <v>9066597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26804624</v>
      </c>
      <c r="C49" s="52">
        <v>0</v>
      </c>
      <c r="D49" s="129">
        <v>13450288</v>
      </c>
      <c r="E49" s="54">
        <v>12106145</v>
      </c>
      <c r="F49" s="54">
        <v>0</v>
      </c>
      <c r="G49" s="54">
        <v>0</v>
      </c>
      <c r="H49" s="54">
        <v>0</v>
      </c>
      <c r="I49" s="54">
        <v>10373597</v>
      </c>
      <c r="J49" s="54">
        <v>0</v>
      </c>
      <c r="K49" s="54">
        <v>0</v>
      </c>
      <c r="L49" s="54">
        <v>0</v>
      </c>
      <c r="M49" s="54">
        <v>363306412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426041066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32659217</v>
      </c>
      <c r="C51" s="52">
        <v>0</v>
      </c>
      <c r="D51" s="129">
        <v>12662182</v>
      </c>
      <c r="E51" s="54">
        <v>6792444</v>
      </c>
      <c r="F51" s="54">
        <v>0</v>
      </c>
      <c r="G51" s="54">
        <v>0</v>
      </c>
      <c r="H51" s="54">
        <v>0</v>
      </c>
      <c r="I51" s="54">
        <v>5217695</v>
      </c>
      <c r="J51" s="54">
        <v>0</v>
      </c>
      <c r="K51" s="54">
        <v>0</v>
      </c>
      <c r="L51" s="54">
        <v>0</v>
      </c>
      <c r="M51" s="54">
        <v>118724728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176056266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94.05288850002417</v>
      </c>
      <c r="C58" s="5">
        <f>IF(C67=0,0,+(C76/C67)*100)</f>
        <v>0</v>
      </c>
      <c r="D58" s="6">
        <f aca="true" t="shared" si="6" ref="D58:Z58">IF(D67=0,0,+(D76/D67)*100)</f>
        <v>110.11093392469763</v>
      </c>
      <c r="E58" s="7">
        <f t="shared" si="6"/>
        <v>110.11093392469763</v>
      </c>
      <c r="F58" s="7">
        <f t="shared" si="6"/>
        <v>22.35862055414483</v>
      </c>
      <c r="G58" s="7">
        <f t="shared" si="6"/>
        <v>48.99836003996839</v>
      </c>
      <c r="H58" s="7">
        <f t="shared" si="6"/>
        <v>98.19103149869179</v>
      </c>
      <c r="I58" s="7">
        <f t="shared" si="6"/>
        <v>44.878996246304645</v>
      </c>
      <c r="J58" s="7">
        <f t="shared" si="6"/>
        <v>208.55597416210685</v>
      </c>
      <c r="K58" s="7">
        <f t="shared" si="6"/>
        <v>90.31553628559548</v>
      </c>
      <c r="L58" s="7">
        <f t="shared" si="6"/>
        <v>62.57199555592102</v>
      </c>
      <c r="M58" s="7">
        <f t="shared" si="6"/>
        <v>114.81193139727337</v>
      </c>
      <c r="N58" s="7">
        <f t="shared" si="6"/>
        <v>67.59089516789425</v>
      </c>
      <c r="O58" s="7">
        <f t="shared" si="6"/>
        <v>99.05401830501626</v>
      </c>
      <c r="P58" s="7">
        <f t="shared" si="6"/>
        <v>99.09700764465306</v>
      </c>
      <c r="Q58" s="7">
        <f t="shared" si="6"/>
        <v>89.21316327801459</v>
      </c>
      <c r="R58" s="7">
        <f t="shared" si="6"/>
        <v>99.19317715729534</v>
      </c>
      <c r="S58" s="7">
        <f t="shared" si="6"/>
        <v>97.13776193328947</v>
      </c>
      <c r="T58" s="7">
        <f t="shared" si="6"/>
        <v>99.25373862629476</v>
      </c>
      <c r="U58" s="7">
        <f t="shared" si="6"/>
        <v>99.07900908890963</v>
      </c>
      <c r="V58" s="7">
        <f t="shared" si="6"/>
        <v>78.56758971593159</v>
      </c>
      <c r="W58" s="7">
        <f t="shared" si="6"/>
        <v>98.77929096744315</v>
      </c>
      <c r="X58" s="7">
        <f t="shared" si="6"/>
        <v>0</v>
      </c>
      <c r="Y58" s="7">
        <f t="shared" si="6"/>
        <v>0</v>
      </c>
      <c r="Z58" s="8">
        <f t="shared" si="6"/>
        <v>110.11093392469763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103.28876872659177</v>
      </c>
      <c r="E59" s="10">
        <f t="shared" si="7"/>
        <v>103.28876872659177</v>
      </c>
      <c r="F59" s="10">
        <f t="shared" si="7"/>
        <v>11.17877156166948</v>
      </c>
      <c r="G59" s="10">
        <f t="shared" si="7"/>
        <v>102.26046540028129</v>
      </c>
      <c r="H59" s="10">
        <f t="shared" si="7"/>
        <v>167.52424205576025</v>
      </c>
      <c r="I59" s="10">
        <f t="shared" si="7"/>
        <v>36.16899592879408</v>
      </c>
      <c r="J59" s="10">
        <f t="shared" si="7"/>
        <v>451.948806280463</v>
      </c>
      <c r="K59" s="10">
        <f t="shared" si="7"/>
        <v>128.89763328936036</v>
      </c>
      <c r="L59" s="10">
        <f t="shared" si="7"/>
        <v>86.98970450706179</v>
      </c>
      <c r="M59" s="10">
        <f t="shared" si="7"/>
        <v>208.55326346624338</v>
      </c>
      <c r="N59" s="10">
        <f t="shared" si="7"/>
        <v>91.67538245354649</v>
      </c>
      <c r="O59" s="10">
        <f t="shared" si="7"/>
        <v>95.43982317445307</v>
      </c>
      <c r="P59" s="10">
        <f t="shared" si="7"/>
        <v>95.45134895370752</v>
      </c>
      <c r="Q59" s="10">
        <f t="shared" si="7"/>
        <v>94.19209435957605</v>
      </c>
      <c r="R59" s="10">
        <f t="shared" si="7"/>
        <v>95.43453191619534</v>
      </c>
      <c r="S59" s="10">
        <f t="shared" si="7"/>
        <v>151.1171441579684</v>
      </c>
      <c r="T59" s="10">
        <f t="shared" si="7"/>
        <v>95.40223137298834</v>
      </c>
      <c r="U59" s="10">
        <f t="shared" si="7"/>
        <v>94.1167306711194</v>
      </c>
      <c r="V59" s="10">
        <f t="shared" si="7"/>
        <v>85.54616678307826</v>
      </c>
      <c r="W59" s="10">
        <f t="shared" si="7"/>
        <v>103.28946344817021</v>
      </c>
      <c r="X59" s="10">
        <f t="shared" si="7"/>
        <v>0</v>
      </c>
      <c r="Y59" s="10">
        <f t="shared" si="7"/>
        <v>0</v>
      </c>
      <c r="Z59" s="11">
        <f t="shared" si="7"/>
        <v>103.28876872659177</v>
      </c>
    </row>
    <row r="60" spans="1:26" ht="12.75">
      <c r="A60" s="38" t="s">
        <v>32</v>
      </c>
      <c r="B60" s="12">
        <f t="shared" si="7"/>
        <v>99.99986433795158</v>
      </c>
      <c r="C60" s="12">
        <f t="shared" si="7"/>
        <v>0</v>
      </c>
      <c r="D60" s="3">
        <f t="shared" si="7"/>
        <v>113.04082087194335</v>
      </c>
      <c r="E60" s="13">
        <f t="shared" si="7"/>
        <v>113.04082087194335</v>
      </c>
      <c r="F60" s="13">
        <f t="shared" si="7"/>
        <v>29.432847484095248</v>
      </c>
      <c r="G60" s="13">
        <f t="shared" si="7"/>
        <v>38.79533662934292</v>
      </c>
      <c r="H60" s="13">
        <f t="shared" si="7"/>
        <v>84.2463210533772</v>
      </c>
      <c r="I60" s="13">
        <f t="shared" si="7"/>
        <v>46.64463886838548</v>
      </c>
      <c r="J60" s="13">
        <f t="shared" si="7"/>
        <v>139.64076738049997</v>
      </c>
      <c r="K60" s="13">
        <f t="shared" si="7"/>
        <v>74.83672181380734</v>
      </c>
      <c r="L60" s="13">
        <f t="shared" si="7"/>
        <v>55.12353779640373</v>
      </c>
      <c r="M60" s="13">
        <f t="shared" si="7"/>
        <v>86.44730105950175</v>
      </c>
      <c r="N60" s="13">
        <f t="shared" si="7"/>
        <v>59.055898201397326</v>
      </c>
      <c r="O60" s="13">
        <f t="shared" si="7"/>
        <v>99.91819241928319</v>
      </c>
      <c r="P60" s="13">
        <f t="shared" si="7"/>
        <v>99.91922224899045</v>
      </c>
      <c r="Q60" s="13">
        <f t="shared" si="7"/>
        <v>87.30703769998142</v>
      </c>
      <c r="R60" s="13">
        <f t="shared" si="7"/>
        <v>99.95341788168922</v>
      </c>
      <c r="S60" s="13">
        <f t="shared" si="7"/>
        <v>99.63635058020776</v>
      </c>
      <c r="T60" s="13">
        <f t="shared" si="7"/>
        <v>99.94558373839303</v>
      </c>
      <c r="U60" s="13">
        <f t="shared" si="7"/>
        <v>99.92241278576924</v>
      </c>
      <c r="V60" s="13">
        <f t="shared" si="7"/>
        <v>75.05831115888182</v>
      </c>
      <c r="W60" s="13">
        <f t="shared" si="7"/>
        <v>97.4518685158885</v>
      </c>
      <c r="X60" s="13">
        <f t="shared" si="7"/>
        <v>0</v>
      </c>
      <c r="Y60" s="13">
        <f t="shared" si="7"/>
        <v>0</v>
      </c>
      <c r="Z60" s="14">
        <f t="shared" si="7"/>
        <v>113.04082087194335</v>
      </c>
    </row>
    <row r="61" spans="1:26" ht="12.75">
      <c r="A61" s="39" t="s">
        <v>103</v>
      </c>
      <c r="B61" s="12">
        <f t="shared" si="7"/>
        <v>96.1706237139896</v>
      </c>
      <c r="C61" s="12">
        <f t="shared" si="7"/>
        <v>0</v>
      </c>
      <c r="D61" s="3">
        <f t="shared" si="7"/>
        <v>107.97860673853992</v>
      </c>
      <c r="E61" s="13">
        <f t="shared" si="7"/>
        <v>107.97860673853992</v>
      </c>
      <c r="F61" s="13">
        <f t="shared" si="7"/>
        <v>29.422684302203393</v>
      </c>
      <c r="G61" s="13">
        <f t="shared" si="7"/>
        <v>34.33252201910612</v>
      </c>
      <c r="H61" s="13">
        <f t="shared" si="7"/>
        <v>82.54458331904301</v>
      </c>
      <c r="I61" s="13">
        <f t="shared" si="7"/>
        <v>45.35271164139316</v>
      </c>
      <c r="J61" s="13">
        <f t="shared" si="7"/>
        <v>99.21345257191405</v>
      </c>
      <c r="K61" s="13">
        <f t="shared" si="7"/>
        <v>88.4856387424731</v>
      </c>
      <c r="L61" s="13">
        <f t="shared" si="7"/>
        <v>48.28179975190959</v>
      </c>
      <c r="M61" s="13">
        <f t="shared" si="7"/>
        <v>76.93788246080061</v>
      </c>
      <c r="N61" s="13">
        <f t="shared" si="7"/>
        <v>59.66721617329939</v>
      </c>
      <c r="O61" s="13">
        <f t="shared" si="7"/>
        <v>100.01002378960628</v>
      </c>
      <c r="P61" s="13">
        <f t="shared" si="7"/>
        <v>100.01718358544227</v>
      </c>
      <c r="Q61" s="13">
        <f t="shared" si="7"/>
        <v>87.5540694043311</v>
      </c>
      <c r="R61" s="13">
        <f t="shared" si="7"/>
        <v>100.03480474099734</v>
      </c>
      <c r="S61" s="13">
        <f t="shared" si="7"/>
        <v>100</v>
      </c>
      <c r="T61" s="13">
        <f t="shared" si="7"/>
        <v>100.14882899999688</v>
      </c>
      <c r="U61" s="13">
        <f t="shared" si="7"/>
        <v>100.079133291266</v>
      </c>
      <c r="V61" s="13">
        <f t="shared" si="7"/>
        <v>71.53077488634587</v>
      </c>
      <c r="W61" s="13">
        <f t="shared" si="7"/>
        <v>100.96701792461158</v>
      </c>
      <c r="X61" s="13">
        <f t="shared" si="7"/>
        <v>0</v>
      </c>
      <c r="Y61" s="13">
        <f t="shared" si="7"/>
        <v>0</v>
      </c>
      <c r="Z61" s="14">
        <f t="shared" si="7"/>
        <v>107.97860673853992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111.31949906225422</v>
      </c>
      <c r="E62" s="13">
        <f t="shared" si="7"/>
        <v>111.31949906225422</v>
      </c>
      <c r="F62" s="13">
        <f t="shared" si="7"/>
        <v>19.168892250407726</v>
      </c>
      <c r="G62" s="13">
        <f t="shared" si="7"/>
        <v>30.30632471837982</v>
      </c>
      <c r="H62" s="13">
        <f t="shared" si="7"/>
        <v>50.001147611425544</v>
      </c>
      <c r="I62" s="13">
        <f t="shared" si="7"/>
        <v>30.002067977127773</v>
      </c>
      <c r="J62" s="13">
        <f t="shared" si="7"/>
        <v>75.15372307049849</v>
      </c>
      <c r="K62" s="13">
        <f t="shared" si="7"/>
        <v>32.7901343147505</v>
      </c>
      <c r="L62" s="13">
        <f t="shared" si="7"/>
        <v>49.243166139822215</v>
      </c>
      <c r="M62" s="13">
        <f t="shared" si="7"/>
        <v>48.59148716086399</v>
      </c>
      <c r="N62" s="13">
        <f t="shared" si="7"/>
        <v>36.07952724904838</v>
      </c>
      <c r="O62" s="13">
        <f t="shared" si="7"/>
        <v>99.98078979484832</v>
      </c>
      <c r="P62" s="13">
        <f t="shared" si="7"/>
        <v>99.96199680579163</v>
      </c>
      <c r="Q62" s="13">
        <f t="shared" si="7"/>
        <v>80.28734781709544</v>
      </c>
      <c r="R62" s="13">
        <f t="shared" si="7"/>
        <v>99.95211402774467</v>
      </c>
      <c r="S62" s="13">
        <f t="shared" si="7"/>
        <v>100</v>
      </c>
      <c r="T62" s="13">
        <f t="shared" si="7"/>
        <v>99.80709488841164</v>
      </c>
      <c r="U62" s="13">
        <f t="shared" si="7"/>
        <v>99.86841660822124</v>
      </c>
      <c r="V62" s="13">
        <f t="shared" si="7"/>
        <v>62.64223424406219</v>
      </c>
      <c r="W62" s="13">
        <f t="shared" si="7"/>
        <v>95.13165316012618</v>
      </c>
      <c r="X62" s="13">
        <f t="shared" si="7"/>
        <v>0</v>
      </c>
      <c r="Y62" s="13">
        <f t="shared" si="7"/>
        <v>0</v>
      </c>
      <c r="Z62" s="14">
        <f t="shared" si="7"/>
        <v>111.31949906225422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128.0739934711643</v>
      </c>
      <c r="E63" s="13">
        <f t="shared" si="7"/>
        <v>128.0739934711643</v>
      </c>
      <c r="F63" s="13">
        <f t="shared" si="7"/>
        <v>-1218.9732716525316</v>
      </c>
      <c r="G63" s="13">
        <f t="shared" si="7"/>
        <v>44609.070698088035</v>
      </c>
      <c r="H63" s="13">
        <f t="shared" si="7"/>
        <v>6848.069387910374</v>
      </c>
      <c r="I63" s="13">
        <f t="shared" si="7"/>
        <v>-10564.335705812575</v>
      </c>
      <c r="J63" s="13">
        <f t="shared" si="7"/>
        <v>-297.5897090093085</v>
      </c>
      <c r="K63" s="13">
        <f t="shared" si="7"/>
        <v>766.8213730493625</v>
      </c>
      <c r="L63" s="13">
        <f t="shared" si="7"/>
        <v>-4632.7438709307</v>
      </c>
      <c r="M63" s="13">
        <f t="shared" si="7"/>
        <v>-591.9412908426992</v>
      </c>
      <c r="N63" s="13">
        <f t="shared" si="7"/>
        <v>4265.555991755815</v>
      </c>
      <c r="O63" s="13">
        <f t="shared" si="7"/>
        <v>100</v>
      </c>
      <c r="P63" s="13">
        <f t="shared" si="7"/>
        <v>100</v>
      </c>
      <c r="Q63" s="13">
        <f t="shared" si="7"/>
        <v>1576.298718238578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-1108.0268597805039</v>
      </c>
      <c r="W63" s="13">
        <f t="shared" si="7"/>
        <v>90.36180767990147</v>
      </c>
      <c r="X63" s="13">
        <f t="shared" si="7"/>
        <v>0</v>
      </c>
      <c r="Y63" s="13">
        <f t="shared" si="7"/>
        <v>0</v>
      </c>
      <c r="Z63" s="14">
        <f t="shared" si="7"/>
        <v>128.0739934711643</v>
      </c>
    </row>
    <row r="64" spans="1:26" ht="12.75">
      <c r="A64" s="39" t="s">
        <v>106</v>
      </c>
      <c r="B64" s="12">
        <f t="shared" si="7"/>
        <v>99.99994973424495</v>
      </c>
      <c r="C64" s="12">
        <f t="shared" si="7"/>
        <v>0</v>
      </c>
      <c r="D64" s="3">
        <f t="shared" si="7"/>
        <v>175.46536466280133</v>
      </c>
      <c r="E64" s="13">
        <f t="shared" si="7"/>
        <v>175.46536466280133</v>
      </c>
      <c r="F64" s="13">
        <f t="shared" si="7"/>
        <v>-3021.710127349909</v>
      </c>
      <c r="G64" s="13">
        <f t="shared" si="7"/>
        <v>13317.26907630522</v>
      </c>
      <c r="H64" s="13">
        <f t="shared" si="7"/>
        <v>6631.66089965398</v>
      </c>
      <c r="I64" s="13">
        <f t="shared" si="7"/>
        <v>-41954.63258785942</v>
      </c>
      <c r="J64" s="13">
        <f t="shared" si="7"/>
        <v>-41.76673826226238</v>
      </c>
      <c r="K64" s="13">
        <f t="shared" si="7"/>
        <v>335.4110450421851</v>
      </c>
      <c r="L64" s="13">
        <f t="shared" si="7"/>
        <v>2292.6827263010773</v>
      </c>
      <c r="M64" s="13">
        <f t="shared" si="7"/>
        <v>-126.83007319001425</v>
      </c>
      <c r="N64" s="13">
        <f t="shared" si="7"/>
        <v>2258.4367156686985</v>
      </c>
      <c r="O64" s="13">
        <f t="shared" si="7"/>
        <v>0</v>
      </c>
      <c r="P64" s="13">
        <f t="shared" si="7"/>
        <v>0</v>
      </c>
      <c r="Q64" s="13">
        <f t="shared" si="7"/>
        <v>764.7491622553542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-318.9606290616732</v>
      </c>
      <c r="W64" s="13">
        <f t="shared" si="7"/>
        <v>87.80839261926937</v>
      </c>
      <c r="X64" s="13">
        <f t="shared" si="7"/>
        <v>0</v>
      </c>
      <c r="Y64" s="13">
        <f t="shared" si="7"/>
        <v>0</v>
      </c>
      <c r="Z64" s="14">
        <f t="shared" si="7"/>
        <v>175.46536466280133</v>
      </c>
    </row>
    <row r="65" spans="1:26" ht="12.75">
      <c r="A65" s="39" t="s">
        <v>107</v>
      </c>
      <c r="B65" s="12">
        <f t="shared" si="7"/>
        <v>10749.328280355128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99.46125155408205</v>
      </c>
      <c r="E66" s="16">
        <f t="shared" si="7"/>
        <v>99.46125155408205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99.46407100806339</v>
      </c>
      <c r="X66" s="16">
        <f t="shared" si="7"/>
        <v>0</v>
      </c>
      <c r="Y66" s="16">
        <f t="shared" si="7"/>
        <v>0</v>
      </c>
      <c r="Z66" s="17">
        <f t="shared" si="7"/>
        <v>99.46125155408205</v>
      </c>
    </row>
    <row r="67" spans="1:26" ht="12.75" hidden="1">
      <c r="A67" s="41" t="s">
        <v>286</v>
      </c>
      <c r="B67" s="24">
        <v>314965862</v>
      </c>
      <c r="C67" s="24"/>
      <c r="D67" s="25">
        <v>269208000</v>
      </c>
      <c r="E67" s="26">
        <v>269208000</v>
      </c>
      <c r="F67" s="26">
        <v>61784317</v>
      </c>
      <c r="G67" s="26">
        <v>24708529</v>
      </c>
      <c r="H67" s="26">
        <v>24190084</v>
      </c>
      <c r="I67" s="26">
        <v>110682930</v>
      </c>
      <c r="J67" s="26">
        <v>16310463</v>
      </c>
      <c r="K67" s="26">
        <v>18796095</v>
      </c>
      <c r="L67" s="26">
        <v>20455082</v>
      </c>
      <c r="M67" s="26">
        <v>55561640</v>
      </c>
      <c r="N67" s="26">
        <v>18834087</v>
      </c>
      <c r="O67" s="26">
        <v>20132842</v>
      </c>
      <c r="P67" s="26">
        <v>21156879</v>
      </c>
      <c r="Q67" s="26">
        <v>60123808</v>
      </c>
      <c r="R67" s="26">
        <v>23122796</v>
      </c>
      <c r="S67" s="26">
        <v>3665628</v>
      </c>
      <c r="T67" s="26">
        <v>25616762</v>
      </c>
      <c r="U67" s="26">
        <v>52405186</v>
      </c>
      <c r="V67" s="26">
        <v>278773564</v>
      </c>
      <c r="W67" s="26">
        <v>300090677</v>
      </c>
      <c r="X67" s="26"/>
      <c r="Y67" s="25"/>
      <c r="Z67" s="27">
        <v>269208000</v>
      </c>
    </row>
    <row r="68" spans="1:26" ht="12.75" hidden="1">
      <c r="A68" s="37" t="s">
        <v>31</v>
      </c>
      <c r="B68" s="19">
        <v>62565920</v>
      </c>
      <c r="C68" s="19"/>
      <c r="D68" s="20">
        <v>64080000</v>
      </c>
      <c r="E68" s="21">
        <v>64080000</v>
      </c>
      <c r="F68" s="21">
        <v>26556791</v>
      </c>
      <c r="G68" s="21">
        <v>3013406</v>
      </c>
      <c r="H68" s="21">
        <v>3536210</v>
      </c>
      <c r="I68" s="21">
        <v>33106407</v>
      </c>
      <c r="J68" s="21">
        <v>3443313</v>
      </c>
      <c r="K68" s="21">
        <v>4648308</v>
      </c>
      <c r="L68" s="21">
        <v>3848383</v>
      </c>
      <c r="M68" s="21">
        <v>11940004</v>
      </c>
      <c r="N68" s="21">
        <v>3874196</v>
      </c>
      <c r="O68" s="21">
        <v>3884959</v>
      </c>
      <c r="P68" s="21">
        <v>3893462</v>
      </c>
      <c r="Q68" s="21">
        <v>11652617</v>
      </c>
      <c r="R68" s="21">
        <v>3890094</v>
      </c>
      <c r="S68" s="21">
        <v>-177909</v>
      </c>
      <c r="T68" s="21">
        <v>3900827</v>
      </c>
      <c r="U68" s="21">
        <v>7613012</v>
      </c>
      <c r="V68" s="21">
        <v>64312040</v>
      </c>
      <c r="W68" s="21">
        <v>64079569</v>
      </c>
      <c r="X68" s="21"/>
      <c r="Y68" s="20"/>
      <c r="Z68" s="23">
        <v>64080000</v>
      </c>
    </row>
    <row r="69" spans="1:26" ht="12.75" hidden="1">
      <c r="A69" s="38" t="s">
        <v>32</v>
      </c>
      <c r="B69" s="19">
        <v>233668888</v>
      </c>
      <c r="C69" s="19"/>
      <c r="D69" s="20">
        <v>193063000</v>
      </c>
      <c r="E69" s="21">
        <v>193063000</v>
      </c>
      <c r="F69" s="21">
        <v>35227526</v>
      </c>
      <c r="G69" s="21">
        <v>21695123</v>
      </c>
      <c r="H69" s="21">
        <v>20653874</v>
      </c>
      <c r="I69" s="21">
        <v>77576523</v>
      </c>
      <c r="J69" s="21">
        <v>12867150</v>
      </c>
      <c r="K69" s="21">
        <v>14147787</v>
      </c>
      <c r="L69" s="21">
        <v>16606699</v>
      </c>
      <c r="M69" s="21">
        <v>43621636</v>
      </c>
      <c r="N69" s="21">
        <v>14959891</v>
      </c>
      <c r="O69" s="21">
        <v>16247883</v>
      </c>
      <c r="P69" s="21">
        <v>17263417</v>
      </c>
      <c r="Q69" s="21">
        <v>48471191</v>
      </c>
      <c r="R69" s="21">
        <v>19232702</v>
      </c>
      <c r="S69" s="21">
        <v>3843537</v>
      </c>
      <c r="T69" s="21">
        <v>21715935</v>
      </c>
      <c r="U69" s="21">
        <v>44792174</v>
      </c>
      <c r="V69" s="21">
        <v>214461524</v>
      </c>
      <c r="W69" s="21">
        <v>223946450</v>
      </c>
      <c r="X69" s="21"/>
      <c r="Y69" s="20"/>
      <c r="Z69" s="23">
        <v>193063000</v>
      </c>
    </row>
    <row r="70" spans="1:26" ht="12.75" hidden="1">
      <c r="A70" s="39" t="s">
        <v>103</v>
      </c>
      <c r="B70" s="19">
        <v>130626860</v>
      </c>
      <c r="C70" s="19"/>
      <c r="D70" s="20">
        <v>118542000</v>
      </c>
      <c r="E70" s="21">
        <v>118542000</v>
      </c>
      <c r="F70" s="21">
        <v>25299901</v>
      </c>
      <c r="G70" s="21">
        <v>15089509</v>
      </c>
      <c r="H70" s="21">
        <v>15307575</v>
      </c>
      <c r="I70" s="21">
        <v>55696985</v>
      </c>
      <c r="J70" s="21">
        <v>11160929</v>
      </c>
      <c r="K70" s="21">
        <v>7327875</v>
      </c>
      <c r="L70" s="21">
        <v>11628825</v>
      </c>
      <c r="M70" s="21">
        <v>30117629</v>
      </c>
      <c r="N70" s="21">
        <v>9604373</v>
      </c>
      <c r="O70" s="21">
        <v>10654653</v>
      </c>
      <c r="P70" s="21">
        <v>10841742</v>
      </c>
      <c r="Q70" s="21">
        <v>31100768</v>
      </c>
      <c r="R70" s="21">
        <v>11122048</v>
      </c>
      <c r="S70" s="21">
        <v>4550129</v>
      </c>
      <c r="T70" s="21">
        <v>12240222</v>
      </c>
      <c r="U70" s="21">
        <v>27912399</v>
      </c>
      <c r="V70" s="21">
        <v>144827781</v>
      </c>
      <c r="W70" s="21">
        <v>126774072</v>
      </c>
      <c r="X70" s="21"/>
      <c r="Y70" s="20"/>
      <c r="Z70" s="23">
        <v>118542000</v>
      </c>
    </row>
    <row r="71" spans="1:26" ht="12.75" hidden="1">
      <c r="A71" s="39" t="s">
        <v>104</v>
      </c>
      <c r="B71" s="19">
        <v>66686740</v>
      </c>
      <c r="C71" s="19"/>
      <c r="D71" s="20">
        <v>49587000</v>
      </c>
      <c r="E71" s="21">
        <v>49587000</v>
      </c>
      <c r="F71" s="21">
        <v>9998126</v>
      </c>
      <c r="G71" s="21">
        <v>6601622</v>
      </c>
      <c r="H71" s="21">
        <v>5315388</v>
      </c>
      <c r="I71" s="21">
        <v>21915136</v>
      </c>
      <c r="J71" s="21">
        <v>3754804</v>
      </c>
      <c r="K71" s="21">
        <v>6517378</v>
      </c>
      <c r="L71" s="21">
        <v>4983128</v>
      </c>
      <c r="M71" s="21">
        <v>15255310</v>
      </c>
      <c r="N71" s="21">
        <v>5321195</v>
      </c>
      <c r="O71" s="21">
        <v>5559545</v>
      </c>
      <c r="P71" s="21">
        <v>6391568</v>
      </c>
      <c r="Q71" s="21">
        <v>17272308</v>
      </c>
      <c r="R71" s="21">
        <v>8083787</v>
      </c>
      <c r="S71" s="21">
        <v>-740977</v>
      </c>
      <c r="T71" s="21">
        <v>9443503</v>
      </c>
      <c r="U71" s="21">
        <v>16786313</v>
      </c>
      <c r="V71" s="21">
        <v>71229067</v>
      </c>
      <c r="W71" s="21">
        <v>58024851</v>
      </c>
      <c r="X71" s="21"/>
      <c r="Y71" s="20"/>
      <c r="Z71" s="23">
        <v>49587000</v>
      </c>
    </row>
    <row r="72" spans="1:26" ht="12.75" hidden="1">
      <c r="A72" s="39" t="s">
        <v>105</v>
      </c>
      <c r="B72" s="19">
        <v>24371763</v>
      </c>
      <c r="C72" s="19"/>
      <c r="D72" s="20">
        <v>18380000</v>
      </c>
      <c r="E72" s="21">
        <v>18380000</v>
      </c>
      <c r="F72" s="21">
        <v>-62256</v>
      </c>
      <c r="G72" s="21">
        <v>2249</v>
      </c>
      <c r="H72" s="21">
        <v>26287</v>
      </c>
      <c r="I72" s="21">
        <v>-33720</v>
      </c>
      <c r="J72" s="21">
        <v>-1257566</v>
      </c>
      <c r="K72" s="21">
        <v>220633</v>
      </c>
      <c r="L72" s="21">
        <v>-17417</v>
      </c>
      <c r="M72" s="21">
        <v>-1054350</v>
      </c>
      <c r="N72" s="21">
        <v>20378</v>
      </c>
      <c r="O72" s="21">
        <v>20393</v>
      </c>
      <c r="P72" s="21">
        <v>16728</v>
      </c>
      <c r="Q72" s="21">
        <v>57499</v>
      </c>
      <c r="R72" s="21">
        <v>17908</v>
      </c>
      <c r="S72" s="21">
        <v>20408</v>
      </c>
      <c r="T72" s="21">
        <v>20393</v>
      </c>
      <c r="U72" s="21">
        <v>58709</v>
      </c>
      <c r="V72" s="21">
        <v>-971862</v>
      </c>
      <c r="W72" s="21">
        <v>26050829</v>
      </c>
      <c r="X72" s="21"/>
      <c r="Y72" s="20"/>
      <c r="Z72" s="23">
        <v>18380000</v>
      </c>
    </row>
    <row r="73" spans="1:26" ht="12.75" hidden="1">
      <c r="A73" s="39" t="s">
        <v>106</v>
      </c>
      <c r="B73" s="19">
        <v>11936556</v>
      </c>
      <c r="C73" s="19"/>
      <c r="D73" s="20">
        <v>6554000</v>
      </c>
      <c r="E73" s="21">
        <v>6554000</v>
      </c>
      <c r="F73" s="21">
        <v>-8245</v>
      </c>
      <c r="G73" s="21">
        <v>1743</v>
      </c>
      <c r="H73" s="21">
        <v>4624</v>
      </c>
      <c r="I73" s="21">
        <v>-1878</v>
      </c>
      <c r="J73" s="21">
        <v>-791017</v>
      </c>
      <c r="K73" s="21">
        <v>81901</v>
      </c>
      <c r="L73" s="21">
        <v>12163</v>
      </c>
      <c r="M73" s="21">
        <v>-696953</v>
      </c>
      <c r="N73" s="21">
        <v>13945</v>
      </c>
      <c r="O73" s="21">
        <v>13292</v>
      </c>
      <c r="P73" s="21">
        <v>13945</v>
      </c>
      <c r="Q73" s="21">
        <v>41182</v>
      </c>
      <c r="R73" s="21">
        <v>8959</v>
      </c>
      <c r="S73" s="21">
        <v>13977</v>
      </c>
      <c r="T73" s="21">
        <v>11817</v>
      </c>
      <c r="U73" s="21">
        <v>34753</v>
      </c>
      <c r="V73" s="21">
        <v>-622896</v>
      </c>
      <c r="W73" s="21">
        <v>13096698</v>
      </c>
      <c r="X73" s="21"/>
      <c r="Y73" s="20"/>
      <c r="Z73" s="23">
        <v>6554000</v>
      </c>
    </row>
    <row r="74" spans="1:26" ht="12.75" hidden="1">
      <c r="A74" s="39" t="s">
        <v>107</v>
      </c>
      <c r="B74" s="19">
        <v>46969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-566</v>
      </c>
      <c r="Q74" s="21">
        <v>-566</v>
      </c>
      <c r="R74" s="21"/>
      <c r="S74" s="21"/>
      <c r="T74" s="21"/>
      <c r="U74" s="21"/>
      <c r="V74" s="21">
        <v>-566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18731054</v>
      </c>
      <c r="C75" s="28"/>
      <c r="D75" s="29">
        <v>12065000</v>
      </c>
      <c r="E75" s="30">
        <v>12065000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12064658</v>
      </c>
      <c r="X75" s="30"/>
      <c r="Y75" s="29"/>
      <c r="Z75" s="31">
        <v>12065000</v>
      </c>
    </row>
    <row r="76" spans="1:26" ht="12.75" hidden="1">
      <c r="A76" s="42" t="s">
        <v>287</v>
      </c>
      <c r="B76" s="32">
        <v>296234491</v>
      </c>
      <c r="C76" s="32"/>
      <c r="D76" s="33">
        <v>296427443</v>
      </c>
      <c r="E76" s="34">
        <v>296427443</v>
      </c>
      <c r="F76" s="34">
        <v>13814121</v>
      </c>
      <c r="G76" s="34">
        <v>12106774</v>
      </c>
      <c r="H76" s="34">
        <v>23752493</v>
      </c>
      <c r="I76" s="34">
        <v>49673388</v>
      </c>
      <c r="J76" s="34">
        <v>34016445</v>
      </c>
      <c r="K76" s="34">
        <v>16975794</v>
      </c>
      <c r="L76" s="34">
        <v>12799153</v>
      </c>
      <c r="M76" s="34">
        <v>63791392</v>
      </c>
      <c r="N76" s="34">
        <v>12730128</v>
      </c>
      <c r="O76" s="34">
        <v>19942389</v>
      </c>
      <c r="P76" s="34">
        <v>20965834</v>
      </c>
      <c r="Q76" s="34">
        <v>53638351</v>
      </c>
      <c r="R76" s="34">
        <v>22936236</v>
      </c>
      <c r="S76" s="34">
        <v>3560709</v>
      </c>
      <c r="T76" s="34">
        <v>25425594</v>
      </c>
      <c r="U76" s="34">
        <v>51922539</v>
      </c>
      <c r="V76" s="34">
        <v>219025670</v>
      </c>
      <c r="W76" s="34">
        <v>296427443</v>
      </c>
      <c r="X76" s="34"/>
      <c r="Y76" s="33"/>
      <c r="Z76" s="35">
        <v>296427443</v>
      </c>
    </row>
    <row r="77" spans="1:26" ht="12.75" hidden="1">
      <c r="A77" s="37" t="s">
        <v>31</v>
      </c>
      <c r="B77" s="19">
        <v>62565920</v>
      </c>
      <c r="C77" s="19"/>
      <c r="D77" s="20">
        <v>66187443</v>
      </c>
      <c r="E77" s="21">
        <v>66187443</v>
      </c>
      <c r="F77" s="21">
        <v>2968723</v>
      </c>
      <c r="G77" s="21">
        <v>3081523</v>
      </c>
      <c r="H77" s="21">
        <v>5924009</v>
      </c>
      <c r="I77" s="21">
        <v>11974255</v>
      </c>
      <c r="J77" s="21">
        <v>15562012</v>
      </c>
      <c r="K77" s="21">
        <v>5991559</v>
      </c>
      <c r="L77" s="21">
        <v>3347697</v>
      </c>
      <c r="M77" s="21">
        <v>24901268</v>
      </c>
      <c r="N77" s="21">
        <v>3551684</v>
      </c>
      <c r="O77" s="21">
        <v>3707798</v>
      </c>
      <c r="P77" s="21">
        <v>3716362</v>
      </c>
      <c r="Q77" s="21">
        <v>10975844</v>
      </c>
      <c r="R77" s="21">
        <v>3712493</v>
      </c>
      <c r="S77" s="21">
        <v>-268851</v>
      </c>
      <c r="T77" s="21">
        <v>3721476</v>
      </c>
      <c r="U77" s="21">
        <v>7165118</v>
      </c>
      <c r="V77" s="21">
        <v>55016485</v>
      </c>
      <c r="W77" s="21">
        <v>66187443</v>
      </c>
      <c r="X77" s="21"/>
      <c r="Y77" s="20"/>
      <c r="Z77" s="23">
        <v>66187443</v>
      </c>
    </row>
    <row r="78" spans="1:26" ht="12.75" hidden="1">
      <c r="A78" s="38" t="s">
        <v>32</v>
      </c>
      <c r="B78" s="19">
        <v>233668571</v>
      </c>
      <c r="C78" s="19"/>
      <c r="D78" s="20">
        <v>218240000</v>
      </c>
      <c r="E78" s="21">
        <v>218240000</v>
      </c>
      <c r="F78" s="21">
        <v>10368464</v>
      </c>
      <c r="G78" s="21">
        <v>8416696</v>
      </c>
      <c r="H78" s="21">
        <v>17400129</v>
      </c>
      <c r="I78" s="21">
        <v>36185289</v>
      </c>
      <c r="J78" s="21">
        <v>17967787</v>
      </c>
      <c r="K78" s="21">
        <v>10587740</v>
      </c>
      <c r="L78" s="21">
        <v>9154200</v>
      </c>
      <c r="M78" s="21">
        <v>37709727</v>
      </c>
      <c r="N78" s="21">
        <v>8834698</v>
      </c>
      <c r="O78" s="21">
        <v>16234591</v>
      </c>
      <c r="P78" s="21">
        <v>17249472</v>
      </c>
      <c r="Q78" s="21">
        <v>42318761</v>
      </c>
      <c r="R78" s="21">
        <v>19223743</v>
      </c>
      <c r="S78" s="21">
        <v>3829560</v>
      </c>
      <c r="T78" s="21">
        <v>21704118</v>
      </c>
      <c r="U78" s="21">
        <v>44757421</v>
      </c>
      <c r="V78" s="21">
        <v>160971198</v>
      </c>
      <c r="W78" s="21">
        <v>218240000</v>
      </c>
      <c r="X78" s="21"/>
      <c r="Y78" s="20"/>
      <c r="Z78" s="23">
        <v>218240000</v>
      </c>
    </row>
    <row r="79" spans="1:26" ht="12.75" hidden="1">
      <c r="A79" s="39" t="s">
        <v>103</v>
      </c>
      <c r="B79" s="19">
        <v>125624666</v>
      </c>
      <c r="C79" s="19"/>
      <c r="D79" s="20">
        <v>128000000</v>
      </c>
      <c r="E79" s="21">
        <v>128000000</v>
      </c>
      <c r="F79" s="21">
        <v>7443910</v>
      </c>
      <c r="G79" s="21">
        <v>5180609</v>
      </c>
      <c r="H79" s="21">
        <v>12635574</v>
      </c>
      <c r="I79" s="21">
        <v>25260093</v>
      </c>
      <c r="J79" s="21">
        <v>11073143</v>
      </c>
      <c r="K79" s="21">
        <v>6484117</v>
      </c>
      <c r="L79" s="21">
        <v>5614606</v>
      </c>
      <c r="M79" s="21">
        <v>23171866</v>
      </c>
      <c r="N79" s="21">
        <v>5730662</v>
      </c>
      <c r="O79" s="21">
        <v>10655721</v>
      </c>
      <c r="P79" s="21">
        <v>10843605</v>
      </c>
      <c r="Q79" s="21">
        <v>27229988</v>
      </c>
      <c r="R79" s="21">
        <v>11125919</v>
      </c>
      <c r="S79" s="21">
        <v>4550129</v>
      </c>
      <c r="T79" s="21">
        <v>12258439</v>
      </c>
      <c r="U79" s="21">
        <v>27934487</v>
      </c>
      <c r="V79" s="21">
        <v>103596434</v>
      </c>
      <c r="W79" s="21">
        <v>128000000</v>
      </c>
      <c r="X79" s="21"/>
      <c r="Y79" s="20"/>
      <c r="Z79" s="23">
        <v>128000000</v>
      </c>
    </row>
    <row r="80" spans="1:26" ht="12.75" hidden="1">
      <c r="A80" s="39" t="s">
        <v>104</v>
      </c>
      <c r="B80" s="19">
        <v>66686740</v>
      </c>
      <c r="C80" s="19"/>
      <c r="D80" s="20">
        <v>55200000</v>
      </c>
      <c r="E80" s="21">
        <v>55200000</v>
      </c>
      <c r="F80" s="21">
        <v>1916530</v>
      </c>
      <c r="G80" s="21">
        <v>2000709</v>
      </c>
      <c r="H80" s="21">
        <v>2657755</v>
      </c>
      <c r="I80" s="21">
        <v>6574994</v>
      </c>
      <c r="J80" s="21">
        <v>2821875</v>
      </c>
      <c r="K80" s="21">
        <v>2137057</v>
      </c>
      <c r="L80" s="21">
        <v>2453850</v>
      </c>
      <c r="M80" s="21">
        <v>7412782</v>
      </c>
      <c r="N80" s="21">
        <v>1919862</v>
      </c>
      <c r="O80" s="21">
        <v>5558477</v>
      </c>
      <c r="P80" s="21">
        <v>6389139</v>
      </c>
      <c r="Q80" s="21">
        <v>13867478</v>
      </c>
      <c r="R80" s="21">
        <v>8079916</v>
      </c>
      <c r="S80" s="21">
        <v>-740977</v>
      </c>
      <c r="T80" s="21">
        <v>9425286</v>
      </c>
      <c r="U80" s="21">
        <v>16764225</v>
      </c>
      <c r="V80" s="21">
        <v>44619479</v>
      </c>
      <c r="W80" s="21">
        <v>55200000</v>
      </c>
      <c r="X80" s="21"/>
      <c r="Y80" s="20"/>
      <c r="Z80" s="23">
        <v>55200000</v>
      </c>
    </row>
    <row r="81" spans="1:26" ht="12.75" hidden="1">
      <c r="A81" s="39" t="s">
        <v>105</v>
      </c>
      <c r="B81" s="19">
        <v>24371763</v>
      </c>
      <c r="C81" s="19"/>
      <c r="D81" s="20">
        <v>23540000</v>
      </c>
      <c r="E81" s="21">
        <v>23540000</v>
      </c>
      <c r="F81" s="21">
        <v>758884</v>
      </c>
      <c r="G81" s="21">
        <v>1003258</v>
      </c>
      <c r="H81" s="21">
        <v>1800152</v>
      </c>
      <c r="I81" s="21">
        <v>3562294</v>
      </c>
      <c r="J81" s="21">
        <v>3742387</v>
      </c>
      <c r="K81" s="21">
        <v>1691861</v>
      </c>
      <c r="L81" s="21">
        <v>806885</v>
      </c>
      <c r="M81" s="21">
        <v>6241133</v>
      </c>
      <c r="N81" s="21">
        <v>869235</v>
      </c>
      <c r="O81" s="21">
        <v>20393</v>
      </c>
      <c r="P81" s="21">
        <v>16728</v>
      </c>
      <c r="Q81" s="21">
        <v>906356</v>
      </c>
      <c r="R81" s="21">
        <v>17908</v>
      </c>
      <c r="S81" s="21">
        <v>20408</v>
      </c>
      <c r="T81" s="21">
        <v>20393</v>
      </c>
      <c r="U81" s="21">
        <v>58709</v>
      </c>
      <c r="V81" s="21">
        <v>10768492</v>
      </c>
      <c r="W81" s="21">
        <v>23540000</v>
      </c>
      <c r="X81" s="21"/>
      <c r="Y81" s="20"/>
      <c r="Z81" s="23">
        <v>23540000</v>
      </c>
    </row>
    <row r="82" spans="1:26" ht="12.75" hidden="1">
      <c r="A82" s="39" t="s">
        <v>106</v>
      </c>
      <c r="B82" s="19">
        <v>11936550</v>
      </c>
      <c r="C82" s="19"/>
      <c r="D82" s="20">
        <v>11500000</v>
      </c>
      <c r="E82" s="21">
        <v>11500000</v>
      </c>
      <c r="F82" s="21">
        <v>249140</v>
      </c>
      <c r="G82" s="21">
        <v>232120</v>
      </c>
      <c r="H82" s="21">
        <v>306648</v>
      </c>
      <c r="I82" s="21">
        <v>787908</v>
      </c>
      <c r="J82" s="21">
        <v>330382</v>
      </c>
      <c r="K82" s="21">
        <v>274705</v>
      </c>
      <c r="L82" s="21">
        <v>278859</v>
      </c>
      <c r="M82" s="21">
        <v>883946</v>
      </c>
      <c r="N82" s="21">
        <v>314939</v>
      </c>
      <c r="O82" s="21"/>
      <c r="P82" s="21"/>
      <c r="Q82" s="21">
        <v>314939</v>
      </c>
      <c r="R82" s="21"/>
      <c r="S82" s="21"/>
      <c r="T82" s="21"/>
      <c r="U82" s="21"/>
      <c r="V82" s="21">
        <v>1986793</v>
      </c>
      <c r="W82" s="21">
        <v>11500000</v>
      </c>
      <c r="X82" s="21"/>
      <c r="Y82" s="20"/>
      <c r="Z82" s="23">
        <v>11500000</v>
      </c>
    </row>
    <row r="83" spans="1:26" ht="12.75" hidden="1">
      <c r="A83" s="39" t="s">
        <v>107</v>
      </c>
      <c r="B83" s="19">
        <v>5048852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12000000</v>
      </c>
      <c r="E84" s="30">
        <v>12000000</v>
      </c>
      <c r="F84" s="30">
        <v>476934</v>
      </c>
      <c r="G84" s="30">
        <v>608555</v>
      </c>
      <c r="H84" s="30">
        <v>428355</v>
      </c>
      <c r="I84" s="30">
        <v>1513844</v>
      </c>
      <c r="J84" s="30">
        <v>486646</v>
      </c>
      <c r="K84" s="30">
        <v>396495</v>
      </c>
      <c r="L84" s="30">
        <v>297256</v>
      </c>
      <c r="M84" s="30">
        <v>1180397</v>
      </c>
      <c r="N84" s="30">
        <v>343746</v>
      </c>
      <c r="O84" s="30"/>
      <c r="P84" s="30"/>
      <c r="Q84" s="30">
        <v>343746</v>
      </c>
      <c r="R84" s="30"/>
      <c r="S84" s="30"/>
      <c r="T84" s="30"/>
      <c r="U84" s="30"/>
      <c r="V84" s="30">
        <v>3037987</v>
      </c>
      <c r="W84" s="30">
        <v>12000000</v>
      </c>
      <c r="X84" s="30"/>
      <c r="Y84" s="29"/>
      <c r="Z84" s="31">
        <v>12000000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9715670</v>
      </c>
      <c r="D5" s="357">
        <f t="shared" si="0"/>
        <v>0</v>
      </c>
      <c r="E5" s="356">
        <f t="shared" si="0"/>
        <v>89000000</v>
      </c>
      <c r="F5" s="358">
        <f t="shared" si="0"/>
        <v>89000000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89000000</v>
      </c>
      <c r="Y5" s="358">
        <f t="shared" si="0"/>
        <v>-89000000</v>
      </c>
      <c r="Z5" s="359">
        <f>+IF(X5&lt;&gt;0,+(Y5/X5)*100,0)</f>
        <v>-100</v>
      </c>
      <c r="AA5" s="360">
        <f>+AA6+AA8+AA11+AA13+AA15</f>
        <v>89000000</v>
      </c>
    </row>
    <row r="6" spans="1:27" ht="12.75">
      <c r="A6" s="361" t="s">
        <v>205</v>
      </c>
      <c r="B6" s="142"/>
      <c r="C6" s="60">
        <f>+C7</f>
        <v>7286752</v>
      </c>
      <c r="D6" s="340">
        <f aca="true" t="shared" si="1" ref="D6:AA6">+D7</f>
        <v>0</v>
      </c>
      <c r="E6" s="60">
        <f t="shared" si="1"/>
        <v>8900000</v>
      </c>
      <c r="F6" s="59">
        <f t="shared" si="1"/>
        <v>8900000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8900000</v>
      </c>
      <c r="Y6" s="59">
        <f t="shared" si="1"/>
        <v>-8900000</v>
      </c>
      <c r="Z6" s="61">
        <f>+IF(X6&lt;&gt;0,+(Y6/X6)*100,0)</f>
        <v>-100</v>
      </c>
      <c r="AA6" s="62">
        <f t="shared" si="1"/>
        <v>8900000</v>
      </c>
    </row>
    <row r="7" spans="1:27" ht="12.75">
      <c r="A7" s="291" t="s">
        <v>229</v>
      </c>
      <c r="B7" s="142"/>
      <c r="C7" s="60">
        <v>7286752</v>
      </c>
      <c r="D7" s="340"/>
      <c r="E7" s="60">
        <v>8900000</v>
      </c>
      <c r="F7" s="59">
        <v>8900000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8900000</v>
      </c>
      <c r="Y7" s="59">
        <v>-8900000</v>
      </c>
      <c r="Z7" s="61">
        <v>-100</v>
      </c>
      <c r="AA7" s="62">
        <v>8900000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31150000</v>
      </c>
      <c r="F8" s="59">
        <f t="shared" si="2"/>
        <v>31150000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31150000</v>
      </c>
      <c r="Y8" s="59">
        <f t="shared" si="2"/>
        <v>-31150000</v>
      </c>
      <c r="Z8" s="61">
        <f>+IF(X8&lt;&gt;0,+(Y8/X8)*100,0)</f>
        <v>-100</v>
      </c>
      <c r="AA8" s="62">
        <f>SUM(AA9:AA10)</f>
        <v>31150000</v>
      </c>
    </row>
    <row r="9" spans="1:27" ht="12.75">
      <c r="A9" s="291" t="s">
        <v>230</v>
      </c>
      <c r="B9" s="142"/>
      <c r="C9" s="60"/>
      <c r="D9" s="340"/>
      <c r="E9" s="60">
        <v>31150000</v>
      </c>
      <c r="F9" s="59">
        <v>31150000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31150000</v>
      </c>
      <c r="Y9" s="59">
        <v>-31150000</v>
      </c>
      <c r="Z9" s="61">
        <v>-100</v>
      </c>
      <c r="AA9" s="62">
        <v>31150000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2428918</v>
      </c>
      <c r="D11" s="363">
        <f aca="true" t="shared" si="3" ref="D11:AA11">+D12</f>
        <v>0</v>
      </c>
      <c r="E11" s="362">
        <f t="shared" si="3"/>
        <v>26700000</v>
      </c>
      <c r="F11" s="364">
        <f t="shared" si="3"/>
        <v>26700000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26700000</v>
      </c>
      <c r="Y11" s="364">
        <f t="shared" si="3"/>
        <v>-26700000</v>
      </c>
      <c r="Z11" s="365">
        <f>+IF(X11&lt;&gt;0,+(Y11/X11)*100,0)</f>
        <v>-100</v>
      </c>
      <c r="AA11" s="366">
        <f t="shared" si="3"/>
        <v>26700000</v>
      </c>
    </row>
    <row r="12" spans="1:27" ht="12.75">
      <c r="A12" s="291" t="s">
        <v>232</v>
      </c>
      <c r="B12" s="136"/>
      <c r="C12" s="60">
        <v>2428918</v>
      </c>
      <c r="D12" s="340"/>
      <c r="E12" s="60">
        <v>26700000</v>
      </c>
      <c r="F12" s="59">
        <v>26700000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26700000</v>
      </c>
      <c r="Y12" s="59">
        <v>-26700000</v>
      </c>
      <c r="Z12" s="61">
        <v>-100</v>
      </c>
      <c r="AA12" s="62">
        <v>26700000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22250000</v>
      </c>
      <c r="F13" s="342">
        <f t="shared" si="4"/>
        <v>22250000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22250000</v>
      </c>
      <c r="Y13" s="342">
        <f t="shared" si="4"/>
        <v>-22250000</v>
      </c>
      <c r="Z13" s="335">
        <f>+IF(X13&lt;&gt;0,+(Y13/X13)*100,0)</f>
        <v>-100</v>
      </c>
      <c r="AA13" s="273">
        <f t="shared" si="4"/>
        <v>22250000</v>
      </c>
    </row>
    <row r="14" spans="1:27" ht="12.75">
      <c r="A14" s="291" t="s">
        <v>233</v>
      </c>
      <c r="B14" s="136"/>
      <c r="C14" s="60"/>
      <c r="D14" s="340"/>
      <c r="E14" s="60">
        <v>22250000</v>
      </c>
      <c r="F14" s="59">
        <v>22250000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22250000</v>
      </c>
      <c r="Y14" s="59">
        <v>-22250000</v>
      </c>
      <c r="Z14" s="61">
        <v>-100</v>
      </c>
      <c r="AA14" s="62">
        <v>22250000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9715670</v>
      </c>
      <c r="D60" s="346">
        <f t="shared" si="14"/>
        <v>0</v>
      </c>
      <c r="E60" s="219">
        <f t="shared" si="14"/>
        <v>89000000</v>
      </c>
      <c r="F60" s="264">
        <f t="shared" si="14"/>
        <v>89000000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89000000</v>
      </c>
      <c r="Y60" s="264">
        <f t="shared" si="14"/>
        <v>-89000000</v>
      </c>
      <c r="Z60" s="337">
        <f>+IF(X60&lt;&gt;0,+(Y60/X60)*100,0)</f>
        <v>-100</v>
      </c>
      <c r="AA60" s="232">
        <f>+AA57+AA54+AA51+AA40+AA37+AA34+AA22+AA5</f>
        <v>89000000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131147984</v>
      </c>
      <c r="D5" s="153">
        <f>SUM(D6:D8)</f>
        <v>0</v>
      </c>
      <c r="E5" s="154">
        <f t="shared" si="0"/>
        <v>138160971</v>
      </c>
      <c r="F5" s="100">
        <f t="shared" si="0"/>
        <v>138160971</v>
      </c>
      <c r="G5" s="100">
        <f t="shared" si="0"/>
        <v>40863868</v>
      </c>
      <c r="H5" s="100">
        <f t="shared" si="0"/>
        <v>3300711</v>
      </c>
      <c r="I5" s="100">
        <f t="shared" si="0"/>
        <v>3618508</v>
      </c>
      <c r="J5" s="100">
        <f t="shared" si="0"/>
        <v>47783087</v>
      </c>
      <c r="K5" s="100">
        <f t="shared" si="0"/>
        <v>3578985</v>
      </c>
      <c r="L5" s="100">
        <f t="shared" si="0"/>
        <v>4216738</v>
      </c>
      <c r="M5" s="100">
        <f t="shared" si="0"/>
        <v>14233822</v>
      </c>
      <c r="N5" s="100">
        <f t="shared" si="0"/>
        <v>22029545</v>
      </c>
      <c r="O5" s="100">
        <f t="shared" si="0"/>
        <v>4258539</v>
      </c>
      <c r="P5" s="100">
        <f t="shared" si="0"/>
        <v>4914075</v>
      </c>
      <c r="Q5" s="100">
        <f t="shared" si="0"/>
        <v>12870512</v>
      </c>
      <c r="R5" s="100">
        <f t="shared" si="0"/>
        <v>22043126</v>
      </c>
      <c r="S5" s="100">
        <f t="shared" si="0"/>
        <v>13736810</v>
      </c>
      <c r="T5" s="100">
        <f t="shared" si="0"/>
        <v>25501</v>
      </c>
      <c r="U5" s="100">
        <f t="shared" si="0"/>
        <v>4674024</v>
      </c>
      <c r="V5" s="100">
        <f t="shared" si="0"/>
        <v>18436335</v>
      </c>
      <c r="W5" s="100">
        <f t="shared" si="0"/>
        <v>110292093</v>
      </c>
      <c r="X5" s="100">
        <f t="shared" si="0"/>
        <v>131336299</v>
      </c>
      <c r="Y5" s="100">
        <f t="shared" si="0"/>
        <v>-21044206</v>
      </c>
      <c r="Z5" s="137">
        <f>+IF(X5&lt;&gt;0,+(Y5/X5)*100,0)</f>
        <v>-16.02314528445788</v>
      </c>
      <c r="AA5" s="153">
        <f>SUM(AA6:AA8)</f>
        <v>138160971</v>
      </c>
    </row>
    <row r="6" spans="1:27" ht="12.75">
      <c r="A6" s="138" t="s">
        <v>75</v>
      </c>
      <c r="B6" s="136"/>
      <c r="C6" s="155">
        <v>6148579</v>
      </c>
      <c r="D6" s="155"/>
      <c r="E6" s="156">
        <v>31001000</v>
      </c>
      <c r="F6" s="60">
        <v>31001000</v>
      </c>
      <c r="G6" s="60">
        <v>2216574</v>
      </c>
      <c r="H6" s="60"/>
      <c r="I6" s="60"/>
      <c r="J6" s="60">
        <v>2216574</v>
      </c>
      <c r="K6" s="60"/>
      <c r="L6" s="60"/>
      <c r="M6" s="60">
        <v>1933717</v>
      </c>
      <c r="N6" s="60">
        <v>1933717</v>
      </c>
      <c r="O6" s="60">
        <v>219298</v>
      </c>
      <c r="P6" s="60">
        <v>413384</v>
      </c>
      <c r="Q6" s="60">
        <v>1629918</v>
      </c>
      <c r="R6" s="60">
        <v>2262600</v>
      </c>
      <c r="S6" s="60"/>
      <c r="T6" s="60"/>
      <c r="U6" s="60"/>
      <c r="V6" s="60"/>
      <c r="W6" s="60">
        <v>6412891</v>
      </c>
      <c r="X6" s="60">
        <v>32074634</v>
      </c>
      <c r="Y6" s="60">
        <v>-25661743</v>
      </c>
      <c r="Z6" s="140">
        <v>-80.01</v>
      </c>
      <c r="AA6" s="155">
        <v>31001000</v>
      </c>
    </row>
    <row r="7" spans="1:27" ht="12.75">
      <c r="A7" s="138" t="s">
        <v>76</v>
      </c>
      <c r="B7" s="136"/>
      <c r="C7" s="157">
        <v>121418874</v>
      </c>
      <c r="D7" s="157"/>
      <c r="E7" s="158">
        <v>99142155</v>
      </c>
      <c r="F7" s="159">
        <v>99142155</v>
      </c>
      <c r="G7" s="159">
        <v>26613352</v>
      </c>
      <c r="H7" s="159">
        <v>3067872</v>
      </c>
      <c r="I7" s="159">
        <v>3569714</v>
      </c>
      <c r="J7" s="159">
        <v>33250938</v>
      </c>
      <c r="K7" s="159">
        <v>3494066</v>
      </c>
      <c r="L7" s="159">
        <v>4073908</v>
      </c>
      <c r="M7" s="159">
        <v>3910993</v>
      </c>
      <c r="N7" s="159">
        <v>11478967</v>
      </c>
      <c r="O7" s="159">
        <v>3920103</v>
      </c>
      <c r="P7" s="159">
        <v>4051128</v>
      </c>
      <c r="Q7" s="159">
        <v>3964515</v>
      </c>
      <c r="R7" s="159">
        <v>11935746</v>
      </c>
      <c r="S7" s="159">
        <v>13626065</v>
      </c>
      <c r="T7" s="159">
        <v>-101222</v>
      </c>
      <c r="U7" s="159">
        <v>4543625</v>
      </c>
      <c r="V7" s="159">
        <v>18068468</v>
      </c>
      <c r="W7" s="159">
        <v>74734119</v>
      </c>
      <c r="X7" s="159">
        <v>97662335</v>
      </c>
      <c r="Y7" s="159">
        <v>-22928216</v>
      </c>
      <c r="Z7" s="141">
        <v>-23.48</v>
      </c>
      <c r="AA7" s="157">
        <v>99142155</v>
      </c>
    </row>
    <row r="8" spans="1:27" ht="12.75">
      <c r="A8" s="138" t="s">
        <v>77</v>
      </c>
      <c r="B8" s="136"/>
      <c r="C8" s="155">
        <v>3580531</v>
      </c>
      <c r="D8" s="155"/>
      <c r="E8" s="156">
        <v>8017816</v>
      </c>
      <c r="F8" s="60">
        <v>8017816</v>
      </c>
      <c r="G8" s="60">
        <v>12033942</v>
      </c>
      <c r="H8" s="60">
        <v>232839</v>
      </c>
      <c r="I8" s="60">
        <v>48794</v>
      </c>
      <c r="J8" s="60">
        <v>12315575</v>
      </c>
      <c r="K8" s="60">
        <v>84919</v>
      </c>
      <c r="L8" s="60">
        <v>142830</v>
      </c>
      <c r="M8" s="60">
        <v>8389112</v>
      </c>
      <c r="N8" s="60">
        <v>8616861</v>
      </c>
      <c r="O8" s="60">
        <v>119138</v>
      </c>
      <c r="P8" s="60">
        <v>449563</v>
      </c>
      <c r="Q8" s="60">
        <v>7276079</v>
      </c>
      <c r="R8" s="60">
        <v>7844780</v>
      </c>
      <c r="S8" s="60">
        <v>110745</v>
      </c>
      <c r="T8" s="60">
        <v>126723</v>
      </c>
      <c r="U8" s="60">
        <v>130399</v>
      </c>
      <c r="V8" s="60">
        <v>367867</v>
      </c>
      <c r="W8" s="60">
        <v>29145083</v>
      </c>
      <c r="X8" s="60">
        <v>1599330</v>
      </c>
      <c r="Y8" s="60">
        <v>27545753</v>
      </c>
      <c r="Z8" s="140">
        <v>1722.33</v>
      </c>
      <c r="AA8" s="155">
        <v>8017816</v>
      </c>
    </row>
    <row r="9" spans="1:27" ht="12.75">
      <c r="A9" s="135" t="s">
        <v>78</v>
      </c>
      <c r="B9" s="136"/>
      <c r="C9" s="153">
        <f aca="true" t="shared" si="1" ref="C9:Y9">SUM(C10:C14)</f>
        <v>16424719</v>
      </c>
      <c r="D9" s="153">
        <f>SUM(D10:D14)</f>
        <v>0</v>
      </c>
      <c r="E9" s="154">
        <f t="shared" si="1"/>
        <v>24295731</v>
      </c>
      <c r="F9" s="100">
        <f t="shared" si="1"/>
        <v>24295731</v>
      </c>
      <c r="G9" s="100">
        <f t="shared" si="1"/>
        <v>37283</v>
      </c>
      <c r="H9" s="100">
        <f t="shared" si="1"/>
        <v>47485</v>
      </c>
      <c r="I9" s="100">
        <f t="shared" si="1"/>
        <v>27444</v>
      </c>
      <c r="J9" s="100">
        <f t="shared" si="1"/>
        <v>112212</v>
      </c>
      <c r="K9" s="100">
        <f t="shared" si="1"/>
        <v>60995</v>
      </c>
      <c r="L9" s="100">
        <f t="shared" si="1"/>
        <v>34019</v>
      </c>
      <c r="M9" s="100">
        <f t="shared" si="1"/>
        <v>16877</v>
      </c>
      <c r="N9" s="100">
        <f t="shared" si="1"/>
        <v>111891</v>
      </c>
      <c r="O9" s="100">
        <f t="shared" si="1"/>
        <v>31195</v>
      </c>
      <c r="P9" s="100">
        <f t="shared" si="1"/>
        <v>40028034</v>
      </c>
      <c r="Q9" s="100">
        <f t="shared" si="1"/>
        <v>-35966964</v>
      </c>
      <c r="R9" s="100">
        <f t="shared" si="1"/>
        <v>4092265</v>
      </c>
      <c r="S9" s="100">
        <f t="shared" si="1"/>
        <v>47005</v>
      </c>
      <c r="T9" s="100">
        <f t="shared" si="1"/>
        <v>33152</v>
      </c>
      <c r="U9" s="100">
        <f t="shared" si="1"/>
        <v>43355</v>
      </c>
      <c r="V9" s="100">
        <f t="shared" si="1"/>
        <v>123512</v>
      </c>
      <c r="W9" s="100">
        <f t="shared" si="1"/>
        <v>4439880</v>
      </c>
      <c r="X9" s="100">
        <f t="shared" si="1"/>
        <v>14785579</v>
      </c>
      <c r="Y9" s="100">
        <f t="shared" si="1"/>
        <v>-10345699</v>
      </c>
      <c r="Z9" s="137">
        <f>+IF(X9&lt;&gt;0,+(Y9/X9)*100,0)</f>
        <v>-69.97155133390449</v>
      </c>
      <c r="AA9" s="153">
        <f>SUM(AA10:AA14)</f>
        <v>24295731</v>
      </c>
    </row>
    <row r="10" spans="1:27" ht="12.75">
      <c r="A10" s="138" t="s">
        <v>79</v>
      </c>
      <c r="B10" s="136"/>
      <c r="C10" s="155">
        <v>3647827</v>
      </c>
      <c r="D10" s="155"/>
      <c r="E10" s="156">
        <v>5173004</v>
      </c>
      <c r="F10" s="60">
        <v>5173004</v>
      </c>
      <c r="G10" s="60">
        <v>27845</v>
      </c>
      <c r="H10" s="60">
        <v>35740</v>
      </c>
      <c r="I10" s="60">
        <v>18947</v>
      </c>
      <c r="J10" s="60">
        <v>82532</v>
      </c>
      <c r="K10" s="60">
        <v>55266</v>
      </c>
      <c r="L10" s="60">
        <v>29570</v>
      </c>
      <c r="M10" s="60">
        <v>11575</v>
      </c>
      <c r="N10" s="60">
        <v>96411</v>
      </c>
      <c r="O10" s="60">
        <v>28182</v>
      </c>
      <c r="P10" s="60">
        <v>24451</v>
      </c>
      <c r="Q10" s="60">
        <v>28284</v>
      </c>
      <c r="R10" s="60">
        <v>80917</v>
      </c>
      <c r="S10" s="60">
        <v>42857</v>
      </c>
      <c r="T10" s="60">
        <v>26608</v>
      </c>
      <c r="U10" s="60">
        <v>27999</v>
      </c>
      <c r="V10" s="60">
        <v>97464</v>
      </c>
      <c r="W10" s="60">
        <v>357324</v>
      </c>
      <c r="X10" s="60">
        <v>4550252</v>
      </c>
      <c r="Y10" s="60">
        <v>-4192928</v>
      </c>
      <c r="Z10" s="140">
        <v>-92.15</v>
      </c>
      <c r="AA10" s="155">
        <v>5173004</v>
      </c>
    </row>
    <row r="11" spans="1:27" ht="12.75">
      <c r="A11" s="138" t="s">
        <v>80</v>
      </c>
      <c r="B11" s="136"/>
      <c r="C11" s="155">
        <v>9970592</v>
      </c>
      <c r="D11" s="155"/>
      <c r="E11" s="156">
        <v>6398000</v>
      </c>
      <c r="F11" s="60">
        <v>6398000</v>
      </c>
      <c r="G11" s="60">
        <v>6903</v>
      </c>
      <c r="H11" s="60">
        <v>5962</v>
      </c>
      <c r="I11" s="60">
        <v>6962</v>
      </c>
      <c r="J11" s="60">
        <v>19827</v>
      </c>
      <c r="K11" s="60">
        <v>5085</v>
      </c>
      <c r="L11" s="60">
        <v>5065</v>
      </c>
      <c r="M11" s="60">
        <v>3219</v>
      </c>
      <c r="N11" s="60">
        <v>13369</v>
      </c>
      <c r="O11" s="60">
        <v>3013</v>
      </c>
      <c r="P11" s="60">
        <v>40002134</v>
      </c>
      <c r="Q11" s="60">
        <v>-35997866</v>
      </c>
      <c r="R11" s="60">
        <v>4007281</v>
      </c>
      <c r="S11" s="60">
        <v>3654</v>
      </c>
      <c r="T11" s="60">
        <v>5481</v>
      </c>
      <c r="U11" s="60">
        <v>7459</v>
      </c>
      <c r="V11" s="60">
        <v>16594</v>
      </c>
      <c r="W11" s="60">
        <v>4057071</v>
      </c>
      <c r="X11" s="60">
        <v>6398228</v>
      </c>
      <c r="Y11" s="60">
        <v>-2341157</v>
      </c>
      <c r="Z11" s="140">
        <v>-36.59</v>
      </c>
      <c r="AA11" s="155">
        <v>6398000</v>
      </c>
    </row>
    <row r="12" spans="1:27" ht="12.75">
      <c r="A12" s="138" t="s">
        <v>81</v>
      </c>
      <c r="B12" s="136"/>
      <c r="C12" s="155">
        <v>2806300</v>
      </c>
      <c r="D12" s="155"/>
      <c r="E12" s="156">
        <v>9115727</v>
      </c>
      <c r="F12" s="60">
        <v>9115727</v>
      </c>
      <c r="G12" s="60">
        <v>2171</v>
      </c>
      <c r="H12" s="60">
        <v>5783</v>
      </c>
      <c r="I12" s="60">
        <v>548</v>
      </c>
      <c r="J12" s="60">
        <v>8502</v>
      </c>
      <c r="K12" s="60">
        <v>363</v>
      </c>
      <c r="L12" s="60">
        <v>-1020</v>
      </c>
      <c r="M12" s="60">
        <v>2083</v>
      </c>
      <c r="N12" s="60">
        <v>1426</v>
      </c>
      <c r="O12" s="60"/>
      <c r="P12" s="60">
        <v>1449</v>
      </c>
      <c r="Q12" s="60">
        <v>2618</v>
      </c>
      <c r="R12" s="60">
        <v>4067</v>
      </c>
      <c r="S12" s="60">
        <v>494</v>
      </c>
      <c r="T12" s="60">
        <v>1063</v>
      </c>
      <c r="U12" s="60">
        <v>7897</v>
      </c>
      <c r="V12" s="60">
        <v>9454</v>
      </c>
      <c r="W12" s="60">
        <v>23449</v>
      </c>
      <c r="X12" s="60">
        <v>2228099</v>
      </c>
      <c r="Y12" s="60">
        <v>-2204650</v>
      </c>
      <c r="Z12" s="140">
        <v>-98.95</v>
      </c>
      <c r="AA12" s="155">
        <v>9115727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3609000</v>
      </c>
      <c r="F14" s="159">
        <v>3609000</v>
      </c>
      <c r="G14" s="159">
        <v>364</v>
      </c>
      <c r="H14" s="159"/>
      <c r="I14" s="159">
        <v>987</v>
      </c>
      <c r="J14" s="159">
        <v>1351</v>
      </c>
      <c r="K14" s="159">
        <v>281</v>
      </c>
      <c r="L14" s="159">
        <v>404</v>
      </c>
      <c r="M14" s="159"/>
      <c r="N14" s="159">
        <v>685</v>
      </c>
      <c r="O14" s="159"/>
      <c r="P14" s="159"/>
      <c r="Q14" s="159"/>
      <c r="R14" s="159"/>
      <c r="S14" s="159"/>
      <c r="T14" s="159"/>
      <c r="U14" s="159"/>
      <c r="V14" s="159"/>
      <c r="W14" s="159">
        <v>2036</v>
      </c>
      <c r="X14" s="159">
        <v>1609000</v>
      </c>
      <c r="Y14" s="159">
        <v>-1606964</v>
      </c>
      <c r="Z14" s="141">
        <v>-99.87</v>
      </c>
      <c r="AA14" s="157">
        <v>3609000</v>
      </c>
    </row>
    <row r="15" spans="1:27" ht="12.75">
      <c r="A15" s="135" t="s">
        <v>84</v>
      </c>
      <c r="B15" s="142"/>
      <c r="C15" s="153">
        <f aca="true" t="shared" si="2" ref="C15:Y15">SUM(C16:C18)</f>
        <v>8343450</v>
      </c>
      <c r="D15" s="153">
        <f>SUM(D16:D18)</f>
        <v>0</v>
      </c>
      <c r="E15" s="154">
        <f t="shared" si="2"/>
        <v>30881869</v>
      </c>
      <c r="F15" s="100">
        <f t="shared" si="2"/>
        <v>30881869</v>
      </c>
      <c r="G15" s="100">
        <f t="shared" si="2"/>
        <v>1081635</v>
      </c>
      <c r="H15" s="100">
        <f t="shared" si="2"/>
        <v>28983</v>
      </c>
      <c r="I15" s="100">
        <f t="shared" si="2"/>
        <v>39331</v>
      </c>
      <c r="J15" s="100">
        <f t="shared" si="2"/>
        <v>1149949</v>
      </c>
      <c r="K15" s="100">
        <f t="shared" si="2"/>
        <v>1162239</v>
      </c>
      <c r="L15" s="100">
        <f t="shared" si="2"/>
        <v>16358</v>
      </c>
      <c r="M15" s="100">
        <f t="shared" si="2"/>
        <v>-703879</v>
      </c>
      <c r="N15" s="100">
        <f t="shared" si="2"/>
        <v>474718</v>
      </c>
      <c r="O15" s="100">
        <f t="shared" si="2"/>
        <v>-182455</v>
      </c>
      <c r="P15" s="100">
        <f t="shared" si="2"/>
        <v>1717518</v>
      </c>
      <c r="Q15" s="100">
        <f t="shared" si="2"/>
        <v>673508</v>
      </c>
      <c r="R15" s="100">
        <f t="shared" si="2"/>
        <v>2208571</v>
      </c>
      <c r="S15" s="100">
        <f t="shared" si="2"/>
        <v>47585</v>
      </c>
      <c r="T15" s="100">
        <f t="shared" si="2"/>
        <v>92364</v>
      </c>
      <c r="U15" s="100">
        <f t="shared" si="2"/>
        <v>1598528</v>
      </c>
      <c r="V15" s="100">
        <f t="shared" si="2"/>
        <v>1738477</v>
      </c>
      <c r="W15" s="100">
        <f t="shared" si="2"/>
        <v>5571715</v>
      </c>
      <c r="X15" s="100">
        <f t="shared" si="2"/>
        <v>30215574</v>
      </c>
      <c r="Y15" s="100">
        <f t="shared" si="2"/>
        <v>-24643859</v>
      </c>
      <c r="Z15" s="137">
        <f>+IF(X15&lt;&gt;0,+(Y15/X15)*100,0)</f>
        <v>-81.56012194241288</v>
      </c>
      <c r="AA15" s="153">
        <f>SUM(AA16:AA18)</f>
        <v>30881869</v>
      </c>
    </row>
    <row r="16" spans="1:27" ht="12.75">
      <c r="A16" s="138" t="s">
        <v>85</v>
      </c>
      <c r="B16" s="136"/>
      <c r="C16" s="155">
        <v>2467811</v>
      </c>
      <c r="D16" s="155"/>
      <c r="E16" s="156">
        <v>20589995</v>
      </c>
      <c r="F16" s="60">
        <v>20589995</v>
      </c>
      <c r="G16" s="60">
        <v>1071238</v>
      </c>
      <c r="H16" s="60">
        <v>24783</v>
      </c>
      <c r="I16" s="60">
        <v>40728</v>
      </c>
      <c r="J16" s="60">
        <v>1136749</v>
      </c>
      <c r="K16" s="60">
        <v>33955</v>
      </c>
      <c r="L16" s="60">
        <v>14458</v>
      </c>
      <c r="M16" s="60">
        <v>742685</v>
      </c>
      <c r="N16" s="60">
        <v>791098</v>
      </c>
      <c r="O16" s="60">
        <v>30549</v>
      </c>
      <c r="P16" s="60">
        <v>13713</v>
      </c>
      <c r="Q16" s="60">
        <v>672908</v>
      </c>
      <c r="R16" s="60">
        <v>717170</v>
      </c>
      <c r="S16" s="60">
        <v>47085</v>
      </c>
      <c r="T16" s="60">
        <v>80943</v>
      </c>
      <c r="U16" s="60">
        <v>51983</v>
      </c>
      <c r="V16" s="60">
        <v>180011</v>
      </c>
      <c r="W16" s="60">
        <v>2825028</v>
      </c>
      <c r="X16" s="60">
        <v>13250535</v>
      </c>
      <c r="Y16" s="60">
        <v>-10425507</v>
      </c>
      <c r="Z16" s="140">
        <v>-78.68</v>
      </c>
      <c r="AA16" s="155">
        <v>20589995</v>
      </c>
    </row>
    <row r="17" spans="1:27" ht="12.75">
      <c r="A17" s="138" t="s">
        <v>86</v>
      </c>
      <c r="B17" s="136"/>
      <c r="C17" s="155">
        <v>5850026</v>
      </c>
      <c r="D17" s="155"/>
      <c r="E17" s="156">
        <v>10267824</v>
      </c>
      <c r="F17" s="60">
        <v>10267824</v>
      </c>
      <c r="G17" s="60">
        <v>10397</v>
      </c>
      <c r="H17" s="60">
        <v>4200</v>
      </c>
      <c r="I17" s="60">
        <v>-1397</v>
      </c>
      <c r="J17" s="60">
        <v>13200</v>
      </c>
      <c r="K17" s="60">
        <v>1128284</v>
      </c>
      <c r="L17" s="60">
        <v>1900</v>
      </c>
      <c r="M17" s="60">
        <v>-1446564</v>
      </c>
      <c r="N17" s="60">
        <v>-316380</v>
      </c>
      <c r="O17" s="60">
        <v>-213004</v>
      </c>
      <c r="P17" s="60">
        <v>1703805</v>
      </c>
      <c r="Q17" s="60">
        <v>600</v>
      </c>
      <c r="R17" s="60">
        <v>1491401</v>
      </c>
      <c r="S17" s="60">
        <v>500</v>
      </c>
      <c r="T17" s="60">
        <v>11421</v>
      </c>
      <c r="U17" s="60">
        <v>1546545</v>
      </c>
      <c r="V17" s="60">
        <v>1558466</v>
      </c>
      <c r="W17" s="60">
        <v>2746687</v>
      </c>
      <c r="X17" s="60">
        <v>16940682</v>
      </c>
      <c r="Y17" s="60">
        <v>-14193995</v>
      </c>
      <c r="Z17" s="140">
        <v>-83.79</v>
      </c>
      <c r="AA17" s="155">
        <v>10267824</v>
      </c>
    </row>
    <row r="18" spans="1:27" ht="12.75">
      <c r="A18" s="138" t="s">
        <v>87</v>
      </c>
      <c r="B18" s="136"/>
      <c r="C18" s="155">
        <v>25613</v>
      </c>
      <c r="D18" s="155"/>
      <c r="E18" s="156">
        <v>24050</v>
      </c>
      <c r="F18" s="60">
        <v>24050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24357</v>
      </c>
      <c r="Y18" s="60">
        <v>-24357</v>
      </c>
      <c r="Z18" s="140">
        <v>-100</v>
      </c>
      <c r="AA18" s="155">
        <v>24050</v>
      </c>
    </row>
    <row r="19" spans="1:27" ht="12.75">
      <c r="A19" s="135" t="s">
        <v>88</v>
      </c>
      <c r="B19" s="142"/>
      <c r="C19" s="153">
        <f aca="true" t="shared" si="3" ref="C19:Y19">SUM(C20:C23)</f>
        <v>289258277</v>
      </c>
      <c r="D19" s="153">
        <f>SUM(D20:D23)</f>
        <v>0</v>
      </c>
      <c r="E19" s="154">
        <f t="shared" si="3"/>
        <v>470161929</v>
      </c>
      <c r="F19" s="100">
        <f t="shared" si="3"/>
        <v>470161929</v>
      </c>
      <c r="G19" s="100">
        <f t="shared" si="3"/>
        <v>53262472</v>
      </c>
      <c r="H19" s="100">
        <f t="shared" si="3"/>
        <v>21701653</v>
      </c>
      <c r="I19" s="100">
        <f t="shared" si="3"/>
        <v>20846052</v>
      </c>
      <c r="J19" s="100">
        <f t="shared" si="3"/>
        <v>95810177</v>
      </c>
      <c r="K19" s="100">
        <f t="shared" si="3"/>
        <v>12883129</v>
      </c>
      <c r="L19" s="100">
        <f t="shared" si="3"/>
        <v>14174552</v>
      </c>
      <c r="M19" s="100">
        <f t="shared" si="3"/>
        <v>29079460</v>
      </c>
      <c r="N19" s="100">
        <f t="shared" si="3"/>
        <v>56137141</v>
      </c>
      <c r="O19" s="100">
        <f t="shared" si="3"/>
        <v>14974630</v>
      </c>
      <c r="P19" s="100">
        <f t="shared" si="3"/>
        <v>16315502</v>
      </c>
      <c r="Q19" s="100">
        <f t="shared" si="3"/>
        <v>28059532</v>
      </c>
      <c r="R19" s="100">
        <f t="shared" si="3"/>
        <v>59349664</v>
      </c>
      <c r="S19" s="100">
        <f t="shared" si="3"/>
        <v>19262569</v>
      </c>
      <c r="T19" s="100">
        <f t="shared" si="3"/>
        <v>3864349</v>
      </c>
      <c r="U19" s="100">
        <f t="shared" si="3"/>
        <v>21751318</v>
      </c>
      <c r="V19" s="100">
        <f t="shared" si="3"/>
        <v>44878236</v>
      </c>
      <c r="W19" s="100">
        <f t="shared" si="3"/>
        <v>256175218</v>
      </c>
      <c r="X19" s="100">
        <f t="shared" si="3"/>
        <v>594839032</v>
      </c>
      <c r="Y19" s="100">
        <f t="shared" si="3"/>
        <v>-338663814</v>
      </c>
      <c r="Z19" s="137">
        <f>+IF(X19&lt;&gt;0,+(Y19/X19)*100,0)</f>
        <v>-56.933690592112995</v>
      </c>
      <c r="AA19" s="153">
        <f>SUM(AA20:AA23)</f>
        <v>470161929</v>
      </c>
    </row>
    <row r="20" spans="1:27" ht="12.75">
      <c r="A20" s="138" t="s">
        <v>89</v>
      </c>
      <c r="B20" s="136"/>
      <c r="C20" s="155">
        <v>140068809</v>
      </c>
      <c r="D20" s="155"/>
      <c r="E20" s="156">
        <v>142176488</v>
      </c>
      <c r="F20" s="60">
        <v>142176488</v>
      </c>
      <c r="G20" s="60">
        <v>27764208</v>
      </c>
      <c r="H20" s="60">
        <v>15093028</v>
      </c>
      <c r="I20" s="60">
        <v>15370037</v>
      </c>
      <c r="J20" s="60">
        <v>58227273</v>
      </c>
      <c r="K20" s="60">
        <v>11171338</v>
      </c>
      <c r="L20" s="60">
        <v>7347150</v>
      </c>
      <c r="M20" s="60">
        <v>13317778</v>
      </c>
      <c r="N20" s="60">
        <v>31836266</v>
      </c>
      <c r="O20" s="60">
        <v>9613115</v>
      </c>
      <c r="P20" s="60">
        <v>10692461</v>
      </c>
      <c r="Q20" s="60">
        <v>12304630</v>
      </c>
      <c r="R20" s="60">
        <v>32610206</v>
      </c>
      <c r="S20" s="60">
        <v>11133739</v>
      </c>
      <c r="T20" s="60">
        <v>4570941</v>
      </c>
      <c r="U20" s="60">
        <v>12262113</v>
      </c>
      <c r="V20" s="60">
        <v>27966793</v>
      </c>
      <c r="W20" s="60">
        <v>150640538</v>
      </c>
      <c r="X20" s="60">
        <v>266993560</v>
      </c>
      <c r="Y20" s="60">
        <v>-116353022</v>
      </c>
      <c r="Z20" s="140">
        <v>-43.58</v>
      </c>
      <c r="AA20" s="155">
        <v>142176488</v>
      </c>
    </row>
    <row r="21" spans="1:27" ht="12.75">
      <c r="A21" s="138" t="s">
        <v>90</v>
      </c>
      <c r="B21" s="136"/>
      <c r="C21" s="155">
        <v>94277604</v>
      </c>
      <c r="D21" s="155"/>
      <c r="E21" s="156">
        <v>100482907</v>
      </c>
      <c r="F21" s="60">
        <v>100482907</v>
      </c>
      <c r="G21" s="60">
        <v>17992263</v>
      </c>
      <c r="H21" s="60">
        <v>6604633</v>
      </c>
      <c r="I21" s="60">
        <v>5445104</v>
      </c>
      <c r="J21" s="60">
        <v>30042000</v>
      </c>
      <c r="K21" s="60">
        <v>3760374</v>
      </c>
      <c r="L21" s="60">
        <v>6524868</v>
      </c>
      <c r="M21" s="60">
        <v>10506531</v>
      </c>
      <c r="N21" s="60">
        <v>20791773</v>
      </c>
      <c r="O21" s="60">
        <v>5327192</v>
      </c>
      <c r="P21" s="60">
        <v>5589356</v>
      </c>
      <c r="Q21" s="60">
        <v>11178420</v>
      </c>
      <c r="R21" s="60">
        <v>22094968</v>
      </c>
      <c r="S21" s="60">
        <v>8098813</v>
      </c>
      <c r="T21" s="60">
        <v>-740977</v>
      </c>
      <c r="U21" s="60">
        <v>9456995</v>
      </c>
      <c r="V21" s="60">
        <v>16814831</v>
      </c>
      <c r="W21" s="60">
        <v>89743572</v>
      </c>
      <c r="X21" s="60">
        <v>248940258</v>
      </c>
      <c r="Y21" s="60">
        <v>-159196686</v>
      </c>
      <c r="Z21" s="140">
        <v>-63.95</v>
      </c>
      <c r="AA21" s="155">
        <v>100482907</v>
      </c>
    </row>
    <row r="22" spans="1:27" ht="12.75">
      <c r="A22" s="138" t="s">
        <v>91</v>
      </c>
      <c r="B22" s="136"/>
      <c r="C22" s="157">
        <v>36790369</v>
      </c>
      <c r="D22" s="157"/>
      <c r="E22" s="158">
        <v>210996524</v>
      </c>
      <c r="F22" s="159">
        <v>210996524</v>
      </c>
      <c r="G22" s="159">
        <v>4854940</v>
      </c>
      <c r="H22" s="159">
        <v>2249</v>
      </c>
      <c r="I22" s="159">
        <v>26287</v>
      </c>
      <c r="J22" s="159">
        <v>4883476</v>
      </c>
      <c r="K22" s="159">
        <v>-1257566</v>
      </c>
      <c r="L22" s="159">
        <v>220633</v>
      </c>
      <c r="M22" s="159">
        <v>3396618</v>
      </c>
      <c r="N22" s="159">
        <v>2359685</v>
      </c>
      <c r="O22" s="159">
        <v>20378</v>
      </c>
      <c r="P22" s="159">
        <v>20393</v>
      </c>
      <c r="Q22" s="159">
        <v>2966986</v>
      </c>
      <c r="R22" s="159">
        <v>3007757</v>
      </c>
      <c r="S22" s="159">
        <v>21058</v>
      </c>
      <c r="T22" s="159">
        <v>20408</v>
      </c>
      <c r="U22" s="159">
        <v>20393</v>
      </c>
      <c r="V22" s="159">
        <v>61859</v>
      </c>
      <c r="W22" s="159">
        <v>10312777</v>
      </c>
      <c r="X22" s="159">
        <v>61235466</v>
      </c>
      <c r="Y22" s="159">
        <v>-50922689</v>
      </c>
      <c r="Z22" s="141">
        <v>-83.16</v>
      </c>
      <c r="AA22" s="157">
        <v>210996524</v>
      </c>
    </row>
    <row r="23" spans="1:27" ht="12.75">
      <c r="A23" s="138" t="s">
        <v>92</v>
      </c>
      <c r="B23" s="136"/>
      <c r="C23" s="155">
        <v>18121495</v>
      </c>
      <c r="D23" s="155"/>
      <c r="E23" s="156">
        <v>16506010</v>
      </c>
      <c r="F23" s="60">
        <v>16506010</v>
      </c>
      <c r="G23" s="60">
        <v>2651061</v>
      </c>
      <c r="H23" s="60">
        <v>1743</v>
      </c>
      <c r="I23" s="60">
        <v>4624</v>
      </c>
      <c r="J23" s="60">
        <v>2657428</v>
      </c>
      <c r="K23" s="60">
        <v>-791017</v>
      </c>
      <c r="L23" s="60">
        <v>81901</v>
      </c>
      <c r="M23" s="60">
        <v>1858533</v>
      </c>
      <c r="N23" s="60">
        <v>1149417</v>
      </c>
      <c r="O23" s="60">
        <v>13945</v>
      </c>
      <c r="P23" s="60">
        <v>13292</v>
      </c>
      <c r="Q23" s="60">
        <v>1609496</v>
      </c>
      <c r="R23" s="60">
        <v>1636733</v>
      </c>
      <c r="S23" s="60">
        <v>8959</v>
      </c>
      <c r="T23" s="60">
        <v>13977</v>
      </c>
      <c r="U23" s="60">
        <v>11817</v>
      </c>
      <c r="V23" s="60">
        <v>34753</v>
      </c>
      <c r="W23" s="60">
        <v>5478331</v>
      </c>
      <c r="X23" s="60">
        <v>17669748</v>
      </c>
      <c r="Y23" s="60">
        <v>-12191417</v>
      </c>
      <c r="Z23" s="140">
        <v>-69</v>
      </c>
      <c r="AA23" s="155">
        <v>16506010</v>
      </c>
    </row>
    <row r="24" spans="1:27" ht="12.75">
      <c r="A24" s="135" t="s">
        <v>93</v>
      </c>
      <c r="B24" s="142" t="s">
        <v>94</v>
      </c>
      <c r="C24" s="153">
        <v>10441869</v>
      </c>
      <c r="D24" s="153"/>
      <c r="E24" s="154">
        <v>15500</v>
      </c>
      <c r="F24" s="100">
        <v>15500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15885</v>
      </c>
      <c r="Y24" s="100">
        <v>-15885</v>
      </c>
      <c r="Z24" s="137">
        <v>-100</v>
      </c>
      <c r="AA24" s="153">
        <v>15500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455616299</v>
      </c>
      <c r="D25" s="168">
        <f>+D5+D9+D15+D19+D24</f>
        <v>0</v>
      </c>
      <c r="E25" s="169">
        <f t="shared" si="4"/>
        <v>663516000</v>
      </c>
      <c r="F25" s="73">
        <f t="shared" si="4"/>
        <v>663516000</v>
      </c>
      <c r="G25" s="73">
        <f t="shared" si="4"/>
        <v>95245258</v>
      </c>
      <c r="H25" s="73">
        <f t="shared" si="4"/>
        <v>25078832</v>
      </c>
      <c r="I25" s="73">
        <f t="shared" si="4"/>
        <v>24531335</v>
      </c>
      <c r="J25" s="73">
        <f t="shared" si="4"/>
        <v>144855425</v>
      </c>
      <c r="K25" s="73">
        <f t="shared" si="4"/>
        <v>17685348</v>
      </c>
      <c r="L25" s="73">
        <f t="shared" si="4"/>
        <v>18441667</v>
      </c>
      <c r="M25" s="73">
        <f t="shared" si="4"/>
        <v>42626280</v>
      </c>
      <c r="N25" s="73">
        <f t="shared" si="4"/>
        <v>78753295</v>
      </c>
      <c r="O25" s="73">
        <f t="shared" si="4"/>
        <v>19081909</v>
      </c>
      <c r="P25" s="73">
        <f t="shared" si="4"/>
        <v>62975129</v>
      </c>
      <c r="Q25" s="73">
        <f t="shared" si="4"/>
        <v>5636588</v>
      </c>
      <c r="R25" s="73">
        <f t="shared" si="4"/>
        <v>87693626</v>
      </c>
      <c r="S25" s="73">
        <f t="shared" si="4"/>
        <v>33093969</v>
      </c>
      <c r="T25" s="73">
        <f t="shared" si="4"/>
        <v>4015366</v>
      </c>
      <c r="U25" s="73">
        <f t="shared" si="4"/>
        <v>28067225</v>
      </c>
      <c r="V25" s="73">
        <f t="shared" si="4"/>
        <v>65176560</v>
      </c>
      <c r="W25" s="73">
        <f t="shared" si="4"/>
        <v>376478906</v>
      </c>
      <c r="X25" s="73">
        <f t="shared" si="4"/>
        <v>771192369</v>
      </c>
      <c r="Y25" s="73">
        <f t="shared" si="4"/>
        <v>-394713463</v>
      </c>
      <c r="Z25" s="170">
        <f>+IF(X25&lt;&gt;0,+(Y25/X25)*100,0)</f>
        <v>-51.18223142065349</v>
      </c>
      <c r="AA25" s="168">
        <f>+AA5+AA9+AA15+AA19+AA24</f>
        <v>663516000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236332362</v>
      </c>
      <c r="D28" s="153">
        <f>SUM(D29:D31)</f>
        <v>0</v>
      </c>
      <c r="E28" s="154">
        <f t="shared" si="5"/>
        <v>125005877</v>
      </c>
      <c r="F28" s="100">
        <f t="shared" si="5"/>
        <v>125005877</v>
      </c>
      <c r="G28" s="100">
        <f t="shared" si="5"/>
        <v>1571</v>
      </c>
      <c r="H28" s="100">
        <f t="shared" si="5"/>
        <v>0</v>
      </c>
      <c r="I28" s="100">
        <f t="shared" si="5"/>
        <v>3927507</v>
      </c>
      <c r="J28" s="100">
        <f t="shared" si="5"/>
        <v>3929078</v>
      </c>
      <c r="K28" s="100">
        <f t="shared" si="5"/>
        <v>369097</v>
      </c>
      <c r="L28" s="100">
        <f t="shared" si="5"/>
        <v>7954324</v>
      </c>
      <c r="M28" s="100">
        <f t="shared" si="5"/>
        <v>9469289</v>
      </c>
      <c r="N28" s="100">
        <f t="shared" si="5"/>
        <v>17792710</v>
      </c>
      <c r="O28" s="100">
        <f t="shared" si="5"/>
        <v>26401588</v>
      </c>
      <c r="P28" s="100">
        <f t="shared" si="5"/>
        <v>13593878</v>
      </c>
      <c r="Q28" s="100">
        <f t="shared" si="5"/>
        <v>8043609</v>
      </c>
      <c r="R28" s="100">
        <f t="shared" si="5"/>
        <v>48039075</v>
      </c>
      <c r="S28" s="100">
        <f t="shared" si="5"/>
        <v>3331565</v>
      </c>
      <c r="T28" s="100">
        <f t="shared" si="5"/>
        <v>12991595</v>
      </c>
      <c r="U28" s="100">
        <f t="shared" si="5"/>
        <v>13846420</v>
      </c>
      <c r="V28" s="100">
        <f t="shared" si="5"/>
        <v>30169580</v>
      </c>
      <c r="W28" s="100">
        <f t="shared" si="5"/>
        <v>99930443</v>
      </c>
      <c r="X28" s="100">
        <f t="shared" si="5"/>
        <v>124134748</v>
      </c>
      <c r="Y28" s="100">
        <f t="shared" si="5"/>
        <v>-24204305</v>
      </c>
      <c r="Z28" s="137">
        <f>+IF(X28&lt;&gt;0,+(Y28/X28)*100,0)</f>
        <v>-19.498412322067953</v>
      </c>
      <c r="AA28" s="153">
        <f>SUM(AA29:AA31)</f>
        <v>125005877</v>
      </c>
    </row>
    <row r="29" spans="1:27" ht="12.75">
      <c r="A29" s="138" t="s">
        <v>75</v>
      </c>
      <c r="B29" s="136"/>
      <c r="C29" s="155">
        <v>19553803</v>
      </c>
      <c r="D29" s="155"/>
      <c r="E29" s="156">
        <v>32217718</v>
      </c>
      <c r="F29" s="60">
        <v>32217718</v>
      </c>
      <c r="G29" s="60"/>
      <c r="H29" s="60"/>
      <c r="I29" s="60">
        <v>1392520</v>
      </c>
      <c r="J29" s="60">
        <v>1392520</v>
      </c>
      <c r="K29" s="60">
        <v>219000</v>
      </c>
      <c r="L29" s="60">
        <v>1276701</v>
      </c>
      <c r="M29" s="60">
        <v>4181926</v>
      </c>
      <c r="N29" s="60">
        <v>5677627</v>
      </c>
      <c r="O29" s="60">
        <v>7167457</v>
      </c>
      <c r="P29" s="60">
        <v>3420673</v>
      </c>
      <c r="Q29" s="60">
        <v>1327047</v>
      </c>
      <c r="R29" s="60">
        <v>11915177</v>
      </c>
      <c r="S29" s="60">
        <v>1394977</v>
      </c>
      <c r="T29" s="60">
        <v>3675362</v>
      </c>
      <c r="U29" s="60">
        <v>2252519</v>
      </c>
      <c r="V29" s="60">
        <v>7322858</v>
      </c>
      <c r="W29" s="60">
        <v>26308182</v>
      </c>
      <c r="X29" s="60">
        <v>32074635</v>
      </c>
      <c r="Y29" s="60">
        <v>-5766453</v>
      </c>
      <c r="Z29" s="140">
        <v>-17.98</v>
      </c>
      <c r="AA29" s="155">
        <v>32217718</v>
      </c>
    </row>
    <row r="30" spans="1:27" ht="12.75">
      <c r="A30" s="138" t="s">
        <v>76</v>
      </c>
      <c r="B30" s="136"/>
      <c r="C30" s="157">
        <v>157439480</v>
      </c>
      <c r="D30" s="157"/>
      <c r="E30" s="158">
        <v>71360668</v>
      </c>
      <c r="F30" s="159">
        <v>71360668</v>
      </c>
      <c r="G30" s="159"/>
      <c r="H30" s="159"/>
      <c r="I30" s="159">
        <v>1744095</v>
      </c>
      <c r="J30" s="159">
        <v>1744095</v>
      </c>
      <c r="K30" s="159">
        <v>146651</v>
      </c>
      <c r="L30" s="159">
        <v>6049532</v>
      </c>
      <c r="M30" s="159">
        <v>4656692</v>
      </c>
      <c r="N30" s="159">
        <v>10852875</v>
      </c>
      <c r="O30" s="159">
        <v>13202866</v>
      </c>
      <c r="P30" s="159">
        <v>8103430</v>
      </c>
      <c r="Q30" s="159">
        <v>5561672</v>
      </c>
      <c r="R30" s="159">
        <v>26867968</v>
      </c>
      <c r="S30" s="159">
        <v>1736407</v>
      </c>
      <c r="T30" s="159">
        <v>7255004</v>
      </c>
      <c r="U30" s="159">
        <v>9095627</v>
      </c>
      <c r="V30" s="159">
        <v>18087038</v>
      </c>
      <c r="W30" s="159">
        <v>57551976</v>
      </c>
      <c r="X30" s="159">
        <v>90460779</v>
      </c>
      <c r="Y30" s="159">
        <v>-32908803</v>
      </c>
      <c r="Z30" s="141">
        <v>-36.38</v>
      </c>
      <c r="AA30" s="157">
        <v>71360668</v>
      </c>
    </row>
    <row r="31" spans="1:27" ht="12.75">
      <c r="A31" s="138" t="s">
        <v>77</v>
      </c>
      <c r="B31" s="136"/>
      <c r="C31" s="155">
        <v>59339079</v>
      </c>
      <c r="D31" s="155"/>
      <c r="E31" s="156">
        <v>21427491</v>
      </c>
      <c r="F31" s="60">
        <v>21427491</v>
      </c>
      <c r="G31" s="60">
        <v>1571</v>
      </c>
      <c r="H31" s="60"/>
      <c r="I31" s="60">
        <v>790892</v>
      </c>
      <c r="J31" s="60">
        <v>792463</v>
      </c>
      <c r="K31" s="60">
        <v>3446</v>
      </c>
      <c r="L31" s="60">
        <v>628091</v>
      </c>
      <c r="M31" s="60">
        <v>630671</v>
      </c>
      <c r="N31" s="60">
        <v>1262208</v>
      </c>
      <c r="O31" s="60">
        <v>6031265</v>
      </c>
      <c r="P31" s="60">
        <v>2069775</v>
      </c>
      <c r="Q31" s="60">
        <v>1154890</v>
      </c>
      <c r="R31" s="60">
        <v>9255930</v>
      </c>
      <c r="S31" s="60">
        <v>200181</v>
      </c>
      <c r="T31" s="60">
        <v>2061229</v>
      </c>
      <c r="U31" s="60">
        <v>2498274</v>
      </c>
      <c r="V31" s="60">
        <v>4759684</v>
      </c>
      <c r="W31" s="60">
        <v>16070285</v>
      </c>
      <c r="X31" s="60">
        <v>1599334</v>
      </c>
      <c r="Y31" s="60">
        <v>14470951</v>
      </c>
      <c r="Z31" s="140">
        <v>904.81</v>
      </c>
      <c r="AA31" s="155">
        <v>21427491</v>
      </c>
    </row>
    <row r="32" spans="1:27" ht="12.75">
      <c r="A32" s="135" t="s">
        <v>78</v>
      </c>
      <c r="B32" s="136"/>
      <c r="C32" s="153">
        <f aca="true" t="shared" si="6" ref="C32:Y32">SUM(C33:C37)</f>
        <v>37086230</v>
      </c>
      <c r="D32" s="153">
        <f>SUM(D33:D37)</f>
        <v>0</v>
      </c>
      <c r="E32" s="154">
        <f t="shared" si="6"/>
        <v>58687105</v>
      </c>
      <c r="F32" s="100">
        <f t="shared" si="6"/>
        <v>58687105</v>
      </c>
      <c r="G32" s="100">
        <f t="shared" si="6"/>
        <v>0</v>
      </c>
      <c r="H32" s="100">
        <f t="shared" si="6"/>
        <v>0</v>
      </c>
      <c r="I32" s="100">
        <f t="shared" si="6"/>
        <v>2830057</v>
      </c>
      <c r="J32" s="100">
        <f t="shared" si="6"/>
        <v>2830057</v>
      </c>
      <c r="K32" s="100">
        <f t="shared" si="6"/>
        <v>9625</v>
      </c>
      <c r="L32" s="100">
        <f t="shared" si="6"/>
        <v>239953</v>
      </c>
      <c r="M32" s="100">
        <f t="shared" si="6"/>
        <v>104343</v>
      </c>
      <c r="N32" s="100">
        <f t="shared" si="6"/>
        <v>353921</v>
      </c>
      <c r="O32" s="100">
        <f t="shared" si="6"/>
        <v>16220250</v>
      </c>
      <c r="P32" s="100">
        <f t="shared" si="6"/>
        <v>5688286</v>
      </c>
      <c r="Q32" s="100">
        <f t="shared" si="6"/>
        <v>2886810</v>
      </c>
      <c r="R32" s="100">
        <f t="shared" si="6"/>
        <v>24795346</v>
      </c>
      <c r="S32" s="100">
        <f t="shared" si="6"/>
        <v>-295681</v>
      </c>
      <c r="T32" s="100">
        <f t="shared" si="6"/>
        <v>5727721</v>
      </c>
      <c r="U32" s="100">
        <f t="shared" si="6"/>
        <v>3040026</v>
      </c>
      <c r="V32" s="100">
        <f t="shared" si="6"/>
        <v>8472066</v>
      </c>
      <c r="W32" s="100">
        <f t="shared" si="6"/>
        <v>36451390</v>
      </c>
      <c r="X32" s="100">
        <f t="shared" si="6"/>
        <v>42539906</v>
      </c>
      <c r="Y32" s="100">
        <f t="shared" si="6"/>
        <v>-6088516</v>
      </c>
      <c r="Z32" s="137">
        <f>+IF(X32&lt;&gt;0,+(Y32/X32)*100,0)</f>
        <v>-14.312481085407194</v>
      </c>
      <c r="AA32" s="153">
        <f>SUM(AA33:AA37)</f>
        <v>58687105</v>
      </c>
    </row>
    <row r="33" spans="1:27" ht="12.75">
      <c r="A33" s="138" t="s">
        <v>79</v>
      </c>
      <c r="B33" s="136"/>
      <c r="C33" s="155">
        <v>9295775</v>
      </c>
      <c r="D33" s="155"/>
      <c r="E33" s="156">
        <v>14171027</v>
      </c>
      <c r="F33" s="60">
        <v>14171027</v>
      </c>
      <c r="G33" s="60"/>
      <c r="H33" s="60"/>
      <c r="I33" s="60">
        <v>843071</v>
      </c>
      <c r="J33" s="60">
        <v>843071</v>
      </c>
      <c r="K33" s="60">
        <v>9625</v>
      </c>
      <c r="L33" s="60">
        <v>9452</v>
      </c>
      <c r="M33" s="60">
        <v>34532</v>
      </c>
      <c r="N33" s="60">
        <v>53609</v>
      </c>
      <c r="O33" s="60">
        <v>4965994</v>
      </c>
      <c r="P33" s="60">
        <v>1729281</v>
      </c>
      <c r="Q33" s="60">
        <v>886293</v>
      </c>
      <c r="R33" s="60">
        <v>7581568</v>
      </c>
      <c r="S33" s="60">
        <v>-122981</v>
      </c>
      <c r="T33" s="60">
        <v>1986096</v>
      </c>
      <c r="U33" s="60">
        <v>1012439</v>
      </c>
      <c r="V33" s="60">
        <v>2875554</v>
      </c>
      <c r="W33" s="60">
        <v>11353802</v>
      </c>
      <c r="X33" s="60">
        <v>14379906</v>
      </c>
      <c r="Y33" s="60">
        <v>-3026104</v>
      </c>
      <c r="Z33" s="140">
        <v>-21.04</v>
      </c>
      <c r="AA33" s="155">
        <v>14171027</v>
      </c>
    </row>
    <row r="34" spans="1:27" ht="12.75">
      <c r="A34" s="138" t="s">
        <v>80</v>
      </c>
      <c r="B34" s="136"/>
      <c r="C34" s="155">
        <v>8514100</v>
      </c>
      <c r="D34" s="155"/>
      <c r="E34" s="156">
        <v>3922930</v>
      </c>
      <c r="F34" s="60">
        <v>3922930</v>
      </c>
      <c r="G34" s="60"/>
      <c r="H34" s="60"/>
      <c r="I34" s="60">
        <v>702096</v>
      </c>
      <c r="J34" s="60">
        <v>702096</v>
      </c>
      <c r="K34" s="60"/>
      <c r="L34" s="60">
        <v>87390</v>
      </c>
      <c r="M34" s="60">
        <v>7519</v>
      </c>
      <c r="N34" s="60">
        <v>94909</v>
      </c>
      <c r="O34" s="60">
        <v>3957647</v>
      </c>
      <c r="P34" s="60">
        <v>1364237</v>
      </c>
      <c r="Q34" s="60">
        <v>661095</v>
      </c>
      <c r="R34" s="60">
        <v>5982979</v>
      </c>
      <c r="S34" s="60">
        <v>-43783</v>
      </c>
      <c r="T34" s="60">
        <v>1348765</v>
      </c>
      <c r="U34" s="60">
        <v>660229</v>
      </c>
      <c r="V34" s="60">
        <v>1965211</v>
      </c>
      <c r="W34" s="60">
        <v>8745195</v>
      </c>
      <c r="X34" s="60">
        <v>12510000</v>
      </c>
      <c r="Y34" s="60">
        <v>-3764805</v>
      </c>
      <c r="Z34" s="140">
        <v>-30.09</v>
      </c>
      <c r="AA34" s="155">
        <v>3922930</v>
      </c>
    </row>
    <row r="35" spans="1:27" ht="12.75">
      <c r="A35" s="138" t="s">
        <v>81</v>
      </c>
      <c r="B35" s="136"/>
      <c r="C35" s="155">
        <v>17233875</v>
      </c>
      <c r="D35" s="155"/>
      <c r="E35" s="156">
        <v>27989008</v>
      </c>
      <c r="F35" s="60">
        <v>27989008</v>
      </c>
      <c r="G35" s="60"/>
      <c r="H35" s="60"/>
      <c r="I35" s="60">
        <v>1064467</v>
      </c>
      <c r="J35" s="60">
        <v>1064467</v>
      </c>
      <c r="K35" s="60"/>
      <c r="L35" s="60">
        <v>143111</v>
      </c>
      <c r="M35" s="60">
        <v>62292</v>
      </c>
      <c r="N35" s="60">
        <v>205403</v>
      </c>
      <c r="O35" s="60">
        <v>6081015</v>
      </c>
      <c r="P35" s="60">
        <v>2114894</v>
      </c>
      <c r="Q35" s="60">
        <v>1117169</v>
      </c>
      <c r="R35" s="60">
        <v>9313078</v>
      </c>
      <c r="S35" s="60">
        <v>27406</v>
      </c>
      <c r="T35" s="60">
        <v>1891472</v>
      </c>
      <c r="U35" s="60">
        <v>1143457</v>
      </c>
      <c r="V35" s="60">
        <v>3062335</v>
      </c>
      <c r="W35" s="60">
        <v>13645283</v>
      </c>
      <c r="X35" s="60">
        <v>12450000</v>
      </c>
      <c r="Y35" s="60">
        <v>1195283</v>
      </c>
      <c r="Z35" s="140">
        <v>9.6</v>
      </c>
      <c r="AA35" s="155">
        <v>27989008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2042480</v>
      </c>
      <c r="D37" s="157"/>
      <c r="E37" s="158">
        <v>12604140</v>
      </c>
      <c r="F37" s="159">
        <v>12604140</v>
      </c>
      <c r="G37" s="159"/>
      <c r="H37" s="159"/>
      <c r="I37" s="159">
        <v>220423</v>
      </c>
      <c r="J37" s="159">
        <v>220423</v>
      </c>
      <c r="K37" s="159"/>
      <c r="L37" s="159"/>
      <c r="M37" s="159"/>
      <c r="N37" s="159"/>
      <c r="O37" s="159">
        <v>1215594</v>
      </c>
      <c r="P37" s="159">
        <v>479874</v>
      </c>
      <c r="Q37" s="159">
        <v>222253</v>
      </c>
      <c r="R37" s="159">
        <v>1917721</v>
      </c>
      <c r="S37" s="159">
        <v>-156323</v>
      </c>
      <c r="T37" s="159">
        <v>501388</v>
      </c>
      <c r="U37" s="159">
        <v>223901</v>
      </c>
      <c r="V37" s="159">
        <v>568966</v>
      </c>
      <c r="W37" s="159">
        <v>2707110</v>
      </c>
      <c r="X37" s="159">
        <v>3200000</v>
      </c>
      <c r="Y37" s="159">
        <v>-492890</v>
      </c>
      <c r="Z37" s="141">
        <v>-15.4</v>
      </c>
      <c r="AA37" s="157">
        <v>12604140</v>
      </c>
    </row>
    <row r="38" spans="1:27" ht="12.75">
      <c r="A38" s="135" t="s">
        <v>84</v>
      </c>
      <c r="B38" s="142"/>
      <c r="C38" s="153">
        <f aca="true" t="shared" si="7" ref="C38:Y38">SUM(C39:C41)</f>
        <v>23243258</v>
      </c>
      <c r="D38" s="153">
        <f>SUM(D39:D41)</f>
        <v>0</v>
      </c>
      <c r="E38" s="154">
        <f t="shared" si="7"/>
        <v>52186698</v>
      </c>
      <c r="F38" s="100">
        <f t="shared" si="7"/>
        <v>52186698</v>
      </c>
      <c r="G38" s="100">
        <f t="shared" si="7"/>
        <v>0</v>
      </c>
      <c r="H38" s="100">
        <f t="shared" si="7"/>
        <v>0</v>
      </c>
      <c r="I38" s="100">
        <f t="shared" si="7"/>
        <v>3147826</v>
      </c>
      <c r="J38" s="100">
        <f t="shared" si="7"/>
        <v>3147826</v>
      </c>
      <c r="K38" s="100">
        <f t="shared" si="7"/>
        <v>35700</v>
      </c>
      <c r="L38" s="100">
        <f t="shared" si="7"/>
        <v>652936</v>
      </c>
      <c r="M38" s="100">
        <f t="shared" si="7"/>
        <v>490189</v>
      </c>
      <c r="N38" s="100">
        <f t="shared" si="7"/>
        <v>1178825</v>
      </c>
      <c r="O38" s="100">
        <f t="shared" si="7"/>
        <v>18020691</v>
      </c>
      <c r="P38" s="100">
        <f t="shared" si="7"/>
        <v>6381544</v>
      </c>
      <c r="Q38" s="100">
        <f t="shared" si="7"/>
        <v>4485100</v>
      </c>
      <c r="R38" s="100">
        <f t="shared" si="7"/>
        <v>28887335</v>
      </c>
      <c r="S38" s="100">
        <f t="shared" si="7"/>
        <v>337712</v>
      </c>
      <c r="T38" s="100">
        <f t="shared" si="7"/>
        <v>6076193</v>
      </c>
      <c r="U38" s="100">
        <f t="shared" si="7"/>
        <v>3789326</v>
      </c>
      <c r="V38" s="100">
        <f t="shared" si="7"/>
        <v>10203231</v>
      </c>
      <c r="W38" s="100">
        <f t="shared" si="7"/>
        <v>43417217</v>
      </c>
      <c r="X38" s="100">
        <f t="shared" si="7"/>
        <v>36676319</v>
      </c>
      <c r="Y38" s="100">
        <f t="shared" si="7"/>
        <v>6740898</v>
      </c>
      <c r="Z38" s="137">
        <f>+IF(X38&lt;&gt;0,+(Y38/X38)*100,0)</f>
        <v>18.37942897159336</v>
      </c>
      <c r="AA38" s="153">
        <f>SUM(AA39:AA41)</f>
        <v>52186698</v>
      </c>
    </row>
    <row r="39" spans="1:27" ht="12.75">
      <c r="A39" s="138" t="s">
        <v>85</v>
      </c>
      <c r="B39" s="136"/>
      <c r="C39" s="155">
        <v>7744094</v>
      </c>
      <c r="D39" s="155"/>
      <c r="E39" s="156">
        <v>24355180</v>
      </c>
      <c r="F39" s="60">
        <v>24355180</v>
      </c>
      <c r="G39" s="60"/>
      <c r="H39" s="60"/>
      <c r="I39" s="60">
        <v>548054</v>
      </c>
      <c r="J39" s="60">
        <v>548054</v>
      </c>
      <c r="K39" s="60"/>
      <c r="L39" s="60">
        <v>328010</v>
      </c>
      <c r="M39" s="60">
        <v>358311</v>
      </c>
      <c r="N39" s="60">
        <v>686321</v>
      </c>
      <c r="O39" s="60">
        <v>2908925</v>
      </c>
      <c r="P39" s="60">
        <v>1049961</v>
      </c>
      <c r="Q39" s="60">
        <v>729931</v>
      </c>
      <c r="R39" s="60">
        <v>4688817</v>
      </c>
      <c r="S39" s="60">
        <v>-29230</v>
      </c>
      <c r="T39" s="60">
        <v>1095859</v>
      </c>
      <c r="U39" s="60">
        <v>824358</v>
      </c>
      <c r="V39" s="60">
        <v>1890987</v>
      </c>
      <c r="W39" s="60">
        <v>7814179</v>
      </c>
      <c r="X39" s="60">
        <v>14547080</v>
      </c>
      <c r="Y39" s="60">
        <v>-6732901</v>
      </c>
      <c r="Z39" s="140">
        <v>-46.28</v>
      </c>
      <c r="AA39" s="155">
        <v>24355180</v>
      </c>
    </row>
    <row r="40" spans="1:27" ht="12.75">
      <c r="A40" s="138" t="s">
        <v>86</v>
      </c>
      <c r="B40" s="136"/>
      <c r="C40" s="155">
        <v>13738788</v>
      </c>
      <c r="D40" s="155"/>
      <c r="E40" s="156">
        <v>27831518</v>
      </c>
      <c r="F40" s="60">
        <v>27831518</v>
      </c>
      <c r="G40" s="60"/>
      <c r="H40" s="60"/>
      <c r="I40" s="60">
        <v>2599772</v>
      </c>
      <c r="J40" s="60">
        <v>2599772</v>
      </c>
      <c r="K40" s="60">
        <v>35700</v>
      </c>
      <c r="L40" s="60">
        <v>324926</v>
      </c>
      <c r="M40" s="60">
        <v>131878</v>
      </c>
      <c r="N40" s="60">
        <v>492504</v>
      </c>
      <c r="O40" s="60">
        <v>15111766</v>
      </c>
      <c r="P40" s="60">
        <v>5331583</v>
      </c>
      <c r="Q40" s="60">
        <v>3755169</v>
      </c>
      <c r="R40" s="60">
        <v>24198518</v>
      </c>
      <c r="S40" s="60">
        <v>366942</v>
      </c>
      <c r="T40" s="60">
        <v>4980334</v>
      </c>
      <c r="U40" s="60">
        <v>2964968</v>
      </c>
      <c r="V40" s="60">
        <v>8312244</v>
      </c>
      <c r="W40" s="60">
        <v>35603038</v>
      </c>
      <c r="X40" s="60">
        <v>20129239</v>
      </c>
      <c r="Y40" s="60">
        <v>15473799</v>
      </c>
      <c r="Z40" s="140">
        <v>76.87</v>
      </c>
      <c r="AA40" s="155">
        <v>27831518</v>
      </c>
    </row>
    <row r="41" spans="1:27" ht="12.75">
      <c r="A41" s="138" t="s">
        <v>87</v>
      </c>
      <c r="B41" s="136"/>
      <c r="C41" s="155">
        <v>1760376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2000000</v>
      </c>
      <c r="Y41" s="60">
        <v>-2000000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200401491</v>
      </c>
      <c r="D42" s="153">
        <f>SUM(D43:D46)</f>
        <v>0</v>
      </c>
      <c r="E42" s="154">
        <f t="shared" si="8"/>
        <v>236218202</v>
      </c>
      <c r="F42" s="100">
        <f t="shared" si="8"/>
        <v>236218202</v>
      </c>
      <c r="G42" s="100">
        <f t="shared" si="8"/>
        <v>0</v>
      </c>
      <c r="H42" s="100">
        <f t="shared" si="8"/>
        <v>0</v>
      </c>
      <c r="I42" s="100">
        <f t="shared" si="8"/>
        <v>3680555</v>
      </c>
      <c r="J42" s="100">
        <f t="shared" si="8"/>
        <v>3680555</v>
      </c>
      <c r="K42" s="100">
        <f t="shared" si="8"/>
        <v>279663</v>
      </c>
      <c r="L42" s="100">
        <f t="shared" si="8"/>
        <v>45221957</v>
      </c>
      <c r="M42" s="100">
        <f t="shared" si="8"/>
        <v>13485284</v>
      </c>
      <c r="N42" s="100">
        <f t="shared" si="8"/>
        <v>58986904</v>
      </c>
      <c r="O42" s="100">
        <f t="shared" si="8"/>
        <v>33940763</v>
      </c>
      <c r="P42" s="100">
        <f t="shared" si="8"/>
        <v>15134250</v>
      </c>
      <c r="Q42" s="100">
        <f t="shared" si="8"/>
        <v>4634639</v>
      </c>
      <c r="R42" s="100">
        <f t="shared" si="8"/>
        <v>53709652</v>
      </c>
      <c r="S42" s="100">
        <f t="shared" si="8"/>
        <v>10154641</v>
      </c>
      <c r="T42" s="100">
        <f t="shared" si="8"/>
        <v>15970732</v>
      </c>
      <c r="U42" s="100">
        <f t="shared" si="8"/>
        <v>25488329</v>
      </c>
      <c r="V42" s="100">
        <f t="shared" si="8"/>
        <v>51613702</v>
      </c>
      <c r="W42" s="100">
        <f t="shared" si="8"/>
        <v>167990813</v>
      </c>
      <c r="X42" s="100">
        <f t="shared" si="8"/>
        <v>234573338</v>
      </c>
      <c r="Y42" s="100">
        <f t="shared" si="8"/>
        <v>-66582525</v>
      </c>
      <c r="Z42" s="137">
        <f>+IF(X42&lt;&gt;0,+(Y42/X42)*100,0)</f>
        <v>-28.384523820008905</v>
      </c>
      <c r="AA42" s="153">
        <f>SUM(AA43:AA46)</f>
        <v>236218202</v>
      </c>
    </row>
    <row r="43" spans="1:27" ht="12.75">
      <c r="A43" s="138" t="s">
        <v>89</v>
      </c>
      <c r="B43" s="136"/>
      <c r="C43" s="155">
        <v>131079089</v>
      </c>
      <c r="D43" s="155"/>
      <c r="E43" s="156">
        <v>134873174</v>
      </c>
      <c r="F43" s="60">
        <v>134873174</v>
      </c>
      <c r="G43" s="60"/>
      <c r="H43" s="60"/>
      <c r="I43" s="60">
        <v>22387</v>
      </c>
      <c r="J43" s="60">
        <v>22387</v>
      </c>
      <c r="K43" s="60">
        <v>275871</v>
      </c>
      <c r="L43" s="60">
        <v>45078018</v>
      </c>
      <c r="M43" s="60">
        <v>8334281</v>
      </c>
      <c r="N43" s="60">
        <v>53688170</v>
      </c>
      <c r="O43" s="60">
        <v>13136601</v>
      </c>
      <c r="P43" s="60">
        <v>6961546</v>
      </c>
      <c r="Q43" s="60">
        <v>346355</v>
      </c>
      <c r="R43" s="60">
        <v>20444502</v>
      </c>
      <c r="S43" s="60">
        <v>9507226</v>
      </c>
      <c r="T43" s="60">
        <v>7732246</v>
      </c>
      <c r="U43" s="60">
        <v>20889895</v>
      </c>
      <c r="V43" s="60">
        <v>38129367</v>
      </c>
      <c r="W43" s="60">
        <v>112284426</v>
      </c>
      <c r="X43" s="60">
        <v>120761097</v>
      </c>
      <c r="Y43" s="60">
        <v>-8476671</v>
      </c>
      <c r="Z43" s="140">
        <v>-7.02</v>
      </c>
      <c r="AA43" s="155">
        <v>134873174</v>
      </c>
    </row>
    <row r="44" spans="1:27" ht="12.75">
      <c r="A44" s="138" t="s">
        <v>90</v>
      </c>
      <c r="B44" s="136"/>
      <c r="C44" s="155">
        <v>33720055</v>
      </c>
      <c r="D44" s="155"/>
      <c r="E44" s="156">
        <v>55712582</v>
      </c>
      <c r="F44" s="60">
        <v>55712582</v>
      </c>
      <c r="G44" s="60"/>
      <c r="H44" s="60"/>
      <c r="I44" s="60">
        <v>1537282</v>
      </c>
      <c r="J44" s="60">
        <v>1537282</v>
      </c>
      <c r="K44" s="60">
        <v>3308</v>
      </c>
      <c r="L44" s="60"/>
      <c r="M44" s="60">
        <v>5149405</v>
      </c>
      <c r="N44" s="60">
        <v>5152713</v>
      </c>
      <c r="O44" s="60">
        <v>8841562</v>
      </c>
      <c r="P44" s="60">
        <v>3986329</v>
      </c>
      <c r="Q44" s="60">
        <v>2192739</v>
      </c>
      <c r="R44" s="60">
        <v>15020630</v>
      </c>
      <c r="S44" s="60">
        <v>744204</v>
      </c>
      <c r="T44" s="60">
        <v>3780850</v>
      </c>
      <c r="U44" s="60">
        <v>2785360</v>
      </c>
      <c r="V44" s="60">
        <v>7310414</v>
      </c>
      <c r="W44" s="60">
        <v>29021039</v>
      </c>
      <c r="X44" s="60">
        <v>70298464</v>
      </c>
      <c r="Y44" s="60">
        <v>-41277425</v>
      </c>
      <c r="Z44" s="140">
        <v>-58.72</v>
      </c>
      <c r="AA44" s="155">
        <v>55712582</v>
      </c>
    </row>
    <row r="45" spans="1:27" ht="12.75">
      <c r="A45" s="138" t="s">
        <v>91</v>
      </c>
      <c r="B45" s="136"/>
      <c r="C45" s="157">
        <v>23708662</v>
      </c>
      <c r="D45" s="157"/>
      <c r="E45" s="158">
        <v>20412294</v>
      </c>
      <c r="F45" s="159">
        <v>20412294</v>
      </c>
      <c r="G45" s="159"/>
      <c r="H45" s="159"/>
      <c r="I45" s="159">
        <v>1380314</v>
      </c>
      <c r="J45" s="159">
        <v>1380314</v>
      </c>
      <c r="K45" s="159">
        <v>484</v>
      </c>
      <c r="L45" s="159">
        <v>143939</v>
      </c>
      <c r="M45" s="159">
        <v>1598</v>
      </c>
      <c r="N45" s="159">
        <v>146021</v>
      </c>
      <c r="O45" s="159">
        <v>7705294</v>
      </c>
      <c r="P45" s="159">
        <v>2758961</v>
      </c>
      <c r="Q45" s="159">
        <v>1394870</v>
      </c>
      <c r="R45" s="159">
        <v>11859125</v>
      </c>
      <c r="S45" s="159">
        <v>-96789</v>
      </c>
      <c r="T45" s="159">
        <v>2995734</v>
      </c>
      <c r="U45" s="159">
        <v>1062702</v>
      </c>
      <c r="V45" s="159">
        <v>3961647</v>
      </c>
      <c r="W45" s="159">
        <v>17347107</v>
      </c>
      <c r="X45" s="159">
        <v>24313777</v>
      </c>
      <c r="Y45" s="159">
        <v>-6966670</v>
      </c>
      <c r="Z45" s="141">
        <v>-28.65</v>
      </c>
      <c r="AA45" s="157">
        <v>20412294</v>
      </c>
    </row>
    <row r="46" spans="1:27" ht="12.75">
      <c r="A46" s="138" t="s">
        <v>92</v>
      </c>
      <c r="B46" s="136"/>
      <c r="C46" s="155">
        <v>11893685</v>
      </c>
      <c r="D46" s="155"/>
      <c r="E46" s="156">
        <v>25220152</v>
      </c>
      <c r="F46" s="60">
        <v>25220152</v>
      </c>
      <c r="G46" s="60"/>
      <c r="H46" s="60"/>
      <c r="I46" s="60">
        <v>740572</v>
      </c>
      <c r="J46" s="60">
        <v>740572</v>
      </c>
      <c r="K46" s="60"/>
      <c r="L46" s="60"/>
      <c r="M46" s="60"/>
      <c r="N46" s="60"/>
      <c r="O46" s="60">
        <v>4257306</v>
      </c>
      <c r="P46" s="60">
        <v>1427414</v>
      </c>
      <c r="Q46" s="60">
        <v>700675</v>
      </c>
      <c r="R46" s="60">
        <v>6385395</v>
      </c>
      <c r="S46" s="60"/>
      <c r="T46" s="60">
        <v>1461902</v>
      </c>
      <c r="U46" s="60">
        <v>750372</v>
      </c>
      <c r="V46" s="60">
        <v>2212274</v>
      </c>
      <c r="W46" s="60">
        <v>9338241</v>
      </c>
      <c r="X46" s="60">
        <v>19200000</v>
      </c>
      <c r="Y46" s="60">
        <v>-9861759</v>
      </c>
      <c r="Z46" s="140">
        <v>-51.36</v>
      </c>
      <c r="AA46" s="155">
        <v>25220152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>
        <v>24811</v>
      </c>
      <c r="M47" s="100"/>
      <c r="N47" s="100">
        <v>24811</v>
      </c>
      <c r="O47" s="100"/>
      <c r="P47" s="100">
        <v>79980</v>
      </c>
      <c r="Q47" s="100">
        <v>121823</v>
      </c>
      <c r="R47" s="100">
        <v>201803</v>
      </c>
      <c r="S47" s="100"/>
      <c r="T47" s="100"/>
      <c r="U47" s="100"/>
      <c r="V47" s="100"/>
      <c r="W47" s="100">
        <v>226614</v>
      </c>
      <c r="X47" s="100"/>
      <c r="Y47" s="100">
        <v>226614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497063341</v>
      </c>
      <c r="D48" s="168">
        <f>+D28+D32+D38+D42+D47</f>
        <v>0</v>
      </c>
      <c r="E48" s="169">
        <f t="shared" si="9"/>
        <v>472097882</v>
      </c>
      <c r="F48" s="73">
        <f t="shared" si="9"/>
        <v>472097882</v>
      </c>
      <c r="G48" s="73">
        <f t="shared" si="9"/>
        <v>1571</v>
      </c>
      <c r="H48" s="73">
        <f t="shared" si="9"/>
        <v>0</v>
      </c>
      <c r="I48" s="73">
        <f t="shared" si="9"/>
        <v>13585945</v>
      </c>
      <c r="J48" s="73">
        <f t="shared" si="9"/>
        <v>13587516</v>
      </c>
      <c r="K48" s="73">
        <f t="shared" si="9"/>
        <v>694085</v>
      </c>
      <c r="L48" s="73">
        <f t="shared" si="9"/>
        <v>54093981</v>
      </c>
      <c r="M48" s="73">
        <f t="shared" si="9"/>
        <v>23549105</v>
      </c>
      <c r="N48" s="73">
        <f t="shared" si="9"/>
        <v>78337171</v>
      </c>
      <c r="O48" s="73">
        <f t="shared" si="9"/>
        <v>94583292</v>
      </c>
      <c r="P48" s="73">
        <f t="shared" si="9"/>
        <v>40877938</v>
      </c>
      <c r="Q48" s="73">
        <f t="shared" si="9"/>
        <v>20171981</v>
      </c>
      <c r="R48" s="73">
        <f t="shared" si="9"/>
        <v>155633211</v>
      </c>
      <c r="S48" s="73">
        <f t="shared" si="9"/>
        <v>13528237</v>
      </c>
      <c r="T48" s="73">
        <f t="shared" si="9"/>
        <v>40766241</v>
      </c>
      <c r="U48" s="73">
        <f t="shared" si="9"/>
        <v>46164101</v>
      </c>
      <c r="V48" s="73">
        <f t="shared" si="9"/>
        <v>100458579</v>
      </c>
      <c r="W48" s="73">
        <f t="shared" si="9"/>
        <v>348016477</v>
      </c>
      <c r="X48" s="73">
        <f t="shared" si="9"/>
        <v>437924311</v>
      </c>
      <c r="Y48" s="73">
        <f t="shared" si="9"/>
        <v>-89907834</v>
      </c>
      <c r="Z48" s="170">
        <f>+IF(X48&lt;&gt;0,+(Y48/X48)*100,0)</f>
        <v>-20.530450523446735</v>
      </c>
      <c r="AA48" s="168">
        <f>+AA28+AA32+AA38+AA42+AA47</f>
        <v>472097882</v>
      </c>
    </row>
    <row r="49" spans="1:27" ht="12.75">
      <c r="A49" s="148" t="s">
        <v>49</v>
      </c>
      <c r="B49" s="149"/>
      <c r="C49" s="171">
        <f aca="true" t="shared" si="10" ref="C49:Y49">+C25-C48</f>
        <v>-41447042</v>
      </c>
      <c r="D49" s="171">
        <f>+D25-D48</f>
        <v>0</v>
      </c>
      <c r="E49" s="172">
        <f t="shared" si="10"/>
        <v>191418118</v>
      </c>
      <c r="F49" s="173">
        <f t="shared" si="10"/>
        <v>191418118</v>
      </c>
      <c r="G49" s="173">
        <f t="shared" si="10"/>
        <v>95243687</v>
      </c>
      <c r="H49" s="173">
        <f t="shared" si="10"/>
        <v>25078832</v>
      </c>
      <c r="I49" s="173">
        <f t="shared" si="10"/>
        <v>10945390</v>
      </c>
      <c r="J49" s="173">
        <f t="shared" si="10"/>
        <v>131267909</v>
      </c>
      <c r="K49" s="173">
        <f t="shared" si="10"/>
        <v>16991263</v>
      </c>
      <c r="L49" s="173">
        <f t="shared" si="10"/>
        <v>-35652314</v>
      </c>
      <c r="M49" s="173">
        <f t="shared" si="10"/>
        <v>19077175</v>
      </c>
      <c r="N49" s="173">
        <f t="shared" si="10"/>
        <v>416124</v>
      </c>
      <c r="O49" s="173">
        <f t="shared" si="10"/>
        <v>-75501383</v>
      </c>
      <c r="P49" s="173">
        <f t="shared" si="10"/>
        <v>22097191</v>
      </c>
      <c r="Q49" s="173">
        <f t="shared" si="10"/>
        <v>-14535393</v>
      </c>
      <c r="R49" s="173">
        <f t="shared" si="10"/>
        <v>-67939585</v>
      </c>
      <c r="S49" s="173">
        <f t="shared" si="10"/>
        <v>19565732</v>
      </c>
      <c r="T49" s="173">
        <f t="shared" si="10"/>
        <v>-36750875</v>
      </c>
      <c r="U49" s="173">
        <f t="shared" si="10"/>
        <v>-18096876</v>
      </c>
      <c r="V49" s="173">
        <f t="shared" si="10"/>
        <v>-35282019</v>
      </c>
      <c r="W49" s="173">
        <f t="shared" si="10"/>
        <v>28462429</v>
      </c>
      <c r="X49" s="173">
        <f>IF(F25=F48,0,X25-X48)</f>
        <v>333268058</v>
      </c>
      <c r="Y49" s="173">
        <f t="shared" si="10"/>
        <v>-304805629</v>
      </c>
      <c r="Z49" s="174">
        <f>+IF(X49&lt;&gt;0,+(Y49/X49)*100,0)</f>
        <v>-91.4595988674078</v>
      </c>
      <c r="AA49" s="171">
        <f>+AA25-AA48</f>
        <v>191418118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62565920</v>
      </c>
      <c r="D5" s="155">
        <v>0</v>
      </c>
      <c r="E5" s="156">
        <v>64080000</v>
      </c>
      <c r="F5" s="60">
        <v>64080000</v>
      </c>
      <c r="G5" s="60">
        <v>26556791</v>
      </c>
      <c r="H5" s="60">
        <v>3013406</v>
      </c>
      <c r="I5" s="60">
        <v>3536210</v>
      </c>
      <c r="J5" s="60">
        <v>33106407</v>
      </c>
      <c r="K5" s="60">
        <v>3443313</v>
      </c>
      <c r="L5" s="60">
        <v>4648308</v>
      </c>
      <c r="M5" s="60">
        <v>3848383</v>
      </c>
      <c r="N5" s="60">
        <v>11940004</v>
      </c>
      <c r="O5" s="60">
        <v>3874196</v>
      </c>
      <c r="P5" s="60">
        <v>3884959</v>
      </c>
      <c r="Q5" s="60">
        <v>3893462</v>
      </c>
      <c r="R5" s="60">
        <v>11652617</v>
      </c>
      <c r="S5" s="60">
        <v>3890094</v>
      </c>
      <c r="T5" s="60">
        <v>-177909</v>
      </c>
      <c r="U5" s="60">
        <v>3900827</v>
      </c>
      <c r="V5" s="60">
        <v>7613012</v>
      </c>
      <c r="W5" s="60">
        <v>64312040</v>
      </c>
      <c r="X5" s="60">
        <v>64079569</v>
      </c>
      <c r="Y5" s="60">
        <v>232471</v>
      </c>
      <c r="Z5" s="140">
        <v>0.36</v>
      </c>
      <c r="AA5" s="155">
        <v>64080000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130626860</v>
      </c>
      <c r="D7" s="155">
        <v>0</v>
      </c>
      <c r="E7" s="156">
        <v>118542000</v>
      </c>
      <c r="F7" s="60">
        <v>118542000</v>
      </c>
      <c r="G7" s="60">
        <v>25299901</v>
      </c>
      <c r="H7" s="60">
        <v>15089509</v>
      </c>
      <c r="I7" s="60">
        <v>15307575</v>
      </c>
      <c r="J7" s="60">
        <v>55696985</v>
      </c>
      <c r="K7" s="60">
        <v>11160929</v>
      </c>
      <c r="L7" s="60">
        <v>7327875</v>
      </c>
      <c r="M7" s="60">
        <v>11628825</v>
      </c>
      <c r="N7" s="60">
        <v>30117629</v>
      </c>
      <c r="O7" s="60">
        <v>9604373</v>
      </c>
      <c r="P7" s="60">
        <v>10654653</v>
      </c>
      <c r="Q7" s="60">
        <v>10841742</v>
      </c>
      <c r="R7" s="60">
        <v>31100768</v>
      </c>
      <c r="S7" s="60">
        <v>11122048</v>
      </c>
      <c r="T7" s="60">
        <v>4550129</v>
      </c>
      <c r="U7" s="60">
        <v>12240222</v>
      </c>
      <c r="V7" s="60">
        <v>27912399</v>
      </c>
      <c r="W7" s="60">
        <v>144827781</v>
      </c>
      <c r="X7" s="60">
        <v>126774072</v>
      </c>
      <c r="Y7" s="60">
        <v>18053709</v>
      </c>
      <c r="Z7" s="140">
        <v>14.24</v>
      </c>
      <c r="AA7" s="155">
        <v>118542000</v>
      </c>
    </row>
    <row r="8" spans="1:27" ht="12.75">
      <c r="A8" s="183" t="s">
        <v>104</v>
      </c>
      <c r="B8" s="182"/>
      <c r="C8" s="155">
        <v>66686740</v>
      </c>
      <c r="D8" s="155">
        <v>0</v>
      </c>
      <c r="E8" s="156">
        <v>49587000</v>
      </c>
      <c r="F8" s="60">
        <v>49587000</v>
      </c>
      <c r="G8" s="60">
        <v>9998126</v>
      </c>
      <c r="H8" s="60">
        <v>6601622</v>
      </c>
      <c r="I8" s="60">
        <v>5315388</v>
      </c>
      <c r="J8" s="60">
        <v>21915136</v>
      </c>
      <c r="K8" s="60">
        <v>3754804</v>
      </c>
      <c r="L8" s="60">
        <v>6517378</v>
      </c>
      <c r="M8" s="60">
        <v>4983128</v>
      </c>
      <c r="N8" s="60">
        <v>15255310</v>
      </c>
      <c r="O8" s="60">
        <v>5321195</v>
      </c>
      <c r="P8" s="60">
        <v>5559545</v>
      </c>
      <c r="Q8" s="60">
        <v>6391568</v>
      </c>
      <c r="R8" s="60">
        <v>17272308</v>
      </c>
      <c r="S8" s="60">
        <v>8083787</v>
      </c>
      <c r="T8" s="60">
        <v>-740977</v>
      </c>
      <c r="U8" s="60">
        <v>9443503</v>
      </c>
      <c r="V8" s="60">
        <v>16786313</v>
      </c>
      <c r="W8" s="60">
        <v>71229067</v>
      </c>
      <c r="X8" s="60">
        <v>58024851</v>
      </c>
      <c r="Y8" s="60">
        <v>13204216</v>
      </c>
      <c r="Z8" s="140">
        <v>22.76</v>
      </c>
      <c r="AA8" s="155">
        <v>49587000</v>
      </c>
    </row>
    <row r="9" spans="1:27" ht="12.75">
      <c r="A9" s="183" t="s">
        <v>105</v>
      </c>
      <c r="B9" s="182"/>
      <c r="C9" s="155">
        <v>24371763</v>
      </c>
      <c r="D9" s="155">
        <v>0</v>
      </c>
      <c r="E9" s="156">
        <v>18380000</v>
      </c>
      <c r="F9" s="60">
        <v>18380000</v>
      </c>
      <c r="G9" s="60">
        <v>-62256</v>
      </c>
      <c r="H9" s="60">
        <v>2249</v>
      </c>
      <c r="I9" s="60">
        <v>26287</v>
      </c>
      <c r="J9" s="60">
        <v>-33720</v>
      </c>
      <c r="K9" s="60">
        <v>-1257566</v>
      </c>
      <c r="L9" s="60">
        <v>220633</v>
      </c>
      <c r="M9" s="60">
        <v>-17417</v>
      </c>
      <c r="N9" s="60">
        <v>-1054350</v>
      </c>
      <c r="O9" s="60">
        <v>20378</v>
      </c>
      <c r="P9" s="60">
        <v>20393</v>
      </c>
      <c r="Q9" s="60">
        <v>16728</v>
      </c>
      <c r="R9" s="60">
        <v>57499</v>
      </c>
      <c r="S9" s="60">
        <v>17908</v>
      </c>
      <c r="T9" s="60">
        <v>20408</v>
      </c>
      <c r="U9" s="60">
        <v>20393</v>
      </c>
      <c r="V9" s="60">
        <v>58709</v>
      </c>
      <c r="W9" s="60">
        <v>-971862</v>
      </c>
      <c r="X9" s="60">
        <v>26050829</v>
      </c>
      <c r="Y9" s="60">
        <v>-27022691</v>
      </c>
      <c r="Z9" s="140">
        <v>-103.73</v>
      </c>
      <c r="AA9" s="155">
        <v>18380000</v>
      </c>
    </row>
    <row r="10" spans="1:27" ht="12.75">
      <c r="A10" s="183" t="s">
        <v>106</v>
      </c>
      <c r="B10" s="182"/>
      <c r="C10" s="155">
        <v>11936556</v>
      </c>
      <c r="D10" s="155">
        <v>0</v>
      </c>
      <c r="E10" s="156">
        <v>6554000</v>
      </c>
      <c r="F10" s="54">
        <v>6554000</v>
      </c>
      <c r="G10" s="54">
        <v>-8245</v>
      </c>
      <c r="H10" s="54">
        <v>1743</v>
      </c>
      <c r="I10" s="54">
        <v>4624</v>
      </c>
      <c r="J10" s="54">
        <v>-1878</v>
      </c>
      <c r="K10" s="54">
        <v>-791017</v>
      </c>
      <c r="L10" s="54">
        <v>81901</v>
      </c>
      <c r="M10" s="54">
        <v>12163</v>
      </c>
      <c r="N10" s="54">
        <v>-696953</v>
      </c>
      <c r="O10" s="54">
        <v>13945</v>
      </c>
      <c r="P10" s="54">
        <v>13292</v>
      </c>
      <c r="Q10" s="54">
        <v>13945</v>
      </c>
      <c r="R10" s="54">
        <v>41182</v>
      </c>
      <c r="S10" s="54">
        <v>8959</v>
      </c>
      <c r="T10" s="54">
        <v>13977</v>
      </c>
      <c r="U10" s="54">
        <v>11817</v>
      </c>
      <c r="V10" s="54">
        <v>34753</v>
      </c>
      <c r="W10" s="54">
        <v>-622896</v>
      </c>
      <c r="X10" s="54">
        <v>13096698</v>
      </c>
      <c r="Y10" s="54">
        <v>-13719594</v>
      </c>
      <c r="Z10" s="184">
        <v>-104.76</v>
      </c>
      <c r="AA10" s="130">
        <v>6554000</v>
      </c>
    </row>
    <row r="11" spans="1:27" ht="12.75">
      <c r="A11" s="183" t="s">
        <v>107</v>
      </c>
      <c r="B11" s="185"/>
      <c r="C11" s="155">
        <v>46969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-566</v>
      </c>
      <c r="R11" s="60">
        <v>-566</v>
      </c>
      <c r="S11" s="60">
        <v>0</v>
      </c>
      <c r="T11" s="60">
        <v>0</v>
      </c>
      <c r="U11" s="60">
        <v>0</v>
      </c>
      <c r="V11" s="60">
        <v>0</v>
      </c>
      <c r="W11" s="60">
        <v>-566</v>
      </c>
      <c r="X11" s="60"/>
      <c r="Y11" s="60">
        <v>-566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1279556</v>
      </c>
      <c r="D12" s="155">
        <v>0</v>
      </c>
      <c r="E12" s="156">
        <v>1381000</v>
      </c>
      <c r="F12" s="60">
        <v>1381000</v>
      </c>
      <c r="G12" s="60">
        <v>24117</v>
      </c>
      <c r="H12" s="60">
        <v>39568</v>
      </c>
      <c r="I12" s="60">
        <v>22164</v>
      </c>
      <c r="J12" s="60">
        <v>85849</v>
      </c>
      <c r="K12" s="60">
        <v>54999</v>
      </c>
      <c r="L12" s="60">
        <v>28338</v>
      </c>
      <c r="M12" s="60">
        <v>12492</v>
      </c>
      <c r="N12" s="60">
        <v>95829</v>
      </c>
      <c r="O12" s="60">
        <v>28887</v>
      </c>
      <c r="P12" s="60">
        <v>22720</v>
      </c>
      <c r="Q12" s="60">
        <v>25308</v>
      </c>
      <c r="R12" s="60">
        <v>76915</v>
      </c>
      <c r="S12" s="60">
        <v>41740</v>
      </c>
      <c r="T12" s="60">
        <v>24695</v>
      </c>
      <c r="U12" s="60">
        <v>29672</v>
      </c>
      <c r="V12" s="60">
        <v>96107</v>
      </c>
      <c r="W12" s="60">
        <v>354700</v>
      </c>
      <c r="X12" s="60">
        <v>1579466</v>
      </c>
      <c r="Y12" s="60">
        <v>-1224766</v>
      </c>
      <c r="Z12" s="140">
        <v>-77.54</v>
      </c>
      <c r="AA12" s="155">
        <v>1381000</v>
      </c>
    </row>
    <row r="13" spans="1:27" ht="12.75">
      <c r="A13" s="181" t="s">
        <v>109</v>
      </c>
      <c r="B13" s="185"/>
      <c r="C13" s="155">
        <v>1086258</v>
      </c>
      <c r="D13" s="155">
        <v>0</v>
      </c>
      <c r="E13" s="156">
        <v>500000</v>
      </c>
      <c r="F13" s="60">
        <v>500000</v>
      </c>
      <c r="G13" s="60">
        <v>19163</v>
      </c>
      <c r="H13" s="60">
        <v>51545</v>
      </c>
      <c r="I13" s="60">
        <v>27494</v>
      </c>
      <c r="J13" s="60">
        <v>98202</v>
      </c>
      <c r="K13" s="60">
        <v>40304</v>
      </c>
      <c r="L13" s="60">
        <v>22293</v>
      </c>
      <c r="M13" s="60">
        <v>42175</v>
      </c>
      <c r="N13" s="60">
        <v>104772</v>
      </c>
      <c r="O13" s="60">
        <v>29597</v>
      </c>
      <c r="P13" s="60">
        <v>14636</v>
      </c>
      <c r="Q13" s="60">
        <v>17164</v>
      </c>
      <c r="R13" s="60">
        <v>61397</v>
      </c>
      <c r="S13" s="60">
        <v>40213</v>
      </c>
      <c r="T13" s="60">
        <v>20665</v>
      </c>
      <c r="U13" s="60">
        <v>16103</v>
      </c>
      <c r="V13" s="60">
        <v>76981</v>
      </c>
      <c r="W13" s="60">
        <v>341352</v>
      </c>
      <c r="X13" s="60">
        <v>21118</v>
      </c>
      <c r="Y13" s="60">
        <v>320234</v>
      </c>
      <c r="Z13" s="140">
        <v>1516.4</v>
      </c>
      <c r="AA13" s="155">
        <v>500000</v>
      </c>
    </row>
    <row r="14" spans="1:27" ht="12.75">
      <c r="A14" s="181" t="s">
        <v>110</v>
      </c>
      <c r="B14" s="185"/>
      <c r="C14" s="155">
        <v>18731054</v>
      </c>
      <c r="D14" s="155">
        <v>0</v>
      </c>
      <c r="E14" s="156">
        <v>12065000</v>
      </c>
      <c r="F14" s="60">
        <v>12065000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12064658</v>
      </c>
      <c r="Y14" s="60">
        <v>-12064658</v>
      </c>
      <c r="Z14" s="140">
        <v>-100</v>
      </c>
      <c r="AA14" s="155">
        <v>12065000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492265</v>
      </c>
      <c r="D16" s="155">
        <v>0</v>
      </c>
      <c r="E16" s="156">
        <v>397000</v>
      </c>
      <c r="F16" s="60">
        <v>397000</v>
      </c>
      <c r="G16" s="60">
        <v>54532</v>
      </c>
      <c r="H16" s="60">
        <v>10692</v>
      </c>
      <c r="I16" s="60">
        <v>69789</v>
      </c>
      <c r="J16" s="60">
        <v>135013</v>
      </c>
      <c r="K16" s="60">
        <v>80292</v>
      </c>
      <c r="L16" s="60">
        <v>27358</v>
      </c>
      <c r="M16" s="60">
        <v>4587</v>
      </c>
      <c r="N16" s="60">
        <v>112237</v>
      </c>
      <c r="O16" s="60">
        <v>11780</v>
      </c>
      <c r="P16" s="60">
        <v>42907</v>
      </c>
      <c r="Q16" s="60">
        <v>11738</v>
      </c>
      <c r="R16" s="60">
        <v>66425</v>
      </c>
      <c r="S16" s="60">
        <v>19001</v>
      </c>
      <c r="T16" s="60">
        <v>20812</v>
      </c>
      <c r="U16" s="60">
        <v>32036</v>
      </c>
      <c r="V16" s="60">
        <v>71849</v>
      </c>
      <c r="W16" s="60">
        <v>385524</v>
      </c>
      <c r="X16" s="60">
        <v>391649</v>
      </c>
      <c r="Y16" s="60">
        <v>-6125</v>
      </c>
      <c r="Z16" s="140">
        <v>-1.56</v>
      </c>
      <c r="AA16" s="155">
        <v>397000</v>
      </c>
    </row>
    <row r="17" spans="1:27" ht="12.75">
      <c r="A17" s="181" t="s">
        <v>113</v>
      </c>
      <c r="B17" s="185"/>
      <c r="C17" s="155">
        <v>2360169</v>
      </c>
      <c r="D17" s="155">
        <v>0</v>
      </c>
      <c r="E17" s="156">
        <v>4009000</v>
      </c>
      <c r="F17" s="60">
        <v>4009000</v>
      </c>
      <c r="G17" s="60">
        <v>452</v>
      </c>
      <c r="H17" s="60">
        <v>0</v>
      </c>
      <c r="I17" s="60">
        <v>987</v>
      </c>
      <c r="J17" s="60">
        <v>1439</v>
      </c>
      <c r="K17" s="60">
        <v>1059721</v>
      </c>
      <c r="L17" s="60">
        <v>404</v>
      </c>
      <c r="M17" s="60">
        <v>-1447764</v>
      </c>
      <c r="N17" s="60">
        <v>-387639</v>
      </c>
      <c r="O17" s="60">
        <v>-215104</v>
      </c>
      <c r="P17" s="60">
        <v>1701985</v>
      </c>
      <c r="Q17" s="60">
        <v>0</v>
      </c>
      <c r="R17" s="60">
        <v>1486881</v>
      </c>
      <c r="S17" s="60">
        <v>0</v>
      </c>
      <c r="T17" s="60">
        <v>0</v>
      </c>
      <c r="U17" s="60">
        <v>1541525</v>
      </c>
      <c r="V17" s="60">
        <v>1541525</v>
      </c>
      <c r="W17" s="60">
        <v>2642206</v>
      </c>
      <c r="X17" s="60">
        <v>2509000</v>
      </c>
      <c r="Y17" s="60">
        <v>133206</v>
      </c>
      <c r="Z17" s="140">
        <v>5.31</v>
      </c>
      <c r="AA17" s="155">
        <v>4009000</v>
      </c>
    </row>
    <row r="18" spans="1:27" ht="12.75">
      <c r="A18" s="183" t="s">
        <v>114</v>
      </c>
      <c r="B18" s="182"/>
      <c r="C18" s="155">
        <v>811088</v>
      </c>
      <c r="D18" s="155">
        <v>0</v>
      </c>
      <c r="E18" s="156">
        <v>550000</v>
      </c>
      <c r="F18" s="60">
        <v>550000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1500000</v>
      </c>
      <c r="Y18" s="60">
        <v>-1500000</v>
      </c>
      <c r="Z18" s="140">
        <v>-100</v>
      </c>
      <c r="AA18" s="155">
        <v>550000</v>
      </c>
    </row>
    <row r="19" spans="1:27" ht="12.75">
      <c r="A19" s="181" t="s">
        <v>34</v>
      </c>
      <c r="B19" s="185"/>
      <c r="C19" s="155">
        <v>86420509</v>
      </c>
      <c r="D19" s="155">
        <v>0</v>
      </c>
      <c r="E19" s="156">
        <v>98589000</v>
      </c>
      <c r="F19" s="60">
        <v>98589000</v>
      </c>
      <c r="G19" s="60">
        <v>0</v>
      </c>
      <c r="H19" s="60">
        <v>0</v>
      </c>
      <c r="I19" s="60">
        <v>0</v>
      </c>
      <c r="J19" s="60">
        <v>0</v>
      </c>
      <c r="K19" s="60">
        <v>-7680</v>
      </c>
      <c r="L19" s="60">
        <v>-630341</v>
      </c>
      <c r="M19" s="60">
        <v>0</v>
      </c>
      <c r="N19" s="60">
        <v>-638021</v>
      </c>
      <c r="O19" s="60">
        <v>219442</v>
      </c>
      <c r="P19" s="60">
        <v>40426861</v>
      </c>
      <c r="Q19" s="60">
        <v>-15803587</v>
      </c>
      <c r="R19" s="60">
        <v>24842716</v>
      </c>
      <c r="S19" s="60">
        <v>9679261</v>
      </c>
      <c r="T19" s="60">
        <v>0</v>
      </c>
      <c r="U19" s="60">
        <v>600293</v>
      </c>
      <c r="V19" s="60">
        <v>10279554</v>
      </c>
      <c r="W19" s="60">
        <v>34484249</v>
      </c>
      <c r="X19" s="60">
        <v>95445144</v>
      </c>
      <c r="Y19" s="60">
        <v>-60960895</v>
      </c>
      <c r="Z19" s="140">
        <v>-63.87</v>
      </c>
      <c r="AA19" s="155">
        <v>98589000</v>
      </c>
    </row>
    <row r="20" spans="1:27" ht="12.75">
      <c r="A20" s="181" t="s">
        <v>35</v>
      </c>
      <c r="B20" s="185"/>
      <c r="C20" s="155">
        <v>20316186</v>
      </c>
      <c r="D20" s="155">
        <v>0</v>
      </c>
      <c r="E20" s="156">
        <v>23083000</v>
      </c>
      <c r="F20" s="54">
        <v>23083000</v>
      </c>
      <c r="G20" s="54">
        <v>208312</v>
      </c>
      <c r="H20" s="54">
        <v>263723</v>
      </c>
      <c r="I20" s="54">
        <v>219225</v>
      </c>
      <c r="J20" s="54">
        <v>691260</v>
      </c>
      <c r="K20" s="54">
        <v>152388</v>
      </c>
      <c r="L20" s="54">
        <v>197520</v>
      </c>
      <c r="M20" s="54">
        <v>145971</v>
      </c>
      <c r="N20" s="54">
        <v>495879</v>
      </c>
      <c r="O20" s="54">
        <v>173220</v>
      </c>
      <c r="P20" s="54">
        <v>633178</v>
      </c>
      <c r="Q20" s="54">
        <v>229086</v>
      </c>
      <c r="R20" s="54">
        <v>1035484</v>
      </c>
      <c r="S20" s="54">
        <v>190958</v>
      </c>
      <c r="T20" s="54">
        <v>283566</v>
      </c>
      <c r="U20" s="54">
        <v>230834</v>
      </c>
      <c r="V20" s="54">
        <v>705358</v>
      </c>
      <c r="W20" s="54">
        <v>2927981</v>
      </c>
      <c r="X20" s="54">
        <v>26386735</v>
      </c>
      <c r="Y20" s="54">
        <v>-23458754</v>
      </c>
      <c r="Z20" s="184">
        <v>-88.9</v>
      </c>
      <c r="AA20" s="130">
        <v>23083000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2500000</v>
      </c>
      <c r="F21" s="60">
        <v>2500000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2500000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427731893</v>
      </c>
      <c r="D22" s="188">
        <f>SUM(D5:D21)</f>
        <v>0</v>
      </c>
      <c r="E22" s="189">
        <f t="shared" si="0"/>
        <v>400217000</v>
      </c>
      <c r="F22" s="190">
        <f t="shared" si="0"/>
        <v>400217000</v>
      </c>
      <c r="G22" s="190">
        <f t="shared" si="0"/>
        <v>62090893</v>
      </c>
      <c r="H22" s="190">
        <f t="shared" si="0"/>
        <v>25074057</v>
      </c>
      <c r="I22" s="190">
        <f t="shared" si="0"/>
        <v>24529743</v>
      </c>
      <c r="J22" s="190">
        <f t="shared" si="0"/>
        <v>111694693</v>
      </c>
      <c r="K22" s="190">
        <f t="shared" si="0"/>
        <v>17690487</v>
      </c>
      <c r="L22" s="190">
        <f t="shared" si="0"/>
        <v>18441667</v>
      </c>
      <c r="M22" s="190">
        <f t="shared" si="0"/>
        <v>19212543</v>
      </c>
      <c r="N22" s="190">
        <f t="shared" si="0"/>
        <v>55344697</v>
      </c>
      <c r="O22" s="190">
        <f t="shared" si="0"/>
        <v>19081909</v>
      </c>
      <c r="P22" s="190">
        <f t="shared" si="0"/>
        <v>62975129</v>
      </c>
      <c r="Q22" s="190">
        <f t="shared" si="0"/>
        <v>5636588</v>
      </c>
      <c r="R22" s="190">
        <f t="shared" si="0"/>
        <v>87693626</v>
      </c>
      <c r="S22" s="190">
        <f t="shared" si="0"/>
        <v>33093969</v>
      </c>
      <c r="T22" s="190">
        <f t="shared" si="0"/>
        <v>4015366</v>
      </c>
      <c r="U22" s="190">
        <f t="shared" si="0"/>
        <v>28067225</v>
      </c>
      <c r="V22" s="190">
        <f t="shared" si="0"/>
        <v>65176560</v>
      </c>
      <c r="W22" s="190">
        <f t="shared" si="0"/>
        <v>319909576</v>
      </c>
      <c r="X22" s="190">
        <f t="shared" si="0"/>
        <v>427923789</v>
      </c>
      <c r="Y22" s="190">
        <f t="shared" si="0"/>
        <v>-108014213</v>
      </c>
      <c r="Z22" s="191">
        <f>+IF(X22&lt;&gt;0,+(Y22/X22)*100,0)</f>
        <v>-25.241460226461026</v>
      </c>
      <c r="AA22" s="188">
        <f>SUM(AA5:AA21)</f>
        <v>400217000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179624829</v>
      </c>
      <c r="D25" s="155">
        <v>0</v>
      </c>
      <c r="E25" s="156">
        <v>167600951</v>
      </c>
      <c r="F25" s="60">
        <v>167600951</v>
      </c>
      <c r="G25" s="60">
        <v>0</v>
      </c>
      <c r="H25" s="60">
        <v>0</v>
      </c>
      <c r="I25" s="60">
        <v>12667528</v>
      </c>
      <c r="J25" s="60">
        <v>12667528</v>
      </c>
      <c r="K25" s="60">
        <v>0</v>
      </c>
      <c r="L25" s="60">
        <v>744792</v>
      </c>
      <c r="M25" s="60">
        <v>7882</v>
      </c>
      <c r="N25" s="60">
        <v>752674</v>
      </c>
      <c r="O25" s="60">
        <v>71437200</v>
      </c>
      <c r="P25" s="60">
        <v>27080555</v>
      </c>
      <c r="Q25" s="60">
        <v>12474825</v>
      </c>
      <c r="R25" s="60">
        <v>110992580</v>
      </c>
      <c r="S25" s="60">
        <v>-53617</v>
      </c>
      <c r="T25" s="60">
        <v>22416753</v>
      </c>
      <c r="U25" s="60">
        <v>12753096</v>
      </c>
      <c r="V25" s="60">
        <v>35116232</v>
      </c>
      <c r="W25" s="60">
        <v>159529014</v>
      </c>
      <c r="X25" s="60">
        <v>149160687</v>
      </c>
      <c r="Y25" s="60">
        <v>10368327</v>
      </c>
      <c r="Z25" s="140">
        <v>6.95</v>
      </c>
      <c r="AA25" s="155">
        <v>167600951</v>
      </c>
    </row>
    <row r="26" spans="1:27" ht="12.75">
      <c r="A26" s="183" t="s">
        <v>38</v>
      </c>
      <c r="B26" s="182"/>
      <c r="C26" s="155">
        <v>9636574</v>
      </c>
      <c r="D26" s="155">
        <v>0</v>
      </c>
      <c r="E26" s="156">
        <v>10436000</v>
      </c>
      <c r="F26" s="60">
        <v>10436000</v>
      </c>
      <c r="G26" s="60">
        <v>0</v>
      </c>
      <c r="H26" s="60">
        <v>0</v>
      </c>
      <c r="I26" s="60">
        <v>814613</v>
      </c>
      <c r="J26" s="60">
        <v>814613</v>
      </c>
      <c r="K26" s="60">
        <v>0</v>
      </c>
      <c r="L26" s="60">
        <v>814613</v>
      </c>
      <c r="M26" s="60">
        <v>0</v>
      </c>
      <c r="N26" s="60">
        <v>814613</v>
      </c>
      <c r="O26" s="60">
        <v>3259242</v>
      </c>
      <c r="P26" s="60">
        <v>1629224</v>
      </c>
      <c r="Q26" s="60">
        <v>0</v>
      </c>
      <c r="R26" s="60">
        <v>4888466</v>
      </c>
      <c r="S26" s="60">
        <v>1173525</v>
      </c>
      <c r="T26" s="60">
        <v>1763902</v>
      </c>
      <c r="U26" s="60">
        <v>859467</v>
      </c>
      <c r="V26" s="60">
        <v>3796894</v>
      </c>
      <c r="W26" s="60">
        <v>10314586</v>
      </c>
      <c r="X26" s="60">
        <v>10435582</v>
      </c>
      <c r="Y26" s="60">
        <v>-120996</v>
      </c>
      <c r="Z26" s="140">
        <v>-1.16</v>
      </c>
      <c r="AA26" s="155">
        <v>10436000</v>
      </c>
    </row>
    <row r="27" spans="1:27" ht="12.75">
      <c r="A27" s="183" t="s">
        <v>118</v>
      </c>
      <c r="B27" s="182"/>
      <c r="C27" s="155">
        <v>30414766</v>
      </c>
      <c r="D27" s="155">
        <v>0</v>
      </c>
      <c r="E27" s="156">
        <v>7500000</v>
      </c>
      <c r="F27" s="60">
        <v>7500000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478779</v>
      </c>
      <c r="R27" s="60">
        <v>478779</v>
      </c>
      <c r="S27" s="60">
        <v>0</v>
      </c>
      <c r="T27" s="60">
        <v>1601049</v>
      </c>
      <c r="U27" s="60">
        <v>2997525</v>
      </c>
      <c r="V27" s="60">
        <v>4598574</v>
      </c>
      <c r="W27" s="60">
        <v>5077353</v>
      </c>
      <c r="X27" s="60"/>
      <c r="Y27" s="60">
        <v>5077353</v>
      </c>
      <c r="Z27" s="140">
        <v>0</v>
      </c>
      <c r="AA27" s="155">
        <v>7500000</v>
      </c>
    </row>
    <row r="28" spans="1:27" ht="12.75">
      <c r="A28" s="183" t="s">
        <v>39</v>
      </c>
      <c r="B28" s="182"/>
      <c r="C28" s="155">
        <v>30565911</v>
      </c>
      <c r="D28" s="155">
        <v>0</v>
      </c>
      <c r="E28" s="156">
        <v>35177000</v>
      </c>
      <c r="F28" s="60">
        <v>35177000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2400</v>
      </c>
      <c r="Q28" s="60">
        <v>0</v>
      </c>
      <c r="R28" s="60">
        <v>2400</v>
      </c>
      <c r="S28" s="60">
        <v>-69379</v>
      </c>
      <c r="T28" s="60">
        <v>343541</v>
      </c>
      <c r="U28" s="60">
        <v>63622</v>
      </c>
      <c r="V28" s="60">
        <v>337784</v>
      </c>
      <c r="W28" s="60">
        <v>340184</v>
      </c>
      <c r="X28" s="60">
        <v>15176750</v>
      </c>
      <c r="Y28" s="60">
        <v>-14836566</v>
      </c>
      <c r="Z28" s="140">
        <v>-97.76</v>
      </c>
      <c r="AA28" s="155">
        <v>35177000</v>
      </c>
    </row>
    <row r="29" spans="1:27" ht="12.75">
      <c r="A29" s="183" t="s">
        <v>40</v>
      </c>
      <c r="B29" s="182"/>
      <c r="C29" s="155">
        <v>17031275</v>
      </c>
      <c r="D29" s="155">
        <v>0</v>
      </c>
      <c r="E29" s="156">
        <v>6600000</v>
      </c>
      <c r="F29" s="60">
        <v>6600000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497902</v>
      </c>
      <c r="M29" s="60">
        <v>2446870</v>
      </c>
      <c r="N29" s="60">
        <v>2944772</v>
      </c>
      <c r="O29" s="60">
        <v>493734</v>
      </c>
      <c r="P29" s="60">
        <v>445001</v>
      </c>
      <c r="Q29" s="60">
        <v>491521</v>
      </c>
      <c r="R29" s="60">
        <v>1430256</v>
      </c>
      <c r="S29" s="60">
        <v>475443</v>
      </c>
      <c r="T29" s="60">
        <v>489891</v>
      </c>
      <c r="U29" s="60">
        <v>473355</v>
      </c>
      <c r="V29" s="60">
        <v>1438689</v>
      </c>
      <c r="W29" s="60">
        <v>5813717</v>
      </c>
      <c r="X29" s="60">
        <v>5718116</v>
      </c>
      <c r="Y29" s="60">
        <v>95601</v>
      </c>
      <c r="Z29" s="140">
        <v>1.67</v>
      </c>
      <c r="AA29" s="155">
        <v>6600000</v>
      </c>
    </row>
    <row r="30" spans="1:27" ht="12.75">
      <c r="A30" s="183" t="s">
        <v>119</v>
      </c>
      <c r="B30" s="182"/>
      <c r="C30" s="155">
        <v>116134896</v>
      </c>
      <c r="D30" s="155">
        <v>0</v>
      </c>
      <c r="E30" s="156">
        <v>101304000</v>
      </c>
      <c r="F30" s="60">
        <v>101304000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44797405</v>
      </c>
      <c r="M30" s="60">
        <v>9645673</v>
      </c>
      <c r="N30" s="60">
        <v>54443078</v>
      </c>
      <c r="O30" s="60">
        <v>12591417</v>
      </c>
      <c r="P30" s="60">
        <v>7302573</v>
      </c>
      <c r="Q30" s="60">
        <v>352590</v>
      </c>
      <c r="R30" s="60">
        <v>20246580</v>
      </c>
      <c r="S30" s="60">
        <v>9629576</v>
      </c>
      <c r="T30" s="60">
        <v>7809068</v>
      </c>
      <c r="U30" s="60">
        <v>21992344</v>
      </c>
      <c r="V30" s="60">
        <v>39430988</v>
      </c>
      <c r="W30" s="60">
        <v>114120646</v>
      </c>
      <c r="X30" s="60">
        <v>101050000</v>
      </c>
      <c r="Y30" s="60">
        <v>13070646</v>
      </c>
      <c r="Z30" s="140">
        <v>12.93</v>
      </c>
      <c r="AA30" s="155">
        <v>101304000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3098050</v>
      </c>
      <c r="F31" s="60">
        <v>3098050</v>
      </c>
      <c r="G31" s="60">
        <v>0</v>
      </c>
      <c r="H31" s="60">
        <v>0</v>
      </c>
      <c r="I31" s="60">
        <v>0</v>
      </c>
      <c r="J31" s="60">
        <v>0</v>
      </c>
      <c r="K31" s="60">
        <v>16896</v>
      </c>
      <c r="L31" s="60">
        <v>137874</v>
      </c>
      <c r="M31" s="60">
        <v>58863</v>
      </c>
      <c r="N31" s="60">
        <v>213633</v>
      </c>
      <c r="O31" s="60">
        <v>335110</v>
      </c>
      <c r="P31" s="60">
        <v>79980</v>
      </c>
      <c r="Q31" s="60">
        <v>493155</v>
      </c>
      <c r="R31" s="60">
        <v>908245</v>
      </c>
      <c r="S31" s="60">
        <v>-690439</v>
      </c>
      <c r="T31" s="60">
        <v>649432</v>
      </c>
      <c r="U31" s="60">
        <v>644296</v>
      </c>
      <c r="V31" s="60">
        <v>603289</v>
      </c>
      <c r="W31" s="60">
        <v>1725167</v>
      </c>
      <c r="X31" s="60">
        <v>1144756</v>
      </c>
      <c r="Y31" s="60">
        <v>580411</v>
      </c>
      <c r="Z31" s="140">
        <v>50.7</v>
      </c>
      <c r="AA31" s="155">
        <v>3098050</v>
      </c>
    </row>
    <row r="32" spans="1:27" ht="12.75">
      <c r="A32" s="183" t="s">
        <v>121</v>
      </c>
      <c r="B32" s="182"/>
      <c r="C32" s="155">
        <v>35553209</v>
      </c>
      <c r="D32" s="155">
        <v>0</v>
      </c>
      <c r="E32" s="156">
        <v>17353450</v>
      </c>
      <c r="F32" s="60">
        <v>17353450</v>
      </c>
      <c r="G32" s="60">
        <v>0</v>
      </c>
      <c r="H32" s="60">
        <v>0</v>
      </c>
      <c r="I32" s="60">
        <v>0</v>
      </c>
      <c r="J32" s="60">
        <v>0</v>
      </c>
      <c r="K32" s="60">
        <v>146618</v>
      </c>
      <c r="L32" s="60">
        <v>4339535</v>
      </c>
      <c r="M32" s="60">
        <v>4573443</v>
      </c>
      <c r="N32" s="60">
        <v>9059596</v>
      </c>
      <c r="O32" s="60">
        <v>2297675</v>
      </c>
      <c r="P32" s="60">
        <v>2088192</v>
      </c>
      <c r="Q32" s="60">
        <v>2215230</v>
      </c>
      <c r="R32" s="60">
        <v>6601097</v>
      </c>
      <c r="S32" s="60">
        <v>1753057</v>
      </c>
      <c r="T32" s="60">
        <v>1291308</v>
      </c>
      <c r="U32" s="60">
        <v>2324028</v>
      </c>
      <c r="V32" s="60">
        <v>5368393</v>
      </c>
      <c r="W32" s="60">
        <v>21029086</v>
      </c>
      <c r="X32" s="60">
        <v>13655159</v>
      </c>
      <c r="Y32" s="60">
        <v>7373927</v>
      </c>
      <c r="Z32" s="140">
        <v>54</v>
      </c>
      <c r="AA32" s="155">
        <v>17353450</v>
      </c>
    </row>
    <row r="33" spans="1:27" ht="12.75">
      <c r="A33" s="183" t="s">
        <v>42</v>
      </c>
      <c r="B33" s="182"/>
      <c r="C33" s="155">
        <v>22330709</v>
      </c>
      <c r="D33" s="155">
        <v>0</v>
      </c>
      <c r="E33" s="156">
        <v>36317450</v>
      </c>
      <c r="F33" s="60">
        <v>36317450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3376297</v>
      </c>
      <c r="Y33" s="60">
        <v>-3376297</v>
      </c>
      <c r="Z33" s="140">
        <v>-100</v>
      </c>
      <c r="AA33" s="155">
        <v>36317450</v>
      </c>
    </row>
    <row r="34" spans="1:27" ht="12.75">
      <c r="A34" s="183" t="s">
        <v>43</v>
      </c>
      <c r="B34" s="182"/>
      <c r="C34" s="155">
        <v>54503025</v>
      </c>
      <c r="D34" s="155">
        <v>0</v>
      </c>
      <c r="E34" s="156">
        <v>86710981</v>
      </c>
      <c r="F34" s="60">
        <v>86710981</v>
      </c>
      <c r="G34" s="60">
        <v>0</v>
      </c>
      <c r="H34" s="60">
        <v>0</v>
      </c>
      <c r="I34" s="60">
        <v>103804</v>
      </c>
      <c r="J34" s="60">
        <v>103804</v>
      </c>
      <c r="K34" s="60">
        <v>530571</v>
      </c>
      <c r="L34" s="60">
        <v>2761860</v>
      </c>
      <c r="M34" s="60">
        <v>6816374</v>
      </c>
      <c r="N34" s="60">
        <v>10108805</v>
      </c>
      <c r="O34" s="60">
        <v>4168914</v>
      </c>
      <c r="P34" s="60">
        <v>2250013</v>
      </c>
      <c r="Q34" s="60">
        <v>3665881</v>
      </c>
      <c r="R34" s="60">
        <v>10084808</v>
      </c>
      <c r="S34" s="60">
        <v>1310071</v>
      </c>
      <c r="T34" s="60">
        <v>4401297</v>
      </c>
      <c r="U34" s="60">
        <v>4056368</v>
      </c>
      <c r="V34" s="60">
        <v>9767736</v>
      </c>
      <c r="W34" s="60">
        <v>30065153</v>
      </c>
      <c r="X34" s="60">
        <v>128206379</v>
      </c>
      <c r="Y34" s="60">
        <v>-98141226</v>
      </c>
      <c r="Z34" s="140">
        <v>-76.55</v>
      </c>
      <c r="AA34" s="155">
        <v>86710981</v>
      </c>
    </row>
    <row r="35" spans="1:27" ht="12.75">
      <c r="A35" s="181" t="s">
        <v>122</v>
      </c>
      <c r="B35" s="185"/>
      <c r="C35" s="155">
        <v>1268147</v>
      </c>
      <c r="D35" s="155">
        <v>0</v>
      </c>
      <c r="E35" s="156">
        <v>0</v>
      </c>
      <c r="F35" s="60">
        <v>0</v>
      </c>
      <c r="G35" s="60">
        <v>1571</v>
      </c>
      <c r="H35" s="60">
        <v>0</v>
      </c>
      <c r="I35" s="60">
        <v>0</v>
      </c>
      <c r="J35" s="60">
        <v>1571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1571</v>
      </c>
      <c r="X35" s="60"/>
      <c r="Y35" s="60">
        <v>1571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497063341</v>
      </c>
      <c r="D36" s="188">
        <f>SUM(D25:D35)</f>
        <v>0</v>
      </c>
      <c r="E36" s="189">
        <f t="shared" si="1"/>
        <v>472097882</v>
      </c>
      <c r="F36" s="190">
        <f t="shared" si="1"/>
        <v>472097882</v>
      </c>
      <c r="G36" s="190">
        <f t="shared" si="1"/>
        <v>1571</v>
      </c>
      <c r="H36" s="190">
        <f t="shared" si="1"/>
        <v>0</v>
      </c>
      <c r="I36" s="190">
        <f t="shared" si="1"/>
        <v>13585945</v>
      </c>
      <c r="J36" s="190">
        <f t="shared" si="1"/>
        <v>13587516</v>
      </c>
      <c r="K36" s="190">
        <f t="shared" si="1"/>
        <v>694085</v>
      </c>
      <c r="L36" s="190">
        <f t="shared" si="1"/>
        <v>54093981</v>
      </c>
      <c r="M36" s="190">
        <f t="shared" si="1"/>
        <v>23549105</v>
      </c>
      <c r="N36" s="190">
        <f t="shared" si="1"/>
        <v>78337171</v>
      </c>
      <c r="O36" s="190">
        <f t="shared" si="1"/>
        <v>94583292</v>
      </c>
      <c r="P36" s="190">
        <f t="shared" si="1"/>
        <v>40877938</v>
      </c>
      <c r="Q36" s="190">
        <f t="shared" si="1"/>
        <v>20171981</v>
      </c>
      <c r="R36" s="190">
        <f t="shared" si="1"/>
        <v>155633211</v>
      </c>
      <c r="S36" s="190">
        <f t="shared" si="1"/>
        <v>13528237</v>
      </c>
      <c r="T36" s="190">
        <f t="shared" si="1"/>
        <v>40766241</v>
      </c>
      <c r="U36" s="190">
        <f t="shared" si="1"/>
        <v>46164101</v>
      </c>
      <c r="V36" s="190">
        <f t="shared" si="1"/>
        <v>100458579</v>
      </c>
      <c r="W36" s="190">
        <f t="shared" si="1"/>
        <v>348016477</v>
      </c>
      <c r="X36" s="190">
        <f t="shared" si="1"/>
        <v>427923726</v>
      </c>
      <c r="Y36" s="190">
        <f t="shared" si="1"/>
        <v>-79907249</v>
      </c>
      <c r="Z36" s="191">
        <f>+IF(X36&lt;&gt;0,+(Y36/X36)*100,0)</f>
        <v>-18.673245755015696</v>
      </c>
      <c r="AA36" s="188">
        <f>SUM(AA25:AA35)</f>
        <v>472097882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-69331448</v>
      </c>
      <c r="D38" s="199">
        <f>+D22-D36</f>
        <v>0</v>
      </c>
      <c r="E38" s="200">
        <f t="shared" si="2"/>
        <v>-71880882</v>
      </c>
      <c r="F38" s="106">
        <f t="shared" si="2"/>
        <v>-71880882</v>
      </c>
      <c r="G38" s="106">
        <f t="shared" si="2"/>
        <v>62089322</v>
      </c>
      <c r="H38" s="106">
        <f t="shared" si="2"/>
        <v>25074057</v>
      </c>
      <c r="I38" s="106">
        <f t="shared" si="2"/>
        <v>10943798</v>
      </c>
      <c r="J38" s="106">
        <f t="shared" si="2"/>
        <v>98107177</v>
      </c>
      <c r="K38" s="106">
        <f t="shared" si="2"/>
        <v>16996402</v>
      </c>
      <c r="L38" s="106">
        <f t="shared" si="2"/>
        <v>-35652314</v>
      </c>
      <c r="M38" s="106">
        <f t="shared" si="2"/>
        <v>-4336562</v>
      </c>
      <c r="N38" s="106">
        <f t="shared" si="2"/>
        <v>-22992474</v>
      </c>
      <c r="O38" s="106">
        <f t="shared" si="2"/>
        <v>-75501383</v>
      </c>
      <c r="P38" s="106">
        <f t="shared" si="2"/>
        <v>22097191</v>
      </c>
      <c r="Q38" s="106">
        <f t="shared" si="2"/>
        <v>-14535393</v>
      </c>
      <c r="R38" s="106">
        <f t="shared" si="2"/>
        <v>-67939585</v>
      </c>
      <c r="S38" s="106">
        <f t="shared" si="2"/>
        <v>19565732</v>
      </c>
      <c r="T38" s="106">
        <f t="shared" si="2"/>
        <v>-36750875</v>
      </c>
      <c r="U38" s="106">
        <f t="shared" si="2"/>
        <v>-18096876</v>
      </c>
      <c r="V38" s="106">
        <f t="shared" si="2"/>
        <v>-35282019</v>
      </c>
      <c r="W38" s="106">
        <f t="shared" si="2"/>
        <v>-28106901</v>
      </c>
      <c r="X38" s="106">
        <f>IF(F22=F36,0,X22-X36)</f>
        <v>63</v>
      </c>
      <c r="Y38" s="106">
        <f t="shared" si="2"/>
        <v>-28106964</v>
      </c>
      <c r="Z38" s="201">
        <f>+IF(X38&lt;&gt;0,+(Y38/X38)*100,0)</f>
        <v>-44614228.571428575</v>
      </c>
      <c r="AA38" s="199">
        <f>+AA22-AA36</f>
        <v>-71880882</v>
      </c>
    </row>
    <row r="39" spans="1:27" ht="12.75">
      <c r="A39" s="181" t="s">
        <v>46</v>
      </c>
      <c r="B39" s="185"/>
      <c r="C39" s="155">
        <v>27884406</v>
      </c>
      <c r="D39" s="155">
        <v>0</v>
      </c>
      <c r="E39" s="156">
        <v>263299000</v>
      </c>
      <c r="F39" s="60">
        <v>263299000</v>
      </c>
      <c r="G39" s="60">
        <v>33154365</v>
      </c>
      <c r="H39" s="60">
        <v>4775</v>
      </c>
      <c r="I39" s="60">
        <v>1592</v>
      </c>
      <c r="J39" s="60">
        <v>33160732</v>
      </c>
      <c r="K39" s="60">
        <v>-5139</v>
      </c>
      <c r="L39" s="60">
        <v>0</v>
      </c>
      <c r="M39" s="60">
        <v>23413737</v>
      </c>
      <c r="N39" s="60">
        <v>23408598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56569330</v>
      </c>
      <c r="X39" s="60">
        <v>24764000</v>
      </c>
      <c r="Y39" s="60">
        <v>31805330</v>
      </c>
      <c r="Z39" s="140">
        <v>128.43</v>
      </c>
      <c r="AA39" s="155">
        <v>263299000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201503000</v>
      </c>
      <c r="Y41" s="202">
        <v>-201503000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-41447042</v>
      </c>
      <c r="D42" s="206">
        <f>SUM(D38:D41)</f>
        <v>0</v>
      </c>
      <c r="E42" s="207">
        <f t="shared" si="3"/>
        <v>191418118</v>
      </c>
      <c r="F42" s="88">
        <f t="shared" si="3"/>
        <v>191418118</v>
      </c>
      <c r="G42" s="88">
        <f t="shared" si="3"/>
        <v>95243687</v>
      </c>
      <c r="H42" s="88">
        <f t="shared" si="3"/>
        <v>25078832</v>
      </c>
      <c r="I42" s="88">
        <f t="shared" si="3"/>
        <v>10945390</v>
      </c>
      <c r="J42" s="88">
        <f t="shared" si="3"/>
        <v>131267909</v>
      </c>
      <c r="K42" s="88">
        <f t="shared" si="3"/>
        <v>16991263</v>
      </c>
      <c r="L42" s="88">
        <f t="shared" si="3"/>
        <v>-35652314</v>
      </c>
      <c r="M42" s="88">
        <f t="shared" si="3"/>
        <v>19077175</v>
      </c>
      <c r="N42" s="88">
        <f t="shared" si="3"/>
        <v>416124</v>
      </c>
      <c r="O42" s="88">
        <f t="shared" si="3"/>
        <v>-75501383</v>
      </c>
      <c r="P42" s="88">
        <f t="shared" si="3"/>
        <v>22097191</v>
      </c>
      <c r="Q42" s="88">
        <f t="shared" si="3"/>
        <v>-14535393</v>
      </c>
      <c r="R42" s="88">
        <f t="shared" si="3"/>
        <v>-67939585</v>
      </c>
      <c r="S42" s="88">
        <f t="shared" si="3"/>
        <v>19565732</v>
      </c>
      <c r="T42" s="88">
        <f t="shared" si="3"/>
        <v>-36750875</v>
      </c>
      <c r="U42" s="88">
        <f t="shared" si="3"/>
        <v>-18096876</v>
      </c>
      <c r="V42" s="88">
        <f t="shared" si="3"/>
        <v>-35282019</v>
      </c>
      <c r="W42" s="88">
        <f t="shared" si="3"/>
        <v>28462429</v>
      </c>
      <c r="X42" s="88">
        <f t="shared" si="3"/>
        <v>226267063</v>
      </c>
      <c r="Y42" s="88">
        <f t="shared" si="3"/>
        <v>-197804634</v>
      </c>
      <c r="Z42" s="208">
        <f>+IF(X42&lt;&gt;0,+(Y42/X42)*100,0)</f>
        <v>-87.42086955890703</v>
      </c>
      <c r="AA42" s="206">
        <f>SUM(AA38:AA41)</f>
        <v>191418118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-41447042</v>
      </c>
      <c r="D44" s="210">
        <f>+D42-D43</f>
        <v>0</v>
      </c>
      <c r="E44" s="211">
        <f t="shared" si="4"/>
        <v>191418118</v>
      </c>
      <c r="F44" s="77">
        <f t="shared" si="4"/>
        <v>191418118</v>
      </c>
      <c r="G44" s="77">
        <f t="shared" si="4"/>
        <v>95243687</v>
      </c>
      <c r="H44" s="77">
        <f t="shared" si="4"/>
        <v>25078832</v>
      </c>
      <c r="I44" s="77">
        <f t="shared" si="4"/>
        <v>10945390</v>
      </c>
      <c r="J44" s="77">
        <f t="shared" si="4"/>
        <v>131267909</v>
      </c>
      <c r="K44" s="77">
        <f t="shared" si="4"/>
        <v>16991263</v>
      </c>
      <c r="L44" s="77">
        <f t="shared" si="4"/>
        <v>-35652314</v>
      </c>
      <c r="M44" s="77">
        <f t="shared" si="4"/>
        <v>19077175</v>
      </c>
      <c r="N44" s="77">
        <f t="shared" si="4"/>
        <v>416124</v>
      </c>
      <c r="O44" s="77">
        <f t="shared" si="4"/>
        <v>-75501383</v>
      </c>
      <c r="P44" s="77">
        <f t="shared" si="4"/>
        <v>22097191</v>
      </c>
      <c r="Q44" s="77">
        <f t="shared" si="4"/>
        <v>-14535393</v>
      </c>
      <c r="R44" s="77">
        <f t="shared" si="4"/>
        <v>-67939585</v>
      </c>
      <c r="S44" s="77">
        <f t="shared" si="4"/>
        <v>19565732</v>
      </c>
      <c r="T44" s="77">
        <f t="shared" si="4"/>
        <v>-36750875</v>
      </c>
      <c r="U44" s="77">
        <f t="shared" si="4"/>
        <v>-18096876</v>
      </c>
      <c r="V44" s="77">
        <f t="shared" si="4"/>
        <v>-35282019</v>
      </c>
      <c r="W44" s="77">
        <f t="shared" si="4"/>
        <v>28462429</v>
      </c>
      <c r="X44" s="77">
        <f t="shared" si="4"/>
        <v>226267063</v>
      </c>
      <c r="Y44" s="77">
        <f t="shared" si="4"/>
        <v>-197804634</v>
      </c>
      <c r="Z44" s="212">
        <f>+IF(X44&lt;&gt;0,+(Y44/X44)*100,0)</f>
        <v>-87.42086955890703</v>
      </c>
      <c r="AA44" s="210">
        <f>+AA42-AA43</f>
        <v>191418118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-41447042</v>
      </c>
      <c r="D46" s="206">
        <f>SUM(D44:D45)</f>
        <v>0</v>
      </c>
      <c r="E46" s="207">
        <f t="shared" si="5"/>
        <v>191418118</v>
      </c>
      <c r="F46" s="88">
        <f t="shared" si="5"/>
        <v>191418118</v>
      </c>
      <c r="G46" s="88">
        <f t="shared" si="5"/>
        <v>95243687</v>
      </c>
      <c r="H46" s="88">
        <f t="shared" si="5"/>
        <v>25078832</v>
      </c>
      <c r="I46" s="88">
        <f t="shared" si="5"/>
        <v>10945390</v>
      </c>
      <c r="J46" s="88">
        <f t="shared" si="5"/>
        <v>131267909</v>
      </c>
      <c r="K46" s="88">
        <f t="shared" si="5"/>
        <v>16991263</v>
      </c>
      <c r="L46" s="88">
        <f t="shared" si="5"/>
        <v>-35652314</v>
      </c>
      <c r="M46" s="88">
        <f t="shared" si="5"/>
        <v>19077175</v>
      </c>
      <c r="N46" s="88">
        <f t="shared" si="5"/>
        <v>416124</v>
      </c>
      <c r="O46" s="88">
        <f t="shared" si="5"/>
        <v>-75501383</v>
      </c>
      <c r="P46" s="88">
        <f t="shared" si="5"/>
        <v>22097191</v>
      </c>
      <c r="Q46" s="88">
        <f t="shared" si="5"/>
        <v>-14535393</v>
      </c>
      <c r="R46" s="88">
        <f t="shared" si="5"/>
        <v>-67939585</v>
      </c>
      <c r="S46" s="88">
        <f t="shared" si="5"/>
        <v>19565732</v>
      </c>
      <c r="T46" s="88">
        <f t="shared" si="5"/>
        <v>-36750875</v>
      </c>
      <c r="U46" s="88">
        <f t="shared" si="5"/>
        <v>-18096876</v>
      </c>
      <c r="V46" s="88">
        <f t="shared" si="5"/>
        <v>-35282019</v>
      </c>
      <c r="W46" s="88">
        <f t="shared" si="5"/>
        <v>28462429</v>
      </c>
      <c r="X46" s="88">
        <f t="shared" si="5"/>
        <v>226267063</v>
      </c>
      <c r="Y46" s="88">
        <f t="shared" si="5"/>
        <v>-197804634</v>
      </c>
      <c r="Z46" s="208">
        <f>+IF(X46&lt;&gt;0,+(Y46/X46)*100,0)</f>
        <v>-87.42086955890703</v>
      </c>
      <c r="AA46" s="206">
        <f>SUM(AA44:AA45)</f>
        <v>191418118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-41447042</v>
      </c>
      <c r="D48" s="217">
        <f>SUM(D46:D47)</f>
        <v>0</v>
      </c>
      <c r="E48" s="218">
        <f t="shared" si="6"/>
        <v>191418118</v>
      </c>
      <c r="F48" s="219">
        <f t="shared" si="6"/>
        <v>191418118</v>
      </c>
      <c r="G48" s="219">
        <f t="shared" si="6"/>
        <v>95243687</v>
      </c>
      <c r="H48" s="220">
        <f t="shared" si="6"/>
        <v>25078832</v>
      </c>
      <c r="I48" s="220">
        <f t="shared" si="6"/>
        <v>10945390</v>
      </c>
      <c r="J48" s="220">
        <f t="shared" si="6"/>
        <v>131267909</v>
      </c>
      <c r="K48" s="220">
        <f t="shared" si="6"/>
        <v>16991263</v>
      </c>
      <c r="L48" s="220">
        <f t="shared" si="6"/>
        <v>-35652314</v>
      </c>
      <c r="M48" s="219">
        <f t="shared" si="6"/>
        <v>19077175</v>
      </c>
      <c r="N48" s="219">
        <f t="shared" si="6"/>
        <v>416124</v>
      </c>
      <c r="O48" s="220">
        <f t="shared" si="6"/>
        <v>-75501383</v>
      </c>
      <c r="P48" s="220">
        <f t="shared" si="6"/>
        <v>22097191</v>
      </c>
      <c r="Q48" s="220">
        <f t="shared" si="6"/>
        <v>-14535393</v>
      </c>
      <c r="R48" s="220">
        <f t="shared" si="6"/>
        <v>-67939585</v>
      </c>
      <c r="S48" s="220">
        <f t="shared" si="6"/>
        <v>19565732</v>
      </c>
      <c r="T48" s="219">
        <f t="shared" si="6"/>
        <v>-36750875</v>
      </c>
      <c r="U48" s="219">
        <f t="shared" si="6"/>
        <v>-18096876</v>
      </c>
      <c r="V48" s="220">
        <f t="shared" si="6"/>
        <v>-35282019</v>
      </c>
      <c r="W48" s="220">
        <f t="shared" si="6"/>
        <v>28462429</v>
      </c>
      <c r="X48" s="220">
        <f t="shared" si="6"/>
        <v>226267063</v>
      </c>
      <c r="Y48" s="220">
        <f t="shared" si="6"/>
        <v>-197804634</v>
      </c>
      <c r="Z48" s="221">
        <f>+IF(X48&lt;&gt;0,+(Y48/X48)*100,0)</f>
        <v>-87.42086955890703</v>
      </c>
      <c r="AA48" s="222">
        <f>SUM(AA46:AA47)</f>
        <v>191418118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89700</v>
      </c>
      <c r="D5" s="153">
        <f>SUM(D6:D8)</f>
        <v>0</v>
      </c>
      <c r="E5" s="154">
        <f t="shared" si="0"/>
        <v>750000</v>
      </c>
      <c r="F5" s="100">
        <f t="shared" si="0"/>
        <v>750000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7787</v>
      </c>
      <c r="V5" s="100">
        <f t="shared" si="0"/>
        <v>7787</v>
      </c>
      <c r="W5" s="100">
        <f t="shared" si="0"/>
        <v>7787</v>
      </c>
      <c r="X5" s="100">
        <f t="shared" si="0"/>
        <v>0</v>
      </c>
      <c r="Y5" s="100">
        <f t="shared" si="0"/>
        <v>7787</v>
      </c>
      <c r="Z5" s="137">
        <f>+IF(X5&lt;&gt;0,+(Y5/X5)*100,0)</f>
        <v>0</v>
      </c>
      <c r="AA5" s="153">
        <f>SUM(AA6:AA8)</f>
        <v>750000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750000</v>
      </c>
      <c r="F7" s="159">
        <v>750000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750000</v>
      </c>
    </row>
    <row r="8" spans="1:27" ht="12.75">
      <c r="A8" s="138" t="s">
        <v>77</v>
      </c>
      <c r="B8" s="136"/>
      <c r="C8" s="155">
        <v>89700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>
        <v>7787</v>
      </c>
      <c r="V8" s="60">
        <v>7787</v>
      </c>
      <c r="W8" s="60">
        <v>7787</v>
      </c>
      <c r="X8" s="60"/>
      <c r="Y8" s="60">
        <v>7787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3432717</v>
      </c>
      <c r="D9" s="153">
        <f>SUM(D10:D14)</f>
        <v>0</v>
      </c>
      <c r="E9" s="154">
        <f t="shared" si="1"/>
        <v>3942000</v>
      </c>
      <c r="F9" s="100">
        <f t="shared" si="1"/>
        <v>3942000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5488391</v>
      </c>
      <c r="M9" s="100">
        <f t="shared" si="1"/>
        <v>0</v>
      </c>
      <c r="N9" s="100">
        <f t="shared" si="1"/>
        <v>5488391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10705004</v>
      </c>
      <c r="V9" s="100">
        <f t="shared" si="1"/>
        <v>10705004</v>
      </c>
      <c r="W9" s="100">
        <f t="shared" si="1"/>
        <v>16193395</v>
      </c>
      <c r="X9" s="100">
        <f t="shared" si="1"/>
        <v>0</v>
      </c>
      <c r="Y9" s="100">
        <f t="shared" si="1"/>
        <v>16193395</v>
      </c>
      <c r="Z9" s="137">
        <f>+IF(X9&lt;&gt;0,+(Y9/X9)*100,0)</f>
        <v>0</v>
      </c>
      <c r="AA9" s="102">
        <f>SUM(AA10:AA14)</f>
        <v>3942000</v>
      </c>
    </row>
    <row r="10" spans="1:27" ht="12.75">
      <c r="A10" s="138" t="s">
        <v>79</v>
      </c>
      <c r="B10" s="136"/>
      <c r="C10" s="155">
        <v>537197</v>
      </c>
      <c r="D10" s="155"/>
      <c r="E10" s="156">
        <v>3942000</v>
      </c>
      <c r="F10" s="60">
        <v>3942000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46305</v>
      </c>
      <c r="V10" s="60">
        <v>46305</v>
      </c>
      <c r="W10" s="60">
        <v>46305</v>
      </c>
      <c r="X10" s="60"/>
      <c r="Y10" s="60">
        <v>46305</v>
      </c>
      <c r="Z10" s="140"/>
      <c r="AA10" s="62">
        <v>3942000</v>
      </c>
    </row>
    <row r="11" spans="1:27" ht="12.75">
      <c r="A11" s="138" t="s">
        <v>80</v>
      </c>
      <c r="B11" s="136"/>
      <c r="C11" s="155">
        <v>2895520</v>
      </c>
      <c r="D11" s="155"/>
      <c r="E11" s="156"/>
      <c r="F11" s="60"/>
      <c r="G11" s="60"/>
      <c r="H11" s="60"/>
      <c r="I11" s="60"/>
      <c r="J11" s="60"/>
      <c r="K11" s="60"/>
      <c r="L11" s="60">
        <v>5488391</v>
      </c>
      <c r="M11" s="60"/>
      <c r="N11" s="60">
        <v>5488391</v>
      </c>
      <c r="O11" s="60"/>
      <c r="P11" s="60"/>
      <c r="Q11" s="60"/>
      <c r="R11" s="60"/>
      <c r="S11" s="60"/>
      <c r="T11" s="60"/>
      <c r="U11" s="60">
        <v>10658699</v>
      </c>
      <c r="V11" s="60">
        <v>10658699</v>
      </c>
      <c r="W11" s="60">
        <v>16147090</v>
      </c>
      <c r="X11" s="60"/>
      <c r="Y11" s="60">
        <v>16147090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1813572</v>
      </c>
      <c r="D15" s="153">
        <f>SUM(D16:D18)</f>
        <v>0</v>
      </c>
      <c r="E15" s="154">
        <f t="shared" si="2"/>
        <v>6308825</v>
      </c>
      <c r="F15" s="100">
        <f t="shared" si="2"/>
        <v>6308825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5388686</v>
      </c>
      <c r="M15" s="100">
        <f t="shared" si="2"/>
        <v>0</v>
      </c>
      <c r="N15" s="100">
        <f t="shared" si="2"/>
        <v>5388686</v>
      </c>
      <c r="O15" s="100">
        <f t="shared" si="2"/>
        <v>263769</v>
      </c>
      <c r="P15" s="100">
        <f t="shared" si="2"/>
        <v>0</v>
      </c>
      <c r="Q15" s="100">
        <f t="shared" si="2"/>
        <v>0</v>
      </c>
      <c r="R15" s="100">
        <f t="shared" si="2"/>
        <v>263769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5652455</v>
      </c>
      <c r="X15" s="100">
        <f t="shared" si="2"/>
        <v>6308825</v>
      </c>
      <c r="Y15" s="100">
        <f t="shared" si="2"/>
        <v>-656370</v>
      </c>
      <c r="Z15" s="137">
        <f>+IF(X15&lt;&gt;0,+(Y15/X15)*100,0)</f>
        <v>-10.403997574825741</v>
      </c>
      <c r="AA15" s="102">
        <f>SUM(AA16:AA18)</f>
        <v>6308825</v>
      </c>
    </row>
    <row r="16" spans="1:27" ht="12.75">
      <c r="A16" s="138" t="s">
        <v>85</v>
      </c>
      <c r="B16" s="136"/>
      <c r="C16" s="155"/>
      <c r="D16" s="155"/>
      <c r="E16" s="156">
        <v>600000</v>
      </c>
      <c r="F16" s="60">
        <v>600000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600000</v>
      </c>
      <c r="Y16" s="60">
        <v>-600000</v>
      </c>
      <c r="Z16" s="140">
        <v>-100</v>
      </c>
      <c r="AA16" s="62">
        <v>600000</v>
      </c>
    </row>
    <row r="17" spans="1:27" ht="12.75">
      <c r="A17" s="138" t="s">
        <v>86</v>
      </c>
      <c r="B17" s="136"/>
      <c r="C17" s="155">
        <v>1813572</v>
      </c>
      <c r="D17" s="155"/>
      <c r="E17" s="156">
        <v>5708825</v>
      </c>
      <c r="F17" s="60">
        <v>5708825</v>
      </c>
      <c r="G17" s="60"/>
      <c r="H17" s="60"/>
      <c r="I17" s="60"/>
      <c r="J17" s="60"/>
      <c r="K17" s="60"/>
      <c r="L17" s="60">
        <v>5388686</v>
      </c>
      <c r="M17" s="60"/>
      <c r="N17" s="60">
        <v>5388686</v>
      </c>
      <c r="O17" s="60">
        <v>263769</v>
      </c>
      <c r="P17" s="60"/>
      <c r="Q17" s="60"/>
      <c r="R17" s="60">
        <v>263769</v>
      </c>
      <c r="S17" s="60"/>
      <c r="T17" s="60"/>
      <c r="U17" s="60"/>
      <c r="V17" s="60"/>
      <c r="W17" s="60">
        <v>5652455</v>
      </c>
      <c r="X17" s="60">
        <v>5708825</v>
      </c>
      <c r="Y17" s="60">
        <v>-56370</v>
      </c>
      <c r="Z17" s="140">
        <v>-0.99</v>
      </c>
      <c r="AA17" s="62">
        <v>5708825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5905982</v>
      </c>
      <c r="D19" s="153">
        <f>SUM(D20:D23)</f>
        <v>0</v>
      </c>
      <c r="E19" s="154">
        <f t="shared" si="3"/>
        <v>137901800</v>
      </c>
      <c r="F19" s="100">
        <f t="shared" si="3"/>
        <v>137901800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1472565</v>
      </c>
      <c r="M19" s="100">
        <f t="shared" si="3"/>
        <v>0</v>
      </c>
      <c r="N19" s="100">
        <f t="shared" si="3"/>
        <v>1472565</v>
      </c>
      <c r="O19" s="100">
        <f t="shared" si="3"/>
        <v>0</v>
      </c>
      <c r="P19" s="100">
        <f t="shared" si="3"/>
        <v>0</v>
      </c>
      <c r="Q19" s="100">
        <f t="shared" si="3"/>
        <v>547893</v>
      </c>
      <c r="R19" s="100">
        <f t="shared" si="3"/>
        <v>547893</v>
      </c>
      <c r="S19" s="100">
        <f t="shared" si="3"/>
        <v>940589</v>
      </c>
      <c r="T19" s="100">
        <f t="shared" si="3"/>
        <v>1396590</v>
      </c>
      <c r="U19" s="100">
        <f t="shared" si="3"/>
        <v>14445801</v>
      </c>
      <c r="V19" s="100">
        <f t="shared" si="3"/>
        <v>16782980</v>
      </c>
      <c r="W19" s="100">
        <f t="shared" si="3"/>
        <v>18803438</v>
      </c>
      <c r="X19" s="100">
        <f t="shared" si="3"/>
        <v>219958398</v>
      </c>
      <c r="Y19" s="100">
        <f t="shared" si="3"/>
        <v>-201154960</v>
      </c>
      <c r="Z19" s="137">
        <f>+IF(X19&lt;&gt;0,+(Y19/X19)*100,0)</f>
        <v>-91.45136618061748</v>
      </c>
      <c r="AA19" s="102">
        <f>SUM(AA20:AA23)</f>
        <v>137901800</v>
      </c>
    </row>
    <row r="20" spans="1:27" ht="12.75">
      <c r="A20" s="138" t="s">
        <v>89</v>
      </c>
      <c r="B20" s="136"/>
      <c r="C20" s="155">
        <v>2897662</v>
      </c>
      <c r="D20" s="155"/>
      <c r="E20" s="156">
        <v>8085000</v>
      </c>
      <c r="F20" s="60">
        <v>8085000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>
        <v>-1313050</v>
      </c>
      <c r="T20" s="60">
        <v>39029</v>
      </c>
      <c r="U20" s="60">
        <v>-711055</v>
      </c>
      <c r="V20" s="60">
        <v>-1985076</v>
      </c>
      <c r="W20" s="60">
        <v>-1985076</v>
      </c>
      <c r="X20" s="60">
        <v>13085000</v>
      </c>
      <c r="Y20" s="60">
        <v>-15070076</v>
      </c>
      <c r="Z20" s="140">
        <v>-115.17</v>
      </c>
      <c r="AA20" s="62">
        <v>8085000</v>
      </c>
    </row>
    <row r="21" spans="1:27" ht="12.75">
      <c r="A21" s="138" t="s">
        <v>90</v>
      </c>
      <c r="B21" s="136"/>
      <c r="C21" s="155">
        <v>2511064</v>
      </c>
      <c r="D21" s="155"/>
      <c r="E21" s="156">
        <v>44405000</v>
      </c>
      <c r="F21" s="60">
        <v>44405000</v>
      </c>
      <c r="G21" s="60"/>
      <c r="H21" s="60"/>
      <c r="I21" s="60"/>
      <c r="J21" s="60"/>
      <c r="K21" s="60"/>
      <c r="L21" s="60">
        <v>1319426</v>
      </c>
      <c r="M21" s="60"/>
      <c r="N21" s="60">
        <v>1319426</v>
      </c>
      <c r="O21" s="60"/>
      <c r="P21" s="60"/>
      <c r="Q21" s="60">
        <v>48577</v>
      </c>
      <c r="R21" s="60">
        <v>48577</v>
      </c>
      <c r="S21" s="60">
        <v>235627</v>
      </c>
      <c r="T21" s="60">
        <v>446576</v>
      </c>
      <c r="U21" s="60">
        <v>5884830</v>
      </c>
      <c r="V21" s="60">
        <v>6567033</v>
      </c>
      <c r="W21" s="60">
        <v>7935036</v>
      </c>
      <c r="X21" s="60">
        <v>177461598</v>
      </c>
      <c r="Y21" s="60">
        <v>-169526562</v>
      </c>
      <c r="Z21" s="140">
        <v>-95.53</v>
      </c>
      <c r="AA21" s="62">
        <v>44405000</v>
      </c>
    </row>
    <row r="22" spans="1:27" ht="12.75">
      <c r="A22" s="138" t="s">
        <v>91</v>
      </c>
      <c r="B22" s="136"/>
      <c r="C22" s="157">
        <v>497256</v>
      </c>
      <c r="D22" s="157"/>
      <c r="E22" s="158">
        <v>85411800</v>
      </c>
      <c r="F22" s="159">
        <v>85411800</v>
      </c>
      <c r="G22" s="159"/>
      <c r="H22" s="159"/>
      <c r="I22" s="159"/>
      <c r="J22" s="159"/>
      <c r="K22" s="159"/>
      <c r="L22" s="159">
        <v>153139</v>
      </c>
      <c r="M22" s="159"/>
      <c r="N22" s="159">
        <v>153139</v>
      </c>
      <c r="O22" s="159"/>
      <c r="P22" s="159"/>
      <c r="Q22" s="159">
        <v>499316</v>
      </c>
      <c r="R22" s="159">
        <v>499316</v>
      </c>
      <c r="S22" s="159">
        <v>2018012</v>
      </c>
      <c r="T22" s="159">
        <v>910985</v>
      </c>
      <c r="U22" s="159">
        <v>9272026</v>
      </c>
      <c r="V22" s="159">
        <v>12201023</v>
      </c>
      <c r="W22" s="159">
        <v>12853478</v>
      </c>
      <c r="X22" s="159">
        <v>29411800</v>
      </c>
      <c r="Y22" s="159">
        <v>-16558322</v>
      </c>
      <c r="Z22" s="141">
        <v>-56.3</v>
      </c>
      <c r="AA22" s="225">
        <v>85411800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500000</v>
      </c>
      <c r="F24" s="100">
        <v>500000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500000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11241971</v>
      </c>
      <c r="D25" s="217">
        <f>+D5+D9+D15+D19+D24</f>
        <v>0</v>
      </c>
      <c r="E25" s="230">
        <f t="shared" si="4"/>
        <v>149402625</v>
      </c>
      <c r="F25" s="219">
        <f t="shared" si="4"/>
        <v>149402625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12349642</v>
      </c>
      <c r="M25" s="219">
        <f t="shared" si="4"/>
        <v>0</v>
      </c>
      <c r="N25" s="219">
        <f t="shared" si="4"/>
        <v>12349642</v>
      </c>
      <c r="O25" s="219">
        <f t="shared" si="4"/>
        <v>263769</v>
      </c>
      <c r="P25" s="219">
        <f t="shared" si="4"/>
        <v>0</v>
      </c>
      <c r="Q25" s="219">
        <f t="shared" si="4"/>
        <v>547893</v>
      </c>
      <c r="R25" s="219">
        <f t="shared" si="4"/>
        <v>811662</v>
      </c>
      <c r="S25" s="219">
        <f t="shared" si="4"/>
        <v>940589</v>
      </c>
      <c r="T25" s="219">
        <f t="shared" si="4"/>
        <v>1396590</v>
      </c>
      <c r="U25" s="219">
        <f t="shared" si="4"/>
        <v>25158592</v>
      </c>
      <c r="V25" s="219">
        <f t="shared" si="4"/>
        <v>27495771</v>
      </c>
      <c r="W25" s="219">
        <f t="shared" si="4"/>
        <v>40657075</v>
      </c>
      <c r="X25" s="219">
        <f t="shared" si="4"/>
        <v>226267223</v>
      </c>
      <c r="Y25" s="219">
        <f t="shared" si="4"/>
        <v>-185610148</v>
      </c>
      <c r="Z25" s="231">
        <f>+IF(X25&lt;&gt;0,+(Y25/X25)*100,0)</f>
        <v>-82.03138993755185</v>
      </c>
      <c r="AA25" s="232">
        <f>+AA5+AA9+AA15+AA19+AA24</f>
        <v>149402625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11241971</v>
      </c>
      <c r="D28" s="155"/>
      <c r="E28" s="156">
        <v>80473625</v>
      </c>
      <c r="F28" s="60">
        <v>80473625</v>
      </c>
      <c r="G28" s="60"/>
      <c r="H28" s="60"/>
      <c r="I28" s="60"/>
      <c r="J28" s="60"/>
      <c r="K28" s="60"/>
      <c r="L28" s="60">
        <v>12349642</v>
      </c>
      <c r="M28" s="60"/>
      <c r="N28" s="60">
        <v>12349642</v>
      </c>
      <c r="O28" s="60">
        <v>263769</v>
      </c>
      <c r="P28" s="60"/>
      <c r="Q28" s="60"/>
      <c r="R28" s="60">
        <v>263769</v>
      </c>
      <c r="S28" s="60"/>
      <c r="T28" s="60">
        <v>1396590</v>
      </c>
      <c r="U28" s="60">
        <v>25158592</v>
      </c>
      <c r="V28" s="60">
        <v>26555182</v>
      </c>
      <c r="W28" s="60">
        <v>39168593</v>
      </c>
      <c r="X28" s="60">
        <v>86267000</v>
      </c>
      <c r="Y28" s="60">
        <v>-47098407</v>
      </c>
      <c r="Z28" s="140">
        <v>-54.6</v>
      </c>
      <c r="AA28" s="155">
        <v>80473625</v>
      </c>
    </row>
    <row r="29" spans="1:27" ht="12.75">
      <c r="A29" s="234" t="s">
        <v>134</v>
      </c>
      <c r="B29" s="136"/>
      <c r="C29" s="155"/>
      <c r="D29" s="155"/>
      <c r="E29" s="156">
        <v>567000</v>
      </c>
      <c r="F29" s="60">
        <v>567000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567000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59762000</v>
      </c>
      <c r="F31" s="60">
        <v>59762000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140000000</v>
      </c>
      <c r="Y31" s="60">
        <v>-140000000</v>
      </c>
      <c r="Z31" s="140">
        <v>-100</v>
      </c>
      <c r="AA31" s="62">
        <v>59762000</v>
      </c>
    </row>
    <row r="32" spans="1:27" ht="12.75">
      <c r="A32" s="236" t="s">
        <v>46</v>
      </c>
      <c r="B32" s="136"/>
      <c r="C32" s="210">
        <f aca="true" t="shared" si="5" ref="C32:Y32">SUM(C28:C31)</f>
        <v>11241971</v>
      </c>
      <c r="D32" s="210">
        <f>SUM(D28:D31)</f>
        <v>0</v>
      </c>
      <c r="E32" s="211">
        <f t="shared" si="5"/>
        <v>140802625</v>
      </c>
      <c r="F32" s="77">
        <f t="shared" si="5"/>
        <v>140802625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12349642</v>
      </c>
      <c r="M32" s="77">
        <f t="shared" si="5"/>
        <v>0</v>
      </c>
      <c r="N32" s="77">
        <f t="shared" si="5"/>
        <v>12349642</v>
      </c>
      <c r="O32" s="77">
        <f t="shared" si="5"/>
        <v>263769</v>
      </c>
      <c r="P32" s="77">
        <f t="shared" si="5"/>
        <v>0</v>
      </c>
      <c r="Q32" s="77">
        <f t="shared" si="5"/>
        <v>0</v>
      </c>
      <c r="R32" s="77">
        <f t="shared" si="5"/>
        <v>263769</v>
      </c>
      <c r="S32" s="77">
        <f t="shared" si="5"/>
        <v>0</v>
      </c>
      <c r="T32" s="77">
        <f t="shared" si="5"/>
        <v>1396590</v>
      </c>
      <c r="U32" s="77">
        <f t="shared" si="5"/>
        <v>25158592</v>
      </c>
      <c r="V32" s="77">
        <f t="shared" si="5"/>
        <v>26555182</v>
      </c>
      <c r="W32" s="77">
        <f t="shared" si="5"/>
        <v>39168593</v>
      </c>
      <c r="X32" s="77">
        <f t="shared" si="5"/>
        <v>226267000</v>
      </c>
      <c r="Y32" s="77">
        <f t="shared" si="5"/>
        <v>-187098407</v>
      </c>
      <c r="Z32" s="212">
        <f>+IF(X32&lt;&gt;0,+(Y32/X32)*100,0)</f>
        <v>-82.68921539597025</v>
      </c>
      <c r="AA32" s="79">
        <f>SUM(AA28:AA31)</f>
        <v>140802625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547893</v>
      </c>
      <c r="R33" s="60">
        <v>547893</v>
      </c>
      <c r="S33" s="60">
        <v>940589</v>
      </c>
      <c r="T33" s="60"/>
      <c r="U33" s="60"/>
      <c r="V33" s="60">
        <v>940589</v>
      </c>
      <c r="W33" s="60">
        <v>1488482</v>
      </c>
      <c r="X33" s="60"/>
      <c r="Y33" s="60">
        <v>1488482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8600000</v>
      </c>
      <c r="F35" s="60">
        <v>8600000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8600000</v>
      </c>
    </row>
    <row r="36" spans="1:27" ht="12.75">
      <c r="A36" s="238" t="s">
        <v>139</v>
      </c>
      <c r="B36" s="149"/>
      <c r="C36" s="222">
        <f aca="true" t="shared" si="6" ref="C36:Y36">SUM(C32:C35)</f>
        <v>11241971</v>
      </c>
      <c r="D36" s="222">
        <f>SUM(D32:D35)</f>
        <v>0</v>
      </c>
      <c r="E36" s="218">
        <f t="shared" si="6"/>
        <v>149402625</v>
      </c>
      <c r="F36" s="220">
        <f t="shared" si="6"/>
        <v>149402625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12349642</v>
      </c>
      <c r="M36" s="220">
        <f t="shared" si="6"/>
        <v>0</v>
      </c>
      <c r="N36" s="220">
        <f t="shared" si="6"/>
        <v>12349642</v>
      </c>
      <c r="O36" s="220">
        <f t="shared" si="6"/>
        <v>263769</v>
      </c>
      <c r="P36" s="220">
        <f t="shared" si="6"/>
        <v>0</v>
      </c>
      <c r="Q36" s="220">
        <f t="shared" si="6"/>
        <v>547893</v>
      </c>
      <c r="R36" s="220">
        <f t="shared" si="6"/>
        <v>811662</v>
      </c>
      <c r="S36" s="220">
        <f t="shared" si="6"/>
        <v>940589</v>
      </c>
      <c r="T36" s="220">
        <f t="shared" si="6"/>
        <v>1396590</v>
      </c>
      <c r="U36" s="220">
        <f t="shared" si="6"/>
        <v>25158592</v>
      </c>
      <c r="V36" s="220">
        <f t="shared" si="6"/>
        <v>27495771</v>
      </c>
      <c r="W36" s="220">
        <f t="shared" si="6"/>
        <v>40657075</v>
      </c>
      <c r="X36" s="220">
        <f t="shared" si="6"/>
        <v>226267000</v>
      </c>
      <c r="Y36" s="220">
        <f t="shared" si="6"/>
        <v>-185609925</v>
      </c>
      <c r="Z36" s="221">
        <f>+IF(X36&lt;&gt;0,+(Y36/X36)*100,0)</f>
        <v>-82.03137222838505</v>
      </c>
      <c r="AA36" s="239">
        <f>SUM(AA32:AA35)</f>
        <v>149402625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12943392</v>
      </c>
      <c r="D6" s="155"/>
      <c r="E6" s="59">
        <v>5179154</v>
      </c>
      <c r="F6" s="60">
        <v>5179154</v>
      </c>
      <c r="G6" s="60">
        <v>67149319</v>
      </c>
      <c r="H6" s="60">
        <v>95244355</v>
      </c>
      <c r="I6" s="60">
        <v>129674562</v>
      </c>
      <c r="J6" s="60">
        <v>129674562</v>
      </c>
      <c r="K6" s="60">
        <v>183893065</v>
      </c>
      <c r="L6" s="60">
        <v>10224659</v>
      </c>
      <c r="M6" s="60">
        <v>4103216</v>
      </c>
      <c r="N6" s="60">
        <v>4103216</v>
      </c>
      <c r="O6" s="60"/>
      <c r="P6" s="60"/>
      <c r="Q6" s="60"/>
      <c r="R6" s="60"/>
      <c r="S6" s="60"/>
      <c r="T6" s="60">
        <v>13263188</v>
      </c>
      <c r="U6" s="60">
        <v>8216987</v>
      </c>
      <c r="V6" s="60">
        <v>8216987</v>
      </c>
      <c r="W6" s="60">
        <v>8216987</v>
      </c>
      <c r="X6" s="60">
        <v>5179154</v>
      </c>
      <c r="Y6" s="60">
        <v>3037833</v>
      </c>
      <c r="Z6" s="140">
        <v>58.66</v>
      </c>
      <c r="AA6" s="62">
        <v>5179154</v>
      </c>
    </row>
    <row r="7" spans="1:27" ht="12.75">
      <c r="A7" s="249" t="s">
        <v>144</v>
      </c>
      <c r="B7" s="182"/>
      <c r="C7" s="155"/>
      <c r="D7" s="155"/>
      <c r="E7" s="59">
        <v>12679000</v>
      </c>
      <c r="F7" s="60">
        <v>12679000</v>
      </c>
      <c r="G7" s="60">
        <v>-4912281</v>
      </c>
      <c r="H7" s="60">
        <v>-9736842</v>
      </c>
      <c r="I7" s="60">
        <v>-9736842</v>
      </c>
      <c r="J7" s="60">
        <v>-9736842</v>
      </c>
      <c r="K7" s="60">
        <v>-9736842</v>
      </c>
      <c r="L7" s="60">
        <v>-22807018</v>
      </c>
      <c r="M7" s="60">
        <v>-27000773</v>
      </c>
      <c r="N7" s="60">
        <v>-27000773</v>
      </c>
      <c r="O7" s="60"/>
      <c r="P7" s="60"/>
      <c r="Q7" s="60"/>
      <c r="R7" s="60"/>
      <c r="S7" s="60"/>
      <c r="T7" s="60">
        <v>-1465415</v>
      </c>
      <c r="U7" s="60">
        <v>-2588831</v>
      </c>
      <c r="V7" s="60">
        <v>-2588831</v>
      </c>
      <c r="W7" s="60">
        <v>-2588831</v>
      </c>
      <c r="X7" s="60">
        <v>12679000</v>
      </c>
      <c r="Y7" s="60">
        <v>-15267831</v>
      </c>
      <c r="Z7" s="140">
        <v>-120.42</v>
      </c>
      <c r="AA7" s="62">
        <v>12679000</v>
      </c>
    </row>
    <row r="8" spans="1:27" ht="12.75">
      <c r="A8" s="249" t="s">
        <v>145</v>
      </c>
      <c r="B8" s="182"/>
      <c r="C8" s="155">
        <v>71820727</v>
      </c>
      <c r="D8" s="155"/>
      <c r="E8" s="59">
        <v>225176000</v>
      </c>
      <c r="F8" s="60">
        <v>225176000</v>
      </c>
      <c r="G8" s="60">
        <v>205052135</v>
      </c>
      <c r="H8" s="60">
        <v>216570715</v>
      </c>
      <c r="I8" s="60">
        <v>214481717</v>
      </c>
      <c r="J8" s="60">
        <v>214481717</v>
      </c>
      <c r="K8" s="60">
        <v>208628550</v>
      </c>
      <c r="L8" s="60">
        <v>270529245</v>
      </c>
      <c r="M8" s="60">
        <v>279446093</v>
      </c>
      <c r="N8" s="60">
        <v>279446093</v>
      </c>
      <c r="O8" s="60"/>
      <c r="P8" s="60"/>
      <c r="Q8" s="60"/>
      <c r="R8" s="60"/>
      <c r="S8" s="60"/>
      <c r="T8" s="60">
        <v>195054934</v>
      </c>
      <c r="U8" s="60">
        <v>195972617</v>
      </c>
      <c r="V8" s="60">
        <v>195972617</v>
      </c>
      <c r="W8" s="60">
        <v>195972617</v>
      </c>
      <c r="X8" s="60">
        <v>225176000</v>
      </c>
      <c r="Y8" s="60">
        <v>-29203383</v>
      </c>
      <c r="Z8" s="140">
        <v>-12.97</v>
      </c>
      <c r="AA8" s="62">
        <v>225176000</v>
      </c>
    </row>
    <row r="9" spans="1:27" ht="12.75">
      <c r="A9" s="249" t="s">
        <v>146</v>
      </c>
      <c r="B9" s="182"/>
      <c r="C9" s="155"/>
      <c r="D9" s="155"/>
      <c r="E9" s="59">
        <v>35760438</v>
      </c>
      <c r="F9" s="60">
        <v>35760438</v>
      </c>
      <c r="G9" s="60">
        <v>59382934</v>
      </c>
      <c r="H9" s="60">
        <v>56597260</v>
      </c>
      <c r="I9" s="60">
        <v>52015680</v>
      </c>
      <c r="J9" s="60">
        <v>52015680</v>
      </c>
      <c r="K9" s="60">
        <v>37990205</v>
      </c>
      <c r="L9" s="60">
        <v>62760125</v>
      </c>
      <c r="M9" s="60">
        <v>66583215</v>
      </c>
      <c r="N9" s="60">
        <v>66583215</v>
      </c>
      <c r="O9" s="60"/>
      <c r="P9" s="60"/>
      <c r="Q9" s="60"/>
      <c r="R9" s="60"/>
      <c r="S9" s="60"/>
      <c r="T9" s="60">
        <v>19071781</v>
      </c>
      <c r="U9" s="60">
        <v>26053479</v>
      </c>
      <c r="V9" s="60">
        <v>26053479</v>
      </c>
      <c r="W9" s="60">
        <v>26053479</v>
      </c>
      <c r="X9" s="60">
        <v>35760438</v>
      </c>
      <c r="Y9" s="60">
        <v>-9706959</v>
      </c>
      <c r="Z9" s="140">
        <v>-27.14</v>
      </c>
      <c r="AA9" s="62">
        <v>35760438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6863354</v>
      </c>
      <c r="D11" s="155"/>
      <c r="E11" s="59">
        <v>18599617</v>
      </c>
      <c r="F11" s="60">
        <v>18599617</v>
      </c>
      <c r="G11" s="60">
        <v>4797696</v>
      </c>
      <c r="H11" s="60">
        <v>4797696</v>
      </c>
      <c r="I11" s="60">
        <v>4797696</v>
      </c>
      <c r="J11" s="60">
        <v>4797696</v>
      </c>
      <c r="K11" s="60">
        <v>5302322</v>
      </c>
      <c r="L11" s="60">
        <v>5568302</v>
      </c>
      <c r="M11" s="60">
        <v>7341852</v>
      </c>
      <c r="N11" s="60">
        <v>7341852</v>
      </c>
      <c r="O11" s="60"/>
      <c r="P11" s="60"/>
      <c r="Q11" s="60"/>
      <c r="R11" s="60"/>
      <c r="S11" s="60"/>
      <c r="T11" s="60">
        <v>23834805</v>
      </c>
      <c r="U11" s="60">
        <v>21872500</v>
      </c>
      <c r="V11" s="60">
        <v>21872500</v>
      </c>
      <c r="W11" s="60">
        <v>21872500</v>
      </c>
      <c r="X11" s="60">
        <v>18599617</v>
      </c>
      <c r="Y11" s="60">
        <v>3272883</v>
      </c>
      <c r="Z11" s="140">
        <v>17.6</v>
      </c>
      <c r="AA11" s="62">
        <v>18599617</v>
      </c>
    </row>
    <row r="12" spans="1:27" ht="12.75">
      <c r="A12" s="250" t="s">
        <v>56</v>
      </c>
      <c r="B12" s="251"/>
      <c r="C12" s="168">
        <f aca="true" t="shared" si="0" ref="C12:Y12">SUM(C6:C11)</f>
        <v>91627473</v>
      </c>
      <c r="D12" s="168">
        <f>SUM(D6:D11)</f>
        <v>0</v>
      </c>
      <c r="E12" s="72">
        <f t="shared" si="0"/>
        <v>297394209</v>
      </c>
      <c r="F12" s="73">
        <f t="shared" si="0"/>
        <v>297394209</v>
      </c>
      <c r="G12" s="73">
        <f t="shared" si="0"/>
        <v>331469803</v>
      </c>
      <c r="H12" s="73">
        <f t="shared" si="0"/>
        <v>363473184</v>
      </c>
      <c r="I12" s="73">
        <f t="shared" si="0"/>
        <v>391232813</v>
      </c>
      <c r="J12" s="73">
        <f t="shared" si="0"/>
        <v>391232813</v>
      </c>
      <c r="K12" s="73">
        <f t="shared" si="0"/>
        <v>426077300</v>
      </c>
      <c r="L12" s="73">
        <f t="shared" si="0"/>
        <v>326275313</v>
      </c>
      <c r="M12" s="73">
        <f t="shared" si="0"/>
        <v>330473603</v>
      </c>
      <c r="N12" s="73">
        <f t="shared" si="0"/>
        <v>330473603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249759293</v>
      </c>
      <c r="U12" s="73">
        <f t="shared" si="0"/>
        <v>249526752</v>
      </c>
      <c r="V12" s="73">
        <f t="shared" si="0"/>
        <v>249526752</v>
      </c>
      <c r="W12" s="73">
        <f t="shared" si="0"/>
        <v>249526752</v>
      </c>
      <c r="X12" s="73">
        <f t="shared" si="0"/>
        <v>297394209</v>
      </c>
      <c r="Y12" s="73">
        <f t="shared" si="0"/>
        <v>-47867457</v>
      </c>
      <c r="Z12" s="170">
        <f>+IF(X12&lt;&gt;0,+(Y12/X12)*100,0)</f>
        <v>-16.09562511689661</v>
      </c>
      <c r="AA12" s="74">
        <f>SUM(AA6:AA11)</f>
        <v>297394209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184590291</v>
      </c>
      <c r="D17" s="155"/>
      <c r="E17" s="59">
        <v>184500000</v>
      </c>
      <c r="F17" s="60">
        <v>184500000</v>
      </c>
      <c r="G17" s="60">
        <v>7014789</v>
      </c>
      <c r="H17" s="60">
        <v>7014789</v>
      </c>
      <c r="I17" s="60">
        <v>7014789</v>
      </c>
      <c r="J17" s="60">
        <v>7014789</v>
      </c>
      <c r="K17" s="60">
        <v>7014789</v>
      </c>
      <c r="L17" s="60">
        <v>7014789</v>
      </c>
      <c r="M17" s="60">
        <v>7014789</v>
      </c>
      <c r="N17" s="60">
        <v>7014789</v>
      </c>
      <c r="O17" s="60"/>
      <c r="P17" s="60"/>
      <c r="Q17" s="60"/>
      <c r="R17" s="60"/>
      <c r="S17" s="60"/>
      <c r="T17" s="60">
        <v>368786110</v>
      </c>
      <c r="U17" s="60">
        <v>368786110</v>
      </c>
      <c r="V17" s="60">
        <v>368786110</v>
      </c>
      <c r="W17" s="60">
        <v>368786110</v>
      </c>
      <c r="X17" s="60">
        <v>184500000</v>
      </c>
      <c r="Y17" s="60">
        <v>184286110</v>
      </c>
      <c r="Z17" s="140">
        <v>99.88</v>
      </c>
      <c r="AA17" s="62">
        <v>184500000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816227955</v>
      </c>
      <c r="D19" s="155"/>
      <c r="E19" s="59">
        <v>709087926</v>
      </c>
      <c r="F19" s="60">
        <v>709087926</v>
      </c>
      <c r="G19" s="60">
        <v>932340648</v>
      </c>
      <c r="H19" s="60">
        <v>932340648</v>
      </c>
      <c r="I19" s="60">
        <v>932340648</v>
      </c>
      <c r="J19" s="60">
        <v>932340648</v>
      </c>
      <c r="K19" s="60">
        <v>932340648</v>
      </c>
      <c r="L19" s="60">
        <v>933273617</v>
      </c>
      <c r="M19" s="60">
        <v>932340712</v>
      </c>
      <c r="N19" s="60">
        <v>932340712</v>
      </c>
      <c r="O19" s="60"/>
      <c r="P19" s="60"/>
      <c r="Q19" s="60"/>
      <c r="R19" s="60"/>
      <c r="S19" s="60"/>
      <c r="T19" s="60">
        <v>2746806813</v>
      </c>
      <c r="U19" s="60">
        <v>2762688070</v>
      </c>
      <c r="V19" s="60">
        <v>2762688070</v>
      </c>
      <c r="W19" s="60">
        <v>2762688070</v>
      </c>
      <c r="X19" s="60">
        <v>709087926</v>
      </c>
      <c r="Y19" s="60">
        <v>2053600144</v>
      </c>
      <c r="Z19" s="140">
        <v>289.61</v>
      </c>
      <c r="AA19" s="62">
        <v>709087926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571076</v>
      </c>
      <c r="D22" s="155"/>
      <c r="E22" s="59">
        <v>33364868</v>
      </c>
      <c r="F22" s="60">
        <v>33364868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1001110</v>
      </c>
      <c r="U22" s="60">
        <v>1001110</v>
      </c>
      <c r="V22" s="60">
        <v>1001110</v>
      </c>
      <c r="W22" s="60">
        <v>1001110</v>
      </c>
      <c r="X22" s="60">
        <v>33364868</v>
      </c>
      <c r="Y22" s="60">
        <v>-32363758</v>
      </c>
      <c r="Z22" s="140">
        <v>-97</v>
      </c>
      <c r="AA22" s="62">
        <v>33364868</v>
      </c>
    </row>
    <row r="23" spans="1:27" ht="12.75">
      <c r="A23" s="249" t="s">
        <v>158</v>
      </c>
      <c r="B23" s="182"/>
      <c r="C23" s="155">
        <v>33364868</v>
      </c>
      <c r="D23" s="155"/>
      <c r="E23" s="59">
        <v>652536</v>
      </c>
      <c r="F23" s="60">
        <v>652536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>
        <v>1079465</v>
      </c>
      <c r="U23" s="159">
        <v>1079465</v>
      </c>
      <c r="V23" s="159">
        <v>1079465</v>
      </c>
      <c r="W23" s="159">
        <v>1079465</v>
      </c>
      <c r="X23" s="60">
        <v>652536</v>
      </c>
      <c r="Y23" s="159">
        <v>426929</v>
      </c>
      <c r="Z23" s="141">
        <v>65.43</v>
      </c>
      <c r="AA23" s="225">
        <v>652536</v>
      </c>
    </row>
    <row r="24" spans="1:27" ht="12.75">
      <c r="A24" s="250" t="s">
        <v>57</v>
      </c>
      <c r="B24" s="253"/>
      <c r="C24" s="168">
        <f aca="true" t="shared" si="1" ref="C24:Y24">SUM(C15:C23)</f>
        <v>1034754190</v>
      </c>
      <c r="D24" s="168">
        <f>SUM(D15:D23)</f>
        <v>0</v>
      </c>
      <c r="E24" s="76">
        <f t="shared" si="1"/>
        <v>927605330</v>
      </c>
      <c r="F24" s="77">
        <f t="shared" si="1"/>
        <v>927605330</v>
      </c>
      <c r="G24" s="77">
        <f t="shared" si="1"/>
        <v>939355437</v>
      </c>
      <c r="H24" s="77">
        <f t="shared" si="1"/>
        <v>939355437</v>
      </c>
      <c r="I24" s="77">
        <f t="shared" si="1"/>
        <v>939355437</v>
      </c>
      <c r="J24" s="77">
        <f t="shared" si="1"/>
        <v>939355437</v>
      </c>
      <c r="K24" s="77">
        <f t="shared" si="1"/>
        <v>939355437</v>
      </c>
      <c r="L24" s="77">
        <f t="shared" si="1"/>
        <v>940288406</v>
      </c>
      <c r="M24" s="77">
        <f t="shared" si="1"/>
        <v>939355501</v>
      </c>
      <c r="N24" s="77">
        <f t="shared" si="1"/>
        <v>939355501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3117673498</v>
      </c>
      <c r="U24" s="77">
        <f t="shared" si="1"/>
        <v>3133554755</v>
      </c>
      <c r="V24" s="77">
        <f t="shared" si="1"/>
        <v>3133554755</v>
      </c>
      <c r="W24" s="77">
        <f t="shared" si="1"/>
        <v>3133554755</v>
      </c>
      <c r="X24" s="77">
        <f t="shared" si="1"/>
        <v>927605330</v>
      </c>
      <c r="Y24" s="77">
        <f t="shared" si="1"/>
        <v>2205949425</v>
      </c>
      <c r="Z24" s="212">
        <f>+IF(X24&lt;&gt;0,+(Y24/X24)*100,0)</f>
        <v>237.81120630257698</v>
      </c>
      <c r="AA24" s="79">
        <f>SUM(AA15:AA23)</f>
        <v>927605330</v>
      </c>
    </row>
    <row r="25" spans="1:27" ht="12.75">
      <c r="A25" s="250" t="s">
        <v>159</v>
      </c>
      <c r="B25" s="251"/>
      <c r="C25" s="168">
        <f aca="true" t="shared" si="2" ref="C25:Y25">+C12+C24</f>
        <v>1126381663</v>
      </c>
      <c r="D25" s="168">
        <f>+D12+D24</f>
        <v>0</v>
      </c>
      <c r="E25" s="72">
        <f t="shared" si="2"/>
        <v>1224999539</v>
      </c>
      <c r="F25" s="73">
        <f t="shared" si="2"/>
        <v>1224999539</v>
      </c>
      <c r="G25" s="73">
        <f t="shared" si="2"/>
        <v>1270825240</v>
      </c>
      <c r="H25" s="73">
        <f t="shared" si="2"/>
        <v>1302828621</v>
      </c>
      <c r="I25" s="73">
        <f t="shared" si="2"/>
        <v>1330588250</v>
      </c>
      <c r="J25" s="73">
        <f t="shared" si="2"/>
        <v>1330588250</v>
      </c>
      <c r="K25" s="73">
        <f t="shared" si="2"/>
        <v>1365432737</v>
      </c>
      <c r="L25" s="73">
        <f t="shared" si="2"/>
        <v>1266563719</v>
      </c>
      <c r="M25" s="73">
        <f t="shared" si="2"/>
        <v>1269829104</v>
      </c>
      <c r="N25" s="73">
        <f t="shared" si="2"/>
        <v>1269829104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3367432791</v>
      </c>
      <c r="U25" s="73">
        <f t="shared" si="2"/>
        <v>3383081507</v>
      </c>
      <c r="V25" s="73">
        <f t="shared" si="2"/>
        <v>3383081507</v>
      </c>
      <c r="W25" s="73">
        <f t="shared" si="2"/>
        <v>3383081507</v>
      </c>
      <c r="X25" s="73">
        <f t="shared" si="2"/>
        <v>1224999539</v>
      </c>
      <c r="Y25" s="73">
        <f t="shared" si="2"/>
        <v>2158081968</v>
      </c>
      <c r="Z25" s="170">
        <f>+IF(X25&lt;&gt;0,+(Y25/X25)*100,0)</f>
        <v>176.17002286888209</v>
      </c>
      <c r="AA25" s="74">
        <f>+AA12+AA24</f>
        <v>1224999539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12100149</v>
      </c>
      <c r="H29" s="60">
        <v>12107912</v>
      </c>
      <c r="I29" s="60">
        <v>15728548</v>
      </c>
      <c r="J29" s="60">
        <v>15728548</v>
      </c>
      <c r="K29" s="60">
        <v>20411830</v>
      </c>
      <c r="L29" s="60"/>
      <c r="M29" s="60">
        <v>207181651</v>
      </c>
      <c r="N29" s="60">
        <v>207181651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1085000</v>
      </c>
      <c r="D30" s="155"/>
      <c r="E30" s="59">
        <v>3500000</v>
      </c>
      <c r="F30" s="60">
        <v>3500000</v>
      </c>
      <c r="G30" s="60"/>
      <c r="H30" s="60"/>
      <c r="I30" s="60"/>
      <c r="J30" s="60"/>
      <c r="K30" s="60"/>
      <c r="L30" s="60">
        <v>60661622</v>
      </c>
      <c r="M30" s="60"/>
      <c r="N30" s="60"/>
      <c r="O30" s="60"/>
      <c r="P30" s="60"/>
      <c r="Q30" s="60"/>
      <c r="R30" s="60"/>
      <c r="S30" s="60"/>
      <c r="T30" s="60">
        <v>1610886</v>
      </c>
      <c r="U30" s="60">
        <v>1610886</v>
      </c>
      <c r="V30" s="60">
        <v>1610886</v>
      </c>
      <c r="W30" s="60">
        <v>1610886</v>
      </c>
      <c r="X30" s="60">
        <v>3500000</v>
      </c>
      <c r="Y30" s="60">
        <v>-1889114</v>
      </c>
      <c r="Z30" s="140">
        <v>-53.97</v>
      </c>
      <c r="AA30" s="62">
        <v>3500000</v>
      </c>
    </row>
    <row r="31" spans="1:27" ht="12.75">
      <c r="A31" s="249" t="s">
        <v>163</v>
      </c>
      <c r="B31" s="182"/>
      <c r="C31" s="155">
        <v>2956701</v>
      </c>
      <c r="D31" s="155"/>
      <c r="E31" s="59"/>
      <c r="F31" s="60"/>
      <c r="G31" s="60">
        <v>-34405108</v>
      </c>
      <c r="H31" s="60">
        <v>-34368373</v>
      </c>
      <c r="I31" s="60">
        <v>-34308876</v>
      </c>
      <c r="J31" s="60">
        <v>-34308876</v>
      </c>
      <c r="K31" s="60">
        <v>-34317345</v>
      </c>
      <c r="L31" s="60">
        <v>-73401794</v>
      </c>
      <c r="M31" s="60">
        <v>-73399825</v>
      </c>
      <c r="N31" s="60">
        <v>-73399825</v>
      </c>
      <c r="O31" s="60"/>
      <c r="P31" s="60"/>
      <c r="Q31" s="60"/>
      <c r="R31" s="60"/>
      <c r="S31" s="60"/>
      <c r="T31" s="60">
        <v>-35157596</v>
      </c>
      <c r="U31" s="60">
        <v>-35230206</v>
      </c>
      <c r="V31" s="60">
        <v>-35230206</v>
      </c>
      <c r="W31" s="60">
        <v>-35230206</v>
      </c>
      <c r="X31" s="60"/>
      <c r="Y31" s="60">
        <v>-35230206</v>
      </c>
      <c r="Z31" s="140"/>
      <c r="AA31" s="62"/>
    </row>
    <row r="32" spans="1:27" ht="12.75">
      <c r="A32" s="249" t="s">
        <v>164</v>
      </c>
      <c r="B32" s="182"/>
      <c r="C32" s="155">
        <v>236595000</v>
      </c>
      <c r="D32" s="155"/>
      <c r="E32" s="59">
        <v>141136539</v>
      </c>
      <c r="F32" s="60">
        <v>141136539</v>
      </c>
      <c r="G32" s="60">
        <v>1004505627</v>
      </c>
      <c r="H32" s="60">
        <v>1011385681</v>
      </c>
      <c r="I32" s="60">
        <v>164039500</v>
      </c>
      <c r="J32" s="60">
        <v>164039500</v>
      </c>
      <c r="K32" s="60">
        <v>987060498</v>
      </c>
      <c r="L32" s="60">
        <v>156233000</v>
      </c>
      <c r="M32" s="60">
        <v>150255966</v>
      </c>
      <c r="N32" s="60">
        <v>150255966</v>
      </c>
      <c r="O32" s="60"/>
      <c r="P32" s="60"/>
      <c r="Q32" s="60"/>
      <c r="R32" s="60"/>
      <c r="S32" s="60"/>
      <c r="T32" s="60">
        <v>328040771</v>
      </c>
      <c r="U32" s="60">
        <v>334511219</v>
      </c>
      <c r="V32" s="60">
        <v>334511219</v>
      </c>
      <c r="W32" s="60">
        <v>334511219</v>
      </c>
      <c r="X32" s="60">
        <v>141136539</v>
      </c>
      <c r="Y32" s="60">
        <v>193374680</v>
      </c>
      <c r="Z32" s="140">
        <v>137.01</v>
      </c>
      <c r="AA32" s="62">
        <v>141136539</v>
      </c>
    </row>
    <row r="33" spans="1:27" ht="12.75">
      <c r="A33" s="249" t="s">
        <v>165</v>
      </c>
      <c r="B33" s="182"/>
      <c r="C33" s="155">
        <v>2679520</v>
      </c>
      <c r="D33" s="155"/>
      <c r="E33" s="59">
        <v>30000000</v>
      </c>
      <c r="F33" s="60">
        <v>30000000</v>
      </c>
      <c r="G33" s="60"/>
      <c r="H33" s="60"/>
      <c r="I33" s="60">
        <v>897456508</v>
      </c>
      <c r="J33" s="60">
        <v>897456508</v>
      </c>
      <c r="K33" s="60">
        <v>104605184</v>
      </c>
      <c r="L33" s="60"/>
      <c r="M33" s="60"/>
      <c r="N33" s="60"/>
      <c r="O33" s="60"/>
      <c r="P33" s="60"/>
      <c r="Q33" s="60"/>
      <c r="R33" s="60"/>
      <c r="S33" s="60"/>
      <c r="T33" s="60">
        <v>76358097</v>
      </c>
      <c r="U33" s="60">
        <v>76358097</v>
      </c>
      <c r="V33" s="60">
        <v>76358097</v>
      </c>
      <c r="W33" s="60">
        <v>76358097</v>
      </c>
      <c r="X33" s="60">
        <v>30000000</v>
      </c>
      <c r="Y33" s="60">
        <v>46358097</v>
      </c>
      <c r="Z33" s="140">
        <v>154.53</v>
      </c>
      <c r="AA33" s="62">
        <v>30000000</v>
      </c>
    </row>
    <row r="34" spans="1:27" ht="12.75">
      <c r="A34" s="250" t="s">
        <v>58</v>
      </c>
      <c r="B34" s="251"/>
      <c r="C34" s="168">
        <f aca="true" t="shared" si="3" ref="C34:Y34">SUM(C29:C33)</f>
        <v>243316221</v>
      </c>
      <c r="D34" s="168">
        <f>SUM(D29:D33)</f>
        <v>0</v>
      </c>
      <c r="E34" s="72">
        <f t="shared" si="3"/>
        <v>174636539</v>
      </c>
      <c r="F34" s="73">
        <f t="shared" si="3"/>
        <v>174636539</v>
      </c>
      <c r="G34" s="73">
        <f t="shared" si="3"/>
        <v>982200668</v>
      </c>
      <c r="H34" s="73">
        <f t="shared" si="3"/>
        <v>989125220</v>
      </c>
      <c r="I34" s="73">
        <f t="shared" si="3"/>
        <v>1042915680</v>
      </c>
      <c r="J34" s="73">
        <f t="shared" si="3"/>
        <v>1042915680</v>
      </c>
      <c r="K34" s="73">
        <f t="shared" si="3"/>
        <v>1077760167</v>
      </c>
      <c r="L34" s="73">
        <f t="shared" si="3"/>
        <v>143492828</v>
      </c>
      <c r="M34" s="73">
        <f t="shared" si="3"/>
        <v>284037792</v>
      </c>
      <c r="N34" s="73">
        <f t="shared" si="3"/>
        <v>284037792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370852158</v>
      </c>
      <c r="U34" s="73">
        <f t="shared" si="3"/>
        <v>377249996</v>
      </c>
      <c r="V34" s="73">
        <f t="shared" si="3"/>
        <v>377249996</v>
      </c>
      <c r="W34" s="73">
        <f t="shared" si="3"/>
        <v>377249996</v>
      </c>
      <c r="X34" s="73">
        <f t="shared" si="3"/>
        <v>174636539</v>
      </c>
      <c r="Y34" s="73">
        <f t="shared" si="3"/>
        <v>202613457</v>
      </c>
      <c r="Z34" s="170">
        <f>+IF(X34&lt;&gt;0,+(Y34/X34)*100,0)</f>
        <v>116.0200827159086</v>
      </c>
      <c r="AA34" s="74">
        <f>SUM(AA29:AA33)</f>
        <v>174636539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54747514</v>
      </c>
      <c r="D37" s="155"/>
      <c r="E37" s="59">
        <v>69500000</v>
      </c>
      <c r="F37" s="60">
        <v>69500000</v>
      </c>
      <c r="G37" s="60">
        <v>55832375</v>
      </c>
      <c r="H37" s="60">
        <v>55832375</v>
      </c>
      <c r="I37" s="60">
        <v>55832375</v>
      </c>
      <c r="J37" s="60">
        <v>55832375</v>
      </c>
      <c r="K37" s="60">
        <v>55832375</v>
      </c>
      <c r="L37" s="60">
        <v>55755396</v>
      </c>
      <c r="M37" s="60">
        <v>55327858</v>
      </c>
      <c r="N37" s="60">
        <v>55327858</v>
      </c>
      <c r="O37" s="60"/>
      <c r="P37" s="60"/>
      <c r="Q37" s="60"/>
      <c r="R37" s="60"/>
      <c r="S37" s="60"/>
      <c r="T37" s="60">
        <v>183966648</v>
      </c>
      <c r="U37" s="60">
        <v>183865121</v>
      </c>
      <c r="V37" s="60">
        <v>183865121</v>
      </c>
      <c r="W37" s="60">
        <v>183865121</v>
      </c>
      <c r="X37" s="60">
        <v>69500000</v>
      </c>
      <c r="Y37" s="60">
        <v>114365121</v>
      </c>
      <c r="Z37" s="140">
        <v>164.55</v>
      </c>
      <c r="AA37" s="62">
        <v>69500000</v>
      </c>
    </row>
    <row r="38" spans="1:27" ht="12.75">
      <c r="A38" s="249" t="s">
        <v>165</v>
      </c>
      <c r="B38" s="182"/>
      <c r="C38" s="155">
        <v>78264474</v>
      </c>
      <c r="D38" s="155"/>
      <c r="E38" s="59">
        <v>10900000</v>
      </c>
      <c r="F38" s="60">
        <v>10900000</v>
      </c>
      <c r="G38" s="60">
        <v>231840195</v>
      </c>
      <c r="H38" s="60">
        <v>231840195</v>
      </c>
      <c r="I38" s="60">
        <v>231840195</v>
      </c>
      <c r="J38" s="60">
        <v>231840195</v>
      </c>
      <c r="K38" s="60">
        <v>231840195</v>
      </c>
      <c r="L38" s="60">
        <v>231840195</v>
      </c>
      <c r="M38" s="60">
        <v>231840195</v>
      </c>
      <c r="N38" s="60">
        <v>231840195</v>
      </c>
      <c r="O38" s="60"/>
      <c r="P38" s="60"/>
      <c r="Q38" s="60"/>
      <c r="R38" s="60"/>
      <c r="S38" s="60"/>
      <c r="T38" s="60">
        <v>278630752</v>
      </c>
      <c r="U38" s="60">
        <v>278630752</v>
      </c>
      <c r="V38" s="60">
        <v>278630752</v>
      </c>
      <c r="W38" s="60">
        <v>278630752</v>
      </c>
      <c r="X38" s="60">
        <v>10900000</v>
      </c>
      <c r="Y38" s="60">
        <v>267730752</v>
      </c>
      <c r="Z38" s="140">
        <v>2456.25</v>
      </c>
      <c r="AA38" s="62">
        <v>10900000</v>
      </c>
    </row>
    <row r="39" spans="1:27" ht="12.75">
      <c r="A39" s="250" t="s">
        <v>59</v>
      </c>
      <c r="B39" s="253"/>
      <c r="C39" s="168">
        <f aca="true" t="shared" si="4" ref="C39:Y39">SUM(C37:C38)</f>
        <v>133011988</v>
      </c>
      <c r="D39" s="168">
        <f>SUM(D37:D38)</f>
        <v>0</v>
      </c>
      <c r="E39" s="76">
        <f t="shared" si="4"/>
        <v>80400000</v>
      </c>
      <c r="F39" s="77">
        <f t="shared" si="4"/>
        <v>80400000</v>
      </c>
      <c r="G39" s="77">
        <f t="shared" si="4"/>
        <v>287672570</v>
      </c>
      <c r="H39" s="77">
        <f t="shared" si="4"/>
        <v>287672570</v>
      </c>
      <c r="I39" s="77">
        <f t="shared" si="4"/>
        <v>287672570</v>
      </c>
      <c r="J39" s="77">
        <f t="shared" si="4"/>
        <v>287672570</v>
      </c>
      <c r="K39" s="77">
        <f t="shared" si="4"/>
        <v>287672570</v>
      </c>
      <c r="L39" s="77">
        <f t="shared" si="4"/>
        <v>287595591</v>
      </c>
      <c r="M39" s="77">
        <f t="shared" si="4"/>
        <v>287168053</v>
      </c>
      <c r="N39" s="77">
        <f t="shared" si="4"/>
        <v>287168053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462597400</v>
      </c>
      <c r="U39" s="77">
        <f t="shared" si="4"/>
        <v>462495873</v>
      </c>
      <c r="V39" s="77">
        <f t="shared" si="4"/>
        <v>462495873</v>
      </c>
      <c r="W39" s="77">
        <f t="shared" si="4"/>
        <v>462495873</v>
      </c>
      <c r="X39" s="77">
        <f t="shared" si="4"/>
        <v>80400000</v>
      </c>
      <c r="Y39" s="77">
        <f t="shared" si="4"/>
        <v>382095873</v>
      </c>
      <c r="Z39" s="212">
        <f>+IF(X39&lt;&gt;0,+(Y39/X39)*100,0)</f>
        <v>475.24362313432835</v>
      </c>
      <c r="AA39" s="79">
        <f>SUM(AA37:AA38)</f>
        <v>80400000</v>
      </c>
    </row>
    <row r="40" spans="1:27" ht="12.75">
      <c r="A40" s="250" t="s">
        <v>167</v>
      </c>
      <c r="B40" s="251"/>
      <c r="C40" s="168">
        <f aca="true" t="shared" si="5" ref="C40:Y40">+C34+C39</f>
        <v>376328209</v>
      </c>
      <c r="D40" s="168">
        <f>+D34+D39</f>
        <v>0</v>
      </c>
      <c r="E40" s="72">
        <f t="shared" si="5"/>
        <v>255036539</v>
      </c>
      <c r="F40" s="73">
        <f t="shared" si="5"/>
        <v>255036539</v>
      </c>
      <c r="G40" s="73">
        <f t="shared" si="5"/>
        <v>1269873238</v>
      </c>
      <c r="H40" s="73">
        <f t="shared" si="5"/>
        <v>1276797790</v>
      </c>
      <c r="I40" s="73">
        <f t="shared" si="5"/>
        <v>1330588250</v>
      </c>
      <c r="J40" s="73">
        <f t="shared" si="5"/>
        <v>1330588250</v>
      </c>
      <c r="K40" s="73">
        <f t="shared" si="5"/>
        <v>1365432737</v>
      </c>
      <c r="L40" s="73">
        <f t="shared" si="5"/>
        <v>431088419</v>
      </c>
      <c r="M40" s="73">
        <f t="shared" si="5"/>
        <v>571205845</v>
      </c>
      <c r="N40" s="73">
        <f t="shared" si="5"/>
        <v>571205845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833449558</v>
      </c>
      <c r="U40" s="73">
        <f t="shared" si="5"/>
        <v>839745869</v>
      </c>
      <c r="V40" s="73">
        <f t="shared" si="5"/>
        <v>839745869</v>
      </c>
      <c r="W40" s="73">
        <f t="shared" si="5"/>
        <v>839745869</v>
      </c>
      <c r="X40" s="73">
        <f t="shared" si="5"/>
        <v>255036539</v>
      </c>
      <c r="Y40" s="73">
        <f t="shared" si="5"/>
        <v>584709330</v>
      </c>
      <c r="Z40" s="170">
        <f>+IF(X40&lt;&gt;0,+(Y40/X40)*100,0)</f>
        <v>229.26492505452325</v>
      </c>
      <c r="AA40" s="74">
        <f>+AA34+AA39</f>
        <v>255036539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750053454</v>
      </c>
      <c r="D42" s="257">
        <f>+D25-D40</f>
        <v>0</v>
      </c>
      <c r="E42" s="258">
        <f t="shared" si="6"/>
        <v>969963000</v>
      </c>
      <c r="F42" s="259">
        <f t="shared" si="6"/>
        <v>969963000</v>
      </c>
      <c r="G42" s="259">
        <f t="shared" si="6"/>
        <v>952002</v>
      </c>
      <c r="H42" s="259">
        <f t="shared" si="6"/>
        <v>26030831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835475300</v>
      </c>
      <c r="M42" s="259">
        <f t="shared" si="6"/>
        <v>698623259</v>
      </c>
      <c r="N42" s="259">
        <f t="shared" si="6"/>
        <v>698623259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2533983233</v>
      </c>
      <c r="U42" s="259">
        <f t="shared" si="6"/>
        <v>2543335638</v>
      </c>
      <c r="V42" s="259">
        <f t="shared" si="6"/>
        <v>2543335638</v>
      </c>
      <c r="W42" s="259">
        <f t="shared" si="6"/>
        <v>2543335638</v>
      </c>
      <c r="X42" s="259">
        <f t="shared" si="6"/>
        <v>969963000</v>
      </c>
      <c r="Y42" s="259">
        <f t="shared" si="6"/>
        <v>1573372638</v>
      </c>
      <c r="Z42" s="260">
        <f>+IF(X42&lt;&gt;0,+(Y42/X42)*100,0)</f>
        <v>162.2095521169364</v>
      </c>
      <c r="AA42" s="261">
        <f>+AA25-AA40</f>
        <v>969963000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750053454</v>
      </c>
      <c r="D45" s="155"/>
      <c r="E45" s="59">
        <v>969963000</v>
      </c>
      <c r="F45" s="60">
        <v>969963000</v>
      </c>
      <c r="G45" s="60">
        <v>952002</v>
      </c>
      <c r="H45" s="60">
        <v>26030831</v>
      </c>
      <c r="I45" s="60"/>
      <c r="J45" s="60"/>
      <c r="K45" s="60"/>
      <c r="L45" s="60"/>
      <c r="M45" s="60">
        <v>698623259</v>
      </c>
      <c r="N45" s="60">
        <v>698623259</v>
      </c>
      <c r="O45" s="60"/>
      <c r="P45" s="60"/>
      <c r="Q45" s="60"/>
      <c r="R45" s="60"/>
      <c r="S45" s="60"/>
      <c r="T45" s="60">
        <v>1234763484</v>
      </c>
      <c r="U45" s="60">
        <v>1234799004</v>
      </c>
      <c r="V45" s="60">
        <v>1234799004</v>
      </c>
      <c r="W45" s="60">
        <v>1234799004</v>
      </c>
      <c r="X45" s="60">
        <v>969963000</v>
      </c>
      <c r="Y45" s="60">
        <v>264836004</v>
      </c>
      <c r="Z45" s="139">
        <v>27.3</v>
      </c>
      <c r="AA45" s="62">
        <v>969963000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>
        <v>835475300</v>
      </c>
      <c r="M46" s="60"/>
      <c r="N46" s="60"/>
      <c r="O46" s="60"/>
      <c r="P46" s="60"/>
      <c r="Q46" s="60"/>
      <c r="R46" s="60"/>
      <c r="S46" s="60"/>
      <c r="T46" s="60">
        <v>1299219749</v>
      </c>
      <c r="U46" s="60">
        <v>1308536634</v>
      </c>
      <c r="V46" s="60">
        <v>1308536634</v>
      </c>
      <c r="W46" s="60">
        <v>1308536634</v>
      </c>
      <c r="X46" s="60"/>
      <c r="Y46" s="60">
        <v>1308536634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750053454</v>
      </c>
      <c r="D48" s="217">
        <f>SUM(D45:D47)</f>
        <v>0</v>
      </c>
      <c r="E48" s="264">
        <f t="shared" si="7"/>
        <v>969963000</v>
      </c>
      <c r="F48" s="219">
        <f t="shared" si="7"/>
        <v>969963000</v>
      </c>
      <c r="G48" s="219">
        <f t="shared" si="7"/>
        <v>952002</v>
      </c>
      <c r="H48" s="219">
        <f t="shared" si="7"/>
        <v>26030831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835475300</v>
      </c>
      <c r="M48" s="219">
        <f t="shared" si="7"/>
        <v>698623259</v>
      </c>
      <c r="N48" s="219">
        <f t="shared" si="7"/>
        <v>698623259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2533983233</v>
      </c>
      <c r="U48" s="219">
        <f t="shared" si="7"/>
        <v>2543335638</v>
      </c>
      <c r="V48" s="219">
        <f t="shared" si="7"/>
        <v>2543335638</v>
      </c>
      <c r="W48" s="219">
        <f t="shared" si="7"/>
        <v>2543335638</v>
      </c>
      <c r="X48" s="219">
        <f t="shared" si="7"/>
        <v>969963000</v>
      </c>
      <c r="Y48" s="219">
        <f t="shared" si="7"/>
        <v>1573372638</v>
      </c>
      <c r="Z48" s="265">
        <f>+IF(X48&lt;&gt;0,+(Y48/X48)*100,0)</f>
        <v>162.2095521169364</v>
      </c>
      <c r="AA48" s="232">
        <f>SUM(AA45:AA47)</f>
        <v>969963000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62565920</v>
      </c>
      <c r="D6" s="155"/>
      <c r="E6" s="59">
        <v>66187443</v>
      </c>
      <c r="F6" s="60">
        <v>66187443</v>
      </c>
      <c r="G6" s="60">
        <v>2968723</v>
      </c>
      <c r="H6" s="60">
        <v>3081523</v>
      </c>
      <c r="I6" s="60">
        <v>5924009</v>
      </c>
      <c r="J6" s="60">
        <v>11974255</v>
      </c>
      <c r="K6" s="60">
        <v>15562012</v>
      </c>
      <c r="L6" s="60">
        <v>5991559</v>
      </c>
      <c r="M6" s="60">
        <v>3347697</v>
      </c>
      <c r="N6" s="60">
        <v>24901268</v>
      </c>
      <c r="O6" s="60">
        <v>3551684</v>
      </c>
      <c r="P6" s="60">
        <v>3707798</v>
      </c>
      <c r="Q6" s="60">
        <v>3716362</v>
      </c>
      <c r="R6" s="60">
        <v>10975844</v>
      </c>
      <c r="S6" s="60">
        <v>3712493</v>
      </c>
      <c r="T6" s="60">
        <v>-268851</v>
      </c>
      <c r="U6" s="60">
        <v>3721476</v>
      </c>
      <c r="V6" s="60">
        <v>7165118</v>
      </c>
      <c r="W6" s="60">
        <v>55016485</v>
      </c>
      <c r="X6" s="60">
        <v>66187443</v>
      </c>
      <c r="Y6" s="60">
        <v>-11170958</v>
      </c>
      <c r="Z6" s="140">
        <v>-16.88</v>
      </c>
      <c r="AA6" s="62">
        <v>66187443</v>
      </c>
    </row>
    <row r="7" spans="1:27" ht="12.75">
      <c r="A7" s="249" t="s">
        <v>32</v>
      </c>
      <c r="B7" s="182"/>
      <c r="C7" s="155">
        <v>233668571</v>
      </c>
      <c r="D7" s="155"/>
      <c r="E7" s="59">
        <v>218240000</v>
      </c>
      <c r="F7" s="60">
        <v>218240000</v>
      </c>
      <c r="G7" s="60">
        <v>10368464</v>
      </c>
      <c r="H7" s="60">
        <v>8416696</v>
      </c>
      <c r="I7" s="60">
        <v>17400129</v>
      </c>
      <c r="J7" s="60">
        <v>36185289</v>
      </c>
      <c r="K7" s="60">
        <v>17967787</v>
      </c>
      <c r="L7" s="60">
        <v>10587740</v>
      </c>
      <c r="M7" s="60">
        <v>9154200</v>
      </c>
      <c r="N7" s="60">
        <v>37709727</v>
      </c>
      <c r="O7" s="60">
        <v>8834698</v>
      </c>
      <c r="P7" s="60">
        <v>16234591</v>
      </c>
      <c r="Q7" s="60">
        <v>17249472</v>
      </c>
      <c r="R7" s="60">
        <v>42318761</v>
      </c>
      <c r="S7" s="60">
        <v>19223743</v>
      </c>
      <c r="T7" s="60">
        <v>3829560</v>
      </c>
      <c r="U7" s="60">
        <v>21704118</v>
      </c>
      <c r="V7" s="60">
        <v>44757421</v>
      </c>
      <c r="W7" s="60">
        <v>160971198</v>
      </c>
      <c r="X7" s="60">
        <v>218240000</v>
      </c>
      <c r="Y7" s="60">
        <v>-57268802</v>
      </c>
      <c r="Z7" s="140">
        <v>-26.24</v>
      </c>
      <c r="AA7" s="62">
        <v>218240000</v>
      </c>
    </row>
    <row r="8" spans="1:27" ht="12.75">
      <c r="A8" s="249" t="s">
        <v>178</v>
      </c>
      <c r="B8" s="182"/>
      <c r="C8" s="155">
        <v>9921058</v>
      </c>
      <c r="D8" s="155"/>
      <c r="E8" s="59">
        <v>24591000</v>
      </c>
      <c r="F8" s="60">
        <v>24591000</v>
      </c>
      <c r="G8" s="60">
        <v>16586011</v>
      </c>
      <c r="H8" s="60">
        <v>10963627</v>
      </c>
      <c r="I8" s="60">
        <v>7233827</v>
      </c>
      <c r="J8" s="60">
        <v>34783465</v>
      </c>
      <c r="K8" s="60">
        <v>19180491</v>
      </c>
      <c r="L8" s="60">
        <v>11898465</v>
      </c>
      <c r="M8" s="60">
        <v>21865839</v>
      </c>
      <c r="N8" s="60">
        <v>52944795</v>
      </c>
      <c r="O8" s="60">
        <v>23091997</v>
      </c>
      <c r="P8" s="60">
        <v>2400790</v>
      </c>
      <c r="Q8" s="60">
        <v>266132</v>
      </c>
      <c r="R8" s="60">
        <v>25758919</v>
      </c>
      <c r="S8" s="60">
        <v>251699</v>
      </c>
      <c r="T8" s="60">
        <v>329073</v>
      </c>
      <c r="U8" s="60">
        <v>1834067</v>
      </c>
      <c r="V8" s="60">
        <v>2414839</v>
      </c>
      <c r="W8" s="60">
        <v>115902018</v>
      </c>
      <c r="X8" s="60">
        <v>24591000</v>
      </c>
      <c r="Y8" s="60">
        <v>91311018</v>
      </c>
      <c r="Z8" s="140">
        <v>371.32</v>
      </c>
      <c r="AA8" s="62">
        <v>24591000</v>
      </c>
    </row>
    <row r="9" spans="1:27" ht="12.75">
      <c r="A9" s="249" t="s">
        <v>179</v>
      </c>
      <c r="B9" s="182"/>
      <c r="C9" s="155">
        <v>86421209</v>
      </c>
      <c r="D9" s="155"/>
      <c r="E9" s="59">
        <v>98859000</v>
      </c>
      <c r="F9" s="60">
        <v>98859000</v>
      </c>
      <c r="G9" s="60">
        <v>33154000</v>
      </c>
      <c r="H9" s="60"/>
      <c r="I9" s="60"/>
      <c r="J9" s="60">
        <v>33154000</v>
      </c>
      <c r="K9" s="60"/>
      <c r="L9" s="60"/>
      <c r="M9" s="60">
        <v>23019000</v>
      </c>
      <c r="N9" s="60">
        <v>23019000</v>
      </c>
      <c r="O9" s="60"/>
      <c r="P9" s="60">
        <v>40426861</v>
      </c>
      <c r="Q9" s="60">
        <v>-15803587</v>
      </c>
      <c r="R9" s="60">
        <v>24623274</v>
      </c>
      <c r="S9" s="60">
        <v>9679261</v>
      </c>
      <c r="T9" s="60"/>
      <c r="U9" s="60">
        <v>600293</v>
      </c>
      <c r="V9" s="60">
        <v>10279554</v>
      </c>
      <c r="W9" s="60">
        <v>91075828</v>
      </c>
      <c r="X9" s="60">
        <v>98859000</v>
      </c>
      <c r="Y9" s="60">
        <v>-7783172</v>
      </c>
      <c r="Z9" s="140">
        <v>-7.87</v>
      </c>
      <c r="AA9" s="62">
        <v>98859000</v>
      </c>
    </row>
    <row r="10" spans="1:27" ht="12.75">
      <c r="A10" s="249" t="s">
        <v>180</v>
      </c>
      <c r="B10" s="182"/>
      <c r="C10" s="155">
        <v>27884092</v>
      </c>
      <c r="D10" s="155"/>
      <c r="E10" s="59">
        <v>26546000</v>
      </c>
      <c r="F10" s="60">
        <v>26546000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26546000</v>
      </c>
      <c r="Y10" s="60">
        <v>-26546000</v>
      </c>
      <c r="Z10" s="140">
        <v>-100</v>
      </c>
      <c r="AA10" s="62">
        <v>26546000</v>
      </c>
    </row>
    <row r="11" spans="1:27" ht="12.75">
      <c r="A11" s="249" t="s">
        <v>181</v>
      </c>
      <c r="B11" s="182"/>
      <c r="C11" s="155">
        <v>1086258</v>
      </c>
      <c r="D11" s="155"/>
      <c r="E11" s="59">
        <v>13000000</v>
      </c>
      <c r="F11" s="60">
        <v>13000000</v>
      </c>
      <c r="G11" s="60">
        <v>476934</v>
      </c>
      <c r="H11" s="60">
        <v>608555</v>
      </c>
      <c r="I11" s="60">
        <v>428355</v>
      </c>
      <c r="J11" s="60">
        <v>1513844</v>
      </c>
      <c r="K11" s="60">
        <v>486646</v>
      </c>
      <c r="L11" s="60">
        <v>396495</v>
      </c>
      <c r="M11" s="60">
        <v>297256</v>
      </c>
      <c r="N11" s="60">
        <v>1180397</v>
      </c>
      <c r="O11" s="60">
        <v>343746</v>
      </c>
      <c r="P11" s="60">
        <v>14636</v>
      </c>
      <c r="Q11" s="60">
        <v>17164</v>
      </c>
      <c r="R11" s="60">
        <v>375546</v>
      </c>
      <c r="S11" s="60">
        <v>40213</v>
      </c>
      <c r="T11" s="60">
        <v>20665</v>
      </c>
      <c r="U11" s="60">
        <v>16103</v>
      </c>
      <c r="V11" s="60">
        <v>76981</v>
      </c>
      <c r="W11" s="60">
        <v>3146768</v>
      </c>
      <c r="X11" s="60">
        <v>13000000</v>
      </c>
      <c r="Y11" s="60">
        <v>-9853232</v>
      </c>
      <c r="Z11" s="140">
        <v>-75.79</v>
      </c>
      <c r="AA11" s="62">
        <v>13000000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-406648923</v>
      </c>
      <c r="D14" s="155"/>
      <c r="E14" s="59">
        <v>-401806000</v>
      </c>
      <c r="F14" s="60">
        <v>-401806000</v>
      </c>
      <c r="G14" s="60">
        <v>-54609959</v>
      </c>
      <c r="H14" s="60">
        <v>-24828752</v>
      </c>
      <c r="I14" s="60">
        <v>-30135841</v>
      </c>
      <c r="J14" s="60">
        <v>-109574552</v>
      </c>
      <c r="K14" s="60">
        <v>-53310054</v>
      </c>
      <c r="L14" s="60">
        <v>-22569491</v>
      </c>
      <c r="M14" s="60">
        <v>-59310669</v>
      </c>
      <c r="N14" s="60">
        <v>-135190214</v>
      </c>
      <c r="O14" s="60">
        <v>-33934309</v>
      </c>
      <c r="P14" s="60">
        <v>-40724102</v>
      </c>
      <c r="Q14" s="60">
        <v>-23270698</v>
      </c>
      <c r="R14" s="60">
        <v>-97929109</v>
      </c>
      <c r="S14" s="60">
        <v>-14945248</v>
      </c>
      <c r="T14" s="60">
        <v>-39997699</v>
      </c>
      <c r="U14" s="60">
        <v>-43664819</v>
      </c>
      <c r="V14" s="60">
        <v>-98607766</v>
      </c>
      <c r="W14" s="60">
        <v>-441301641</v>
      </c>
      <c r="X14" s="60">
        <v>-401806000</v>
      </c>
      <c r="Y14" s="60">
        <v>-39495641</v>
      </c>
      <c r="Z14" s="140">
        <v>9.83</v>
      </c>
      <c r="AA14" s="62">
        <v>-401806000</v>
      </c>
    </row>
    <row r="15" spans="1:27" ht="12.75">
      <c r="A15" s="249" t="s">
        <v>40</v>
      </c>
      <c r="B15" s="182"/>
      <c r="C15" s="155"/>
      <c r="D15" s="155"/>
      <c r="E15" s="59">
        <v>-5718000</v>
      </c>
      <c r="F15" s="60">
        <v>-5718000</v>
      </c>
      <c r="G15" s="60"/>
      <c r="H15" s="60"/>
      <c r="I15" s="60"/>
      <c r="J15" s="60"/>
      <c r="K15" s="60"/>
      <c r="L15" s="60"/>
      <c r="M15" s="60">
        <v>-2446870</v>
      </c>
      <c r="N15" s="60">
        <v>-2446870</v>
      </c>
      <c r="O15" s="60"/>
      <c r="P15" s="60">
        <v>-445001</v>
      </c>
      <c r="Q15" s="60">
        <v>-491521</v>
      </c>
      <c r="R15" s="60">
        <v>-936522</v>
      </c>
      <c r="S15" s="60">
        <v>-475443</v>
      </c>
      <c r="T15" s="60">
        <v>-489891</v>
      </c>
      <c r="U15" s="60">
        <v>-473355</v>
      </c>
      <c r="V15" s="60">
        <v>-1438689</v>
      </c>
      <c r="W15" s="60">
        <v>-4822081</v>
      </c>
      <c r="X15" s="60">
        <v>-5718000</v>
      </c>
      <c r="Y15" s="60">
        <v>895919</v>
      </c>
      <c r="Z15" s="140">
        <v>-15.67</v>
      </c>
      <c r="AA15" s="62">
        <v>-5718000</v>
      </c>
    </row>
    <row r="16" spans="1:27" ht="12.75">
      <c r="A16" s="249" t="s">
        <v>42</v>
      </c>
      <c r="B16" s="182"/>
      <c r="C16" s="155"/>
      <c r="D16" s="155"/>
      <c r="E16" s="59">
        <v>-3376000</v>
      </c>
      <c r="F16" s="60">
        <v>-3376000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-3376000</v>
      </c>
      <c r="Y16" s="60">
        <v>3376000</v>
      </c>
      <c r="Z16" s="140">
        <v>-100</v>
      </c>
      <c r="AA16" s="62">
        <v>-3376000</v>
      </c>
    </row>
    <row r="17" spans="1:27" ht="12.75">
      <c r="A17" s="250" t="s">
        <v>185</v>
      </c>
      <c r="B17" s="251"/>
      <c r="C17" s="168">
        <f aca="true" t="shared" si="0" ref="C17:Y17">SUM(C6:C16)</f>
        <v>14898185</v>
      </c>
      <c r="D17" s="168">
        <f t="shared" si="0"/>
        <v>0</v>
      </c>
      <c r="E17" s="72">
        <f t="shared" si="0"/>
        <v>36523443</v>
      </c>
      <c r="F17" s="73">
        <f t="shared" si="0"/>
        <v>36523443</v>
      </c>
      <c r="G17" s="73">
        <f t="shared" si="0"/>
        <v>8944173</v>
      </c>
      <c r="H17" s="73">
        <f t="shared" si="0"/>
        <v>-1758351</v>
      </c>
      <c r="I17" s="73">
        <f t="shared" si="0"/>
        <v>850479</v>
      </c>
      <c r="J17" s="73">
        <f t="shared" si="0"/>
        <v>8036301</v>
      </c>
      <c r="K17" s="73">
        <f t="shared" si="0"/>
        <v>-113118</v>
      </c>
      <c r="L17" s="73">
        <f t="shared" si="0"/>
        <v>6304768</v>
      </c>
      <c r="M17" s="73">
        <f t="shared" si="0"/>
        <v>-4073547</v>
      </c>
      <c r="N17" s="73">
        <f t="shared" si="0"/>
        <v>2118103</v>
      </c>
      <c r="O17" s="73">
        <f t="shared" si="0"/>
        <v>1887816</v>
      </c>
      <c r="P17" s="73">
        <f t="shared" si="0"/>
        <v>21615573</v>
      </c>
      <c r="Q17" s="73">
        <f t="shared" si="0"/>
        <v>-18316676</v>
      </c>
      <c r="R17" s="73">
        <f t="shared" si="0"/>
        <v>5186713</v>
      </c>
      <c r="S17" s="73">
        <f t="shared" si="0"/>
        <v>17486718</v>
      </c>
      <c r="T17" s="73">
        <f t="shared" si="0"/>
        <v>-36577143</v>
      </c>
      <c r="U17" s="73">
        <f t="shared" si="0"/>
        <v>-16262117</v>
      </c>
      <c r="V17" s="73">
        <f t="shared" si="0"/>
        <v>-35352542</v>
      </c>
      <c r="W17" s="73">
        <f t="shared" si="0"/>
        <v>-20011425</v>
      </c>
      <c r="X17" s="73">
        <f t="shared" si="0"/>
        <v>36523443</v>
      </c>
      <c r="Y17" s="73">
        <f t="shared" si="0"/>
        <v>-56534868</v>
      </c>
      <c r="Z17" s="170">
        <f>+IF(X17&lt;&gt;0,+(Y17/X17)*100,0)</f>
        <v>-154.79063132136804</v>
      </c>
      <c r="AA17" s="74">
        <f>SUM(AA6:AA16)</f>
        <v>36523443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1312000</v>
      </c>
      <c r="D21" s="155"/>
      <c r="E21" s="59">
        <v>500000</v>
      </c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500000</v>
      </c>
      <c r="Y21" s="159">
        <v>-500000</v>
      </c>
      <c r="Z21" s="141">
        <v>-100</v>
      </c>
      <c r="AA21" s="225">
        <v>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1431309</v>
      </c>
      <c r="R24" s="60">
        <v>1431309</v>
      </c>
      <c r="S24" s="60"/>
      <c r="T24" s="60"/>
      <c r="U24" s="60">
        <v>1123416</v>
      </c>
      <c r="V24" s="60">
        <v>1123416</v>
      </c>
      <c r="W24" s="60">
        <v>2554725</v>
      </c>
      <c r="X24" s="60"/>
      <c r="Y24" s="60">
        <v>2554725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-11242059</v>
      </c>
      <c r="D26" s="155"/>
      <c r="E26" s="59">
        <v>-26536000</v>
      </c>
      <c r="F26" s="60">
        <v>-26536000</v>
      </c>
      <c r="G26" s="60"/>
      <c r="H26" s="60"/>
      <c r="I26" s="60"/>
      <c r="J26" s="60"/>
      <c r="K26" s="60"/>
      <c r="L26" s="60">
        <v>-8040722</v>
      </c>
      <c r="M26" s="60">
        <v>-1620359</v>
      </c>
      <c r="N26" s="60">
        <v>-9661081</v>
      </c>
      <c r="O26" s="60"/>
      <c r="P26" s="60">
        <v>-484164</v>
      </c>
      <c r="Q26" s="60">
        <v>-547893</v>
      </c>
      <c r="R26" s="60">
        <v>-1032057</v>
      </c>
      <c r="S26" s="60">
        <v>-940589</v>
      </c>
      <c r="T26" s="60">
        <v>-1396590</v>
      </c>
      <c r="U26" s="60">
        <v>-15784072</v>
      </c>
      <c r="V26" s="60">
        <v>-18121251</v>
      </c>
      <c r="W26" s="60">
        <v>-28814389</v>
      </c>
      <c r="X26" s="60">
        <v>-26536000</v>
      </c>
      <c r="Y26" s="60">
        <v>-2278389</v>
      </c>
      <c r="Z26" s="140">
        <v>8.59</v>
      </c>
      <c r="AA26" s="62">
        <v>-26536000</v>
      </c>
    </row>
    <row r="27" spans="1:27" ht="12.75">
      <c r="A27" s="250" t="s">
        <v>192</v>
      </c>
      <c r="B27" s="251"/>
      <c r="C27" s="168">
        <f aca="true" t="shared" si="1" ref="C27:Y27">SUM(C21:C26)</f>
        <v>-9930059</v>
      </c>
      <c r="D27" s="168">
        <f>SUM(D21:D26)</f>
        <v>0</v>
      </c>
      <c r="E27" s="72">
        <f t="shared" si="1"/>
        <v>-26036000</v>
      </c>
      <c r="F27" s="73">
        <f t="shared" si="1"/>
        <v>-26036000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-8040722</v>
      </c>
      <c r="M27" s="73">
        <f t="shared" si="1"/>
        <v>-1620359</v>
      </c>
      <c r="N27" s="73">
        <f t="shared" si="1"/>
        <v>-9661081</v>
      </c>
      <c r="O27" s="73">
        <f t="shared" si="1"/>
        <v>0</v>
      </c>
      <c r="P27" s="73">
        <f t="shared" si="1"/>
        <v>-484164</v>
      </c>
      <c r="Q27" s="73">
        <f t="shared" si="1"/>
        <v>883416</v>
      </c>
      <c r="R27" s="73">
        <f t="shared" si="1"/>
        <v>399252</v>
      </c>
      <c r="S27" s="73">
        <f t="shared" si="1"/>
        <v>-940589</v>
      </c>
      <c r="T27" s="73">
        <f t="shared" si="1"/>
        <v>-1396590</v>
      </c>
      <c r="U27" s="73">
        <f t="shared" si="1"/>
        <v>-14660656</v>
      </c>
      <c r="V27" s="73">
        <f t="shared" si="1"/>
        <v>-16997835</v>
      </c>
      <c r="W27" s="73">
        <f t="shared" si="1"/>
        <v>-26259664</v>
      </c>
      <c r="X27" s="73">
        <f t="shared" si="1"/>
        <v>-26036000</v>
      </c>
      <c r="Y27" s="73">
        <f t="shared" si="1"/>
        <v>-223664</v>
      </c>
      <c r="Z27" s="170">
        <f>+IF(X27&lt;&gt;0,+(Y27/X27)*100,0)</f>
        <v>0.8590566907359041</v>
      </c>
      <c r="AA27" s="74">
        <f>SUM(AA21:AA26)</f>
        <v>-26036000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>
        <v>18367</v>
      </c>
      <c r="Q33" s="159">
        <v>493440</v>
      </c>
      <c r="R33" s="60">
        <v>511807</v>
      </c>
      <c r="S33" s="60">
        <v>-87001</v>
      </c>
      <c r="T33" s="60">
        <v>48980</v>
      </c>
      <c r="U33" s="60">
        <v>-72610</v>
      </c>
      <c r="V33" s="159">
        <v>-110631</v>
      </c>
      <c r="W33" s="159">
        <v>401176</v>
      </c>
      <c r="X33" s="159"/>
      <c r="Y33" s="60">
        <v>401176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-526025</v>
      </c>
      <c r="D35" s="155"/>
      <c r="E35" s="59">
        <v>-6600000</v>
      </c>
      <c r="F35" s="60">
        <v>-6600000</v>
      </c>
      <c r="G35" s="60"/>
      <c r="H35" s="60"/>
      <c r="I35" s="60"/>
      <c r="J35" s="60"/>
      <c r="K35" s="60"/>
      <c r="L35" s="60"/>
      <c r="M35" s="60">
        <v>-427538</v>
      </c>
      <c r="N35" s="60">
        <v>-427538</v>
      </c>
      <c r="O35" s="60"/>
      <c r="P35" s="60">
        <v>-129881</v>
      </c>
      <c r="Q35" s="60">
        <v>-83360</v>
      </c>
      <c r="R35" s="60">
        <v>-213241</v>
      </c>
      <c r="S35" s="60">
        <v>-99439</v>
      </c>
      <c r="T35" s="60">
        <v>-84990</v>
      </c>
      <c r="U35" s="60">
        <v>-101527</v>
      </c>
      <c r="V35" s="60">
        <v>-285956</v>
      </c>
      <c r="W35" s="60">
        <v>-926735</v>
      </c>
      <c r="X35" s="60">
        <v>-6600000</v>
      </c>
      <c r="Y35" s="60">
        <v>5673265</v>
      </c>
      <c r="Z35" s="140">
        <v>-85.96</v>
      </c>
      <c r="AA35" s="62">
        <v>-6600000</v>
      </c>
    </row>
    <row r="36" spans="1:27" ht="12.75">
      <c r="A36" s="250" t="s">
        <v>198</v>
      </c>
      <c r="B36" s="251"/>
      <c r="C36" s="168">
        <f aca="true" t="shared" si="2" ref="C36:Y36">SUM(C31:C35)</f>
        <v>-526025</v>
      </c>
      <c r="D36" s="168">
        <f>SUM(D31:D35)</f>
        <v>0</v>
      </c>
      <c r="E36" s="72">
        <f t="shared" si="2"/>
        <v>-6600000</v>
      </c>
      <c r="F36" s="73">
        <f t="shared" si="2"/>
        <v>-6600000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-427538</v>
      </c>
      <c r="N36" s="73">
        <f t="shared" si="2"/>
        <v>-427538</v>
      </c>
      <c r="O36" s="73">
        <f t="shared" si="2"/>
        <v>0</v>
      </c>
      <c r="P36" s="73">
        <f t="shared" si="2"/>
        <v>-111514</v>
      </c>
      <c r="Q36" s="73">
        <f t="shared" si="2"/>
        <v>410080</v>
      </c>
      <c r="R36" s="73">
        <f t="shared" si="2"/>
        <v>298566</v>
      </c>
      <c r="S36" s="73">
        <f t="shared" si="2"/>
        <v>-186440</v>
      </c>
      <c r="T36" s="73">
        <f t="shared" si="2"/>
        <v>-36010</v>
      </c>
      <c r="U36" s="73">
        <f t="shared" si="2"/>
        <v>-174137</v>
      </c>
      <c r="V36" s="73">
        <f t="shared" si="2"/>
        <v>-396587</v>
      </c>
      <c r="W36" s="73">
        <f t="shared" si="2"/>
        <v>-525559</v>
      </c>
      <c r="X36" s="73">
        <f t="shared" si="2"/>
        <v>-6600000</v>
      </c>
      <c r="Y36" s="73">
        <f t="shared" si="2"/>
        <v>6074441</v>
      </c>
      <c r="Z36" s="170">
        <f>+IF(X36&lt;&gt;0,+(Y36/X36)*100,0)</f>
        <v>-92.03698484848485</v>
      </c>
      <c r="AA36" s="74">
        <f>SUM(AA31:AA35)</f>
        <v>-6600000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4442101</v>
      </c>
      <c r="D38" s="153">
        <f>+D17+D27+D36</f>
        <v>0</v>
      </c>
      <c r="E38" s="99">
        <f t="shared" si="3"/>
        <v>3887443</v>
      </c>
      <c r="F38" s="100">
        <f t="shared" si="3"/>
        <v>3887443</v>
      </c>
      <c r="G38" s="100">
        <f t="shared" si="3"/>
        <v>8944173</v>
      </c>
      <c r="H38" s="100">
        <f t="shared" si="3"/>
        <v>-1758351</v>
      </c>
      <c r="I38" s="100">
        <f t="shared" si="3"/>
        <v>850479</v>
      </c>
      <c r="J38" s="100">
        <f t="shared" si="3"/>
        <v>8036301</v>
      </c>
      <c r="K38" s="100">
        <f t="shared" si="3"/>
        <v>-113118</v>
      </c>
      <c r="L38" s="100">
        <f t="shared" si="3"/>
        <v>-1735954</v>
      </c>
      <c r="M38" s="100">
        <f t="shared" si="3"/>
        <v>-6121444</v>
      </c>
      <c r="N38" s="100">
        <f t="shared" si="3"/>
        <v>-7970516</v>
      </c>
      <c r="O38" s="100">
        <f t="shared" si="3"/>
        <v>1887816</v>
      </c>
      <c r="P38" s="100">
        <f t="shared" si="3"/>
        <v>21019895</v>
      </c>
      <c r="Q38" s="100">
        <f t="shared" si="3"/>
        <v>-17023180</v>
      </c>
      <c r="R38" s="100">
        <f t="shared" si="3"/>
        <v>5884531</v>
      </c>
      <c r="S38" s="100">
        <f t="shared" si="3"/>
        <v>16359689</v>
      </c>
      <c r="T38" s="100">
        <f t="shared" si="3"/>
        <v>-38009743</v>
      </c>
      <c r="U38" s="100">
        <f t="shared" si="3"/>
        <v>-31096910</v>
      </c>
      <c r="V38" s="100">
        <f t="shared" si="3"/>
        <v>-52746964</v>
      </c>
      <c r="W38" s="100">
        <f t="shared" si="3"/>
        <v>-46796648</v>
      </c>
      <c r="X38" s="100">
        <f t="shared" si="3"/>
        <v>3887443</v>
      </c>
      <c r="Y38" s="100">
        <f t="shared" si="3"/>
        <v>-50684091</v>
      </c>
      <c r="Z38" s="137">
        <f>+IF(X38&lt;&gt;0,+(Y38/X38)*100,0)</f>
        <v>-1303.789946244871</v>
      </c>
      <c r="AA38" s="102">
        <f>+AA17+AA27+AA36</f>
        <v>3887443</v>
      </c>
    </row>
    <row r="39" spans="1:27" ht="12.75">
      <c r="A39" s="249" t="s">
        <v>200</v>
      </c>
      <c r="B39" s="182"/>
      <c r="C39" s="153">
        <v>5263670</v>
      </c>
      <c r="D39" s="153"/>
      <c r="E39" s="99">
        <v>5179154</v>
      </c>
      <c r="F39" s="100">
        <v>5179154</v>
      </c>
      <c r="G39" s="100"/>
      <c r="H39" s="100">
        <v>8944173</v>
      </c>
      <c r="I39" s="100">
        <v>7185822</v>
      </c>
      <c r="J39" s="100"/>
      <c r="K39" s="100">
        <v>8036301</v>
      </c>
      <c r="L39" s="100">
        <v>7923183</v>
      </c>
      <c r="M39" s="100">
        <v>6187229</v>
      </c>
      <c r="N39" s="100">
        <v>8036301</v>
      </c>
      <c r="O39" s="100">
        <v>65785</v>
      </c>
      <c r="P39" s="100">
        <v>1953601</v>
      </c>
      <c r="Q39" s="100">
        <v>22973496</v>
      </c>
      <c r="R39" s="100">
        <v>65785</v>
      </c>
      <c r="S39" s="100">
        <v>5950316</v>
      </c>
      <c r="T39" s="100">
        <v>22310005</v>
      </c>
      <c r="U39" s="100">
        <v>-15699738</v>
      </c>
      <c r="V39" s="100">
        <v>5950316</v>
      </c>
      <c r="W39" s="100"/>
      <c r="X39" s="100">
        <v>5179154</v>
      </c>
      <c r="Y39" s="100">
        <v>-5179154</v>
      </c>
      <c r="Z39" s="137">
        <v>-100</v>
      </c>
      <c r="AA39" s="102">
        <v>5179154</v>
      </c>
    </row>
    <row r="40" spans="1:27" ht="12.75">
      <c r="A40" s="269" t="s">
        <v>201</v>
      </c>
      <c r="B40" s="256"/>
      <c r="C40" s="257">
        <v>9705771</v>
      </c>
      <c r="D40" s="257"/>
      <c r="E40" s="258">
        <v>9066597</v>
      </c>
      <c r="F40" s="259">
        <v>9066597</v>
      </c>
      <c r="G40" s="259">
        <v>8944173</v>
      </c>
      <c r="H40" s="259">
        <v>7185822</v>
      </c>
      <c r="I40" s="259">
        <v>8036301</v>
      </c>
      <c r="J40" s="259">
        <v>8036301</v>
      </c>
      <c r="K40" s="259">
        <v>7923183</v>
      </c>
      <c r="L40" s="259">
        <v>6187229</v>
      </c>
      <c r="M40" s="259">
        <v>65785</v>
      </c>
      <c r="N40" s="259">
        <v>65785</v>
      </c>
      <c r="O40" s="259">
        <v>1953601</v>
      </c>
      <c r="P40" s="259">
        <v>22973496</v>
      </c>
      <c r="Q40" s="259">
        <v>5950316</v>
      </c>
      <c r="R40" s="259">
        <v>1953601</v>
      </c>
      <c r="S40" s="259">
        <v>22310005</v>
      </c>
      <c r="T40" s="259">
        <v>-15699738</v>
      </c>
      <c r="U40" s="259">
        <v>-46796648</v>
      </c>
      <c r="V40" s="259">
        <v>-46796648</v>
      </c>
      <c r="W40" s="259">
        <v>-46796648</v>
      </c>
      <c r="X40" s="259">
        <v>9066597</v>
      </c>
      <c r="Y40" s="259">
        <v>-55863245</v>
      </c>
      <c r="Z40" s="260">
        <v>-616.14</v>
      </c>
      <c r="AA40" s="261">
        <v>9066597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11241971</v>
      </c>
      <c r="D5" s="200">
        <f t="shared" si="0"/>
        <v>0</v>
      </c>
      <c r="E5" s="106">
        <f t="shared" si="0"/>
        <v>149402625</v>
      </c>
      <c r="F5" s="106">
        <f t="shared" si="0"/>
        <v>149402625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12349642</v>
      </c>
      <c r="M5" s="106">
        <f t="shared" si="0"/>
        <v>0</v>
      </c>
      <c r="N5" s="106">
        <f t="shared" si="0"/>
        <v>12349642</v>
      </c>
      <c r="O5" s="106">
        <f t="shared" si="0"/>
        <v>263769</v>
      </c>
      <c r="P5" s="106">
        <f t="shared" si="0"/>
        <v>0</v>
      </c>
      <c r="Q5" s="106">
        <f t="shared" si="0"/>
        <v>547893</v>
      </c>
      <c r="R5" s="106">
        <f t="shared" si="0"/>
        <v>811662</v>
      </c>
      <c r="S5" s="106">
        <f t="shared" si="0"/>
        <v>940589</v>
      </c>
      <c r="T5" s="106">
        <f t="shared" si="0"/>
        <v>1396590</v>
      </c>
      <c r="U5" s="106">
        <f t="shared" si="0"/>
        <v>25158592</v>
      </c>
      <c r="V5" s="106">
        <f t="shared" si="0"/>
        <v>27495771</v>
      </c>
      <c r="W5" s="106">
        <f t="shared" si="0"/>
        <v>40657075</v>
      </c>
      <c r="X5" s="106">
        <f t="shared" si="0"/>
        <v>149402625</v>
      </c>
      <c r="Y5" s="106">
        <f t="shared" si="0"/>
        <v>-108745550</v>
      </c>
      <c r="Z5" s="201">
        <f>+IF(X5&lt;&gt;0,+(Y5/X5)*100,0)</f>
        <v>-72.78690719122237</v>
      </c>
      <c r="AA5" s="199">
        <f>SUM(AA11:AA18)</f>
        <v>149402625</v>
      </c>
    </row>
    <row r="6" spans="1:27" ht="12.75">
      <c r="A6" s="291" t="s">
        <v>205</v>
      </c>
      <c r="B6" s="142"/>
      <c r="C6" s="62">
        <v>1813572</v>
      </c>
      <c r="D6" s="156"/>
      <c r="E6" s="60">
        <v>5708825</v>
      </c>
      <c r="F6" s="60">
        <v>5708825</v>
      </c>
      <c r="G6" s="60"/>
      <c r="H6" s="60"/>
      <c r="I6" s="60"/>
      <c r="J6" s="60"/>
      <c r="K6" s="60"/>
      <c r="L6" s="60">
        <v>5388686</v>
      </c>
      <c r="M6" s="60"/>
      <c r="N6" s="60">
        <v>5388686</v>
      </c>
      <c r="O6" s="60">
        <v>263769</v>
      </c>
      <c r="P6" s="60"/>
      <c r="Q6" s="60"/>
      <c r="R6" s="60">
        <v>263769</v>
      </c>
      <c r="S6" s="60"/>
      <c r="T6" s="60"/>
      <c r="U6" s="60"/>
      <c r="V6" s="60"/>
      <c r="W6" s="60">
        <v>5652455</v>
      </c>
      <c r="X6" s="60">
        <v>5708825</v>
      </c>
      <c r="Y6" s="60">
        <v>-56370</v>
      </c>
      <c r="Z6" s="140">
        <v>-0.99</v>
      </c>
      <c r="AA6" s="155">
        <v>5708825</v>
      </c>
    </row>
    <row r="7" spans="1:27" ht="12.75">
      <c r="A7" s="291" t="s">
        <v>206</v>
      </c>
      <c r="B7" s="142"/>
      <c r="C7" s="62">
        <v>2897662</v>
      </c>
      <c r="D7" s="156"/>
      <c r="E7" s="60">
        <v>8085000</v>
      </c>
      <c r="F7" s="60">
        <v>8085000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8085000</v>
      </c>
      <c r="Y7" s="60">
        <v>-8085000</v>
      </c>
      <c r="Z7" s="140">
        <v>-100</v>
      </c>
      <c r="AA7" s="155">
        <v>8085000</v>
      </c>
    </row>
    <row r="8" spans="1:27" ht="12.75">
      <c r="A8" s="291" t="s">
        <v>207</v>
      </c>
      <c r="B8" s="142"/>
      <c r="C8" s="62">
        <v>2511064</v>
      </c>
      <c r="D8" s="156"/>
      <c r="E8" s="60">
        <v>44405000</v>
      </c>
      <c r="F8" s="60">
        <v>44405000</v>
      </c>
      <c r="G8" s="60"/>
      <c r="H8" s="60"/>
      <c r="I8" s="60"/>
      <c r="J8" s="60"/>
      <c r="K8" s="60"/>
      <c r="L8" s="60">
        <v>1319426</v>
      </c>
      <c r="M8" s="60"/>
      <c r="N8" s="60">
        <v>1319426</v>
      </c>
      <c r="O8" s="60"/>
      <c r="P8" s="60"/>
      <c r="Q8" s="60"/>
      <c r="R8" s="60"/>
      <c r="S8" s="60"/>
      <c r="T8" s="60"/>
      <c r="U8" s="60"/>
      <c r="V8" s="60"/>
      <c r="W8" s="60">
        <v>1319426</v>
      </c>
      <c r="X8" s="60">
        <v>44405000</v>
      </c>
      <c r="Y8" s="60">
        <v>-43085574</v>
      </c>
      <c r="Z8" s="140">
        <v>-97.03</v>
      </c>
      <c r="AA8" s="155">
        <v>44405000</v>
      </c>
    </row>
    <row r="9" spans="1:27" ht="12.75">
      <c r="A9" s="291" t="s">
        <v>208</v>
      </c>
      <c r="B9" s="142"/>
      <c r="C9" s="62">
        <v>497256</v>
      </c>
      <c r="D9" s="156"/>
      <c r="E9" s="60">
        <v>85411800</v>
      </c>
      <c r="F9" s="60">
        <v>85411800</v>
      </c>
      <c r="G9" s="60"/>
      <c r="H9" s="60"/>
      <c r="I9" s="60"/>
      <c r="J9" s="60"/>
      <c r="K9" s="60"/>
      <c r="L9" s="60">
        <v>153139</v>
      </c>
      <c r="M9" s="60"/>
      <c r="N9" s="60">
        <v>153139</v>
      </c>
      <c r="O9" s="60"/>
      <c r="P9" s="60"/>
      <c r="Q9" s="60"/>
      <c r="R9" s="60"/>
      <c r="S9" s="60"/>
      <c r="T9" s="60"/>
      <c r="U9" s="60"/>
      <c r="V9" s="60"/>
      <c r="W9" s="60">
        <v>153139</v>
      </c>
      <c r="X9" s="60">
        <v>85411800</v>
      </c>
      <c r="Y9" s="60">
        <v>-85258661</v>
      </c>
      <c r="Z9" s="140">
        <v>-99.82</v>
      </c>
      <c r="AA9" s="155">
        <v>85411800</v>
      </c>
    </row>
    <row r="10" spans="1:27" ht="12.75">
      <c r="A10" s="291" t="s">
        <v>209</v>
      </c>
      <c r="B10" s="142"/>
      <c r="C10" s="62"/>
      <c r="D10" s="156"/>
      <c r="E10" s="60">
        <v>500000</v>
      </c>
      <c r="F10" s="60">
        <v>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155">
        <v>500000</v>
      </c>
    </row>
    <row r="11" spans="1:27" ht="12.75">
      <c r="A11" s="292" t="s">
        <v>210</v>
      </c>
      <c r="B11" s="142"/>
      <c r="C11" s="293">
        <f aca="true" t="shared" si="1" ref="C11:Y11">SUM(C6:C10)</f>
        <v>7719554</v>
      </c>
      <c r="D11" s="294">
        <f t="shared" si="1"/>
        <v>0</v>
      </c>
      <c r="E11" s="295">
        <f t="shared" si="1"/>
        <v>144110625</v>
      </c>
      <c r="F11" s="295">
        <f t="shared" si="1"/>
        <v>144110625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6861251</v>
      </c>
      <c r="M11" s="295">
        <f t="shared" si="1"/>
        <v>0</v>
      </c>
      <c r="N11" s="295">
        <f t="shared" si="1"/>
        <v>6861251</v>
      </c>
      <c r="O11" s="295">
        <f t="shared" si="1"/>
        <v>263769</v>
      </c>
      <c r="P11" s="295">
        <f t="shared" si="1"/>
        <v>0</v>
      </c>
      <c r="Q11" s="295">
        <f t="shared" si="1"/>
        <v>0</v>
      </c>
      <c r="R11" s="295">
        <f t="shared" si="1"/>
        <v>263769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7125020</v>
      </c>
      <c r="X11" s="295">
        <f t="shared" si="1"/>
        <v>144110625</v>
      </c>
      <c r="Y11" s="295">
        <f t="shared" si="1"/>
        <v>-136985605</v>
      </c>
      <c r="Z11" s="296">
        <f>+IF(X11&lt;&gt;0,+(Y11/X11)*100,0)</f>
        <v>-95.05586767110337</v>
      </c>
      <c r="AA11" s="297">
        <f>SUM(AA6:AA10)</f>
        <v>144110625</v>
      </c>
    </row>
    <row r="12" spans="1:27" ht="12.75">
      <c r="A12" s="298" t="s">
        <v>211</v>
      </c>
      <c r="B12" s="136"/>
      <c r="C12" s="62">
        <v>2895520</v>
      </c>
      <c r="D12" s="156"/>
      <c r="E12" s="60">
        <v>3375000</v>
      </c>
      <c r="F12" s="60">
        <v>3375000</v>
      </c>
      <c r="G12" s="60"/>
      <c r="H12" s="60"/>
      <c r="I12" s="60"/>
      <c r="J12" s="60"/>
      <c r="K12" s="60"/>
      <c r="L12" s="60">
        <v>5488391</v>
      </c>
      <c r="M12" s="60"/>
      <c r="N12" s="60">
        <v>5488391</v>
      </c>
      <c r="O12" s="60"/>
      <c r="P12" s="60"/>
      <c r="Q12" s="60">
        <v>547893</v>
      </c>
      <c r="R12" s="60">
        <v>547893</v>
      </c>
      <c r="S12" s="60">
        <v>940589</v>
      </c>
      <c r="T12" s="60">
        <v>1396590</v>
      </c>
      <c r="U12" s="60">
        <v>25158592</v>
      </c>
      <c r="V12" s="60">
        <v>27495771</v>
      </c>
      <c r="W12" s="60">
        <v>33532055</v>
      </c>
      <c r="X12" s="60">
        <v>3375000</v>
      </c>
      <c r="Y12" s="60">
        <v>30157055</v>
      </c>
      <c r="Z12" s="140">
        <v>893.54</v>
      </c>
      <c r="AA12" s="155">
        <v>3375000</v>
      </c>
    </row>
    <row r="13" spans="1:27" ht="12.75">
      <c r="A13" s="298" t="s">
        <v>212</v>
      </c>
      <c r="B13" s="136"/>
      <c r="C13" s="273"/>
      <c r="D13" s="274"/>
      <c r="E13" s="275">
        <v>600000</v>
      </c>
      <c r="F13" s="275">
        <v>600000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600000</v>
      </c>
      <c r="Y13" s="275">
        <v>-600000</v>
      </c>
      <c r="Z13" s="140">
        <v>-100</v>
      </c>
      <c r="AA13" s="277">
        <v>600000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626897</v>
      </c>
      <c r="D15" s="156"/>
      <c r="E15" s="60">
        <v>1317000</v>
      </c>
      <c r="F15" s="60">
        <v>1317000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1317000</v>
      </c>
      <c r="Y15" s="60">
        <v>-1317000</v>
      </c>
      <c r="Z15" s="140">
        <v>-100</v>
      </c>
      <c r="AA15" s="155">
        <v>1317000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1813572</v>
      </c>
      <c r="D36" s="156">
        <f t="shared" si="4"/>
        <v>0</v>
      </c>
      <c r="E36" s="60">
        <f t="shared" si="4"/>
        <v>5708825</v>
      </c>
      <c r="F36" s="60">
        <f t="shared" si="4"/>
        <v>5708825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5388686</v>
      </c>
      <c r="M36" s="60">
        <f t="shared" si="4"/>
        <v>0</v>
      </c>
      <c r="N36" s="60">
        <f t="shared" si="4"/>
        <v>5388686</v>
      </c>
      <c r="O36" s="60">
        <f t="shared" si="4"/>
        <v>263769</v>
      </c>
      <c r="P36" s="60">
        <f t="shared" si="4"/>
        <v>0</v>
      </c>
      <c r="Q36" s="60">
        <f t="shared" si="4"/>
        <v>0</v>
      </c>
      <c r="R36" s="60">
        <f t="shared" si="4"/>
        <v>263769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5652455</v>
      </c>
      <c r="X36" s="60">
        <f t="shared" si="4"/>
        <v>5708825</v>
      </c>
      <c r="Y36" s="60">
        <f t="shared" si="4"/>
        <v>-56370</v>
      </c>
      <c r="Z36" s="140">
        <f aca="true" t="shared" si="5" ref="Z36:Z49">+IF(X36&lt;&gt;0,+(Y36/X36)*100,0)</f>
        <v>-0.987418601901442</v>
      </c>
      <c r="AA36" s="155">
        <f>AA6+AA21</f>
        <v>5708825</v>
      </c>
    </row>
    <row r="37" spans="1:27" ht="12.75">
      <c r="A37" s="291" t="s">
        <v>206</v>
      </c>
      <c r="B37" s="142"/>
      <c r="C37" s="62">
        <f t="shared" si="4"/>
        <v>2897662</v>
      </c>
      <c r="D37" s="156">
        <f t="shared" si="4"/>
        <v>0</v>
      </c>
      <c r="E37" s="60">
        <f t="shared" si="4"/>
        <v>8085000</v>
      </c>
      <c r="F37" s="60">
        <f t="shared" si="4"/>
        <v>8085000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8085000</v>
      </c>
      <c r="Y37" s="60">
        <f t="shared" si="4"/>
        <v>-8085000</v>
      </c>
      <c r="Z37" s="140">
        <f t="shared" si="5"/>
        <v>-100</v>
      </c>
      <c r="AA37" s="155">
        <f>AA7+AA22</f>
        <v>8085000</v>
      </c>
    </row>
    <row r="38" spans="1:27" ht="12.75">
      <c r="A38" s="291" t="s">
        <v>207</v>
      </c>
      <c r="B38" s="142"/>
      <c r="C38" s="62">
        <f t="shared" si="4"/>
        <v>2511064</v>
      </c>
      <c r="D38" s="156">
        <f t="shared" si="4"/>
        <v>0</v>
      </c>
      <c r="E38" s="60">
        <f t="shared" si="4"/>
        <v>44405000</v>
      </c>
      <c r="F38" s="60">
        <f t="shared" si="4"/>
        <v>44405000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1319426</v>
      </c>
      <c r="M38" s="60">
        <f t="shared" si="4"/>
        <v>0</v>
      </c>
      <c r="N38" s="60">
        <f t="shared" si="4"/>
        <v>1319426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1319426</v>
      </c>
      <c r="X38" s="60">
        <f t="shared" si="4"/>
        <v>44405000</v>
      </c>
      <c r="Y38" s="60">
        <f t="shared" si="4"/>
        <v>-43085574</v>
      </c>
      <c r="Z38" s="140">
        <f t="shared" si="5"/>
        <v>-97.02865443080734</v>
      </c>
      <c r="AA38" s="155">
        <f>AA8+AA23</f>
        <v>44405000</v>
      </c>
    </row>
    <row r="39" spans="1:27" ht="12.75">
      <c r="A39" s="291" t="s">
        <v>208</v>
      </c>
      <c r="B39" s="142"/>
      <c r="C39" s="62">
        <f t="shared" si="4"/>
        <v>497256</v>
      </c>
      <c r="D39" s="156">
        <f t="shared" si="4"/>
        <v>0</v>
      </c>
      <c r="E39" s="60">
        <f t="shared" si="4"/>
        <v>85411800</v>
      </c>
      <c r="F39" s="60">
        <f t="shared" si="4"/>
        <v>85411800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153139</v>
      </c>
      <c r="M39" s="60">
        <f t="shared" si="4"/>
        <v>0</v>
      </c>
      <c r="N39" s="60">
        <f t="shared" si="4"/>
        <v>153139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153139</v>
      </c>
      <c r="X39" s="60">
        <f t="shared" si="4"/>
        <v>85411800</v>
      </c>
      <c r="Y39" s="60">
        <f t="shared" si="4"/>
        <v>-85258661</v>
      </c>
      <c r="Z39" s="140">
        <f t="shared" si="5"/>
        <v>-99.820705101637</v>
      </c>
      <c r="AA39" s="155">
        <f>AA9+AA24</f>
        <v>85411800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500000</v>
      </c>
      <c r="F40" s="60">
        <f t="shared" si="4"/>
        <v>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500000</v>
      </c>
      <c r="Y40" s="60">
        <f t="shared" si="4"/>
        <v>-500000</v>
      </c>
      <c r="Z40" s="140">
        <f t="shared" si="5"/>
        <v>-100</v>
      </c>
      <c r="AA40" s="155">
        <f>AA10+AA25</f>
        <v>500000</v>
      </c>
    </row>
    <row r="41" spans="1:27" ht="12.75">
      <c r="A41" s="292" t="s">
        <v>210</v>
      </c>
      <c r="B41" s="142"/>
      <c r="C41" s="293">
        <f aca="true" t="shared" si="6" ref="C41:Y41">SUM(C36:C40)</f>
        <v>7719554</v>
      </c>
      <c r="D41" s="294">
        <f t="shared" si="6"/>
        <v>0</v>
      </c>
      <c r="E41" s="295">
        <f t="shared" si="6"/>
        <v>144110625</v>
      </c>
      <c r="F41" s="295">
        <f t="shared" si="6"/>
        <v>144110625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6861251</v>
      </c>
      <c r="M41" s="295">
        <f t="shared" si="6"/>
        <v>0</v>
      </c>
      <c r="N41" s="295">
        <f t="shared" si="6"/>
        <v>6861251</v>
      </c>
      <c r="O41" s="295">
        <f t="shared" si="6"/>
        <v>263769</v>
      </c>
      <c r="P41" s="295">
        <f t="shared" si="6"/>
        <v>0</v>
      </c>
      <c r="Q41" s="295">
        <f t="shared" si="6"/>
        <v>0</v>
      </c>
      <c r="R41" s="295">
        <f t="shared" si="6"/>
        <v>263769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7125020</v>
      </c>
      <c r="X41" s="295">
        <f t="shared" si="6"/>
        <v>144110625</v>
      </c>
      <c r="Y41" s="295">
        <f t="shared" si="6"/>
        <v>-136985605</v>
      </c>
      <c r="Z41" s="296">
        <f t="shared" si="5"/>
        <v>-95.05586767110337</v>
      </c>
      <c r="AA41" s="297">
        <f>SUM(AA36:AA40)</f>
        <v>144110625</v>
      </c>
    </row>
    <row r="42" spans="1:27" ht="12.75">
      <c r="A42" s="298" t="s">
        <v>211</v>
      </c>
      <c r="B42" s="136"/>
      <c r="C42" s="95">
        <f aca="true" t="shared" si="7" ref="C42:Y48">C12+C27</f>
        <v>2895520</v>
      </c>
      <c r="D42" s="129">
        <f t="shared" si="7"/>
        <v>0</v>
      </c>
      <c r="E42" s="54">
        <f t="shared" si="7"/>
        <v>3375000</v>
      </c>
      <c r="F42" s="54">
        <f t="shared" si="7"/>
        <v>3375000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5488391</v>
      </c>
      <c r="M42" s="54">
        <f t="shared" si="7"/>
        <v>0</v>
      </c>
      <c r="N42" s="54">
        <f t="shared" si="7"/>
        <v>5488391</v>
      </c>
      <c r="O42" s="54">
        <f t="shared" si="7"/>
        <v>0</v>
      </c>
      <c r="P42" s="54">
        <f t="shared" si="7"/>
        <v>0</v>
      </c>
      <c r="Q42" s="54">
        <f t="shared" si="7"/>
        <v>547893</v>
      </c>
      <c r="R42" s="54">
        <f t="shared" si="7"/>
        <v>547893</v>
      </c>
      <c r="S42" s="54">
        <f t="shared" si="7"/>
        <v>940589</v>
      </c>
      <c r="T42" s="54">
        <f t="shared" si="7"/>
        <v>1396590</v>
      </c>
      <c r="U42" s="54">
        <f t="shared" si="7"/>
        <v>25158592</v>
      </c>
      <c r="V42" s="54">
        <f t="shared" si="7"/>
        <v>27495771</v>
      </c>
      <c r="W42" s="54">
        <f t="shared" si="7"/>
        <v>33532055</v>
      </c>
      <c r="X42" s="54">
        <f t="shared" si="7"/>
        <v>3375000</v>
      </c>
      <c r="Y42" s="54">
        <f t="shared" si="7"/>
        <v>30157055</v>
      </c>
      <c r="Z42" s="184">
        <f t="shared" si="5"/>
        <v>893.5423703703703</v>
      </c>
      <c r="AA42" s="130">
        <f aca="true" t="shared" si="8" ref="AA42:AA48">AA12+AA27</f>
        <v>3375000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600000</v>
      </c>
      <c r="F43" s="305">
        <f t="shared" si="7"/>
        <v>600000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600000</v>
      </c>
      <c r="Y43" s="305">
        <f t="shared" si="7"/>
        <v>-600000</v>
      </c>
      <c r="Z43" s="306">
        <f t="shared" si="5"/>
        <v>-100</v>
      </c>
      <c r="AA43" s="307">
        <f t="shared" si="8"/>
        <v>600000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626897</v>
      </c>
      <c r="D45" s="129">
        <f t="shared" si="7"/>
        <v>0</v>
      </c>
      <c r="E45" s="54">
        <f t="shared" si="7"/>
        <v>1317000</v>
      </c>
      <c r="F45" s="54">
        <f t="shared" si="7"/>
        <v>1317000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1317000</v>
      </c>
      <c r="Y45" s="54">
        <f t="shared" si="7"/>
        <v>-1317000</v>
      </c>
      <c r="Z45" s="184">
        <f t="shared" si="5"/>
        <v>-100</v>
      </c>
      <c r="AA45" s="130">
        <f t="shared" si="8"/>
        <v>1317000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11241971</v>
      </c>
      <c r="D49" s="218">
        <f t="shared" si="9"/>
        <v>0</v>
      </c>
      <c r="E49" s="220">
        <f t="shared" si="9"/>
        <v>149402625</v>
      </c>
      <c r="F49" s="220">
        <f t="shared" si="9"/>
        <v>149402625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12349642</v>
      </c>
      <c r="M49" s="220">
        <f t="shared" si="9"/>
        <v>0</v>
      </c>
      <c r="N49" s="220">
        <f t="shared" si="9"/>
        <v>12349642</v>
      </c>
      <c r="O49" s="220">
        <f t="shared" si="9"/>
        <v>263769</v>
      </c>
      <c r="P49" s="220">
        <f t="shared" si="9"/>
        <v>0</v>
      </c>
      <c r="Q49" s="220">
        <f t="shared" si="9"/>
        <v>547893</v>
      </c>
      <c r="R49" s="220">
        <f t="shared" si="9"/>
        <v>811662</v>
      </c>
      <c r="S49" s="220">
        <f t="shared" si="9"/>
        <v>940589</v>
      </c>
      <c r="T49" s="220">
        <f t="shared" si="9"/>
        <v>1396590</v>
      </c>
      <c r="U49" s="220">
        <f t="shared" si="9"/>
        <v>25158592</v>
      </c>
      <c r="V49" s="220">
        <f t="shared" si="9"/>
        <v>27495771</v>
      </c>
      <c r="W49" s="220">
        <f t="shared" si="9"/>
        <v>40657075</v>
      </c>
      <c r="X49" s="220">
        <f t="shared" si="9"/>
        <v>149402625</v>
      </c>
      <c r="Y49" s="220">
        <f t="shared" si="9"/>
        <v>-108745550</v>
      </c>
      <c r="Z49" s="221">
        <f t="shared" si="5"/>
        <v>-72.78690719122237</v>
      </c>
      <c r="AA49" s="222">
        <f>SUM(AA41:AA48)</f>
        <v>149402625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9715670</v>
      </c>
      <c r="D51" s="129">
        <f t="shared" si="10"/>
        <v>0</v>
      </c>
      <c r="E51" s="54">
        <f t="shared" si="10"/>
        <v>89000000</v>
      </c>
      <c r="F51" s="54">
        <f t="shared" si="10"/>
        <v>89000000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89000000</v>
      </c>
      <c r="Y51" s="54">
        <f t="shared" si="10"/>
        <v>-89000000</v>
      </c>
      <c r="Z51" s="184">
        <f>+IF(X51&lt;&gt;0,+(Y51/X51)*100,0)</f>
        <v>-100</v>
      </c>
      <c r="AA51" s="130">
        <f>SUM(AA57:AA61)</f>
        <v>89000000</v>
      </c>
    </row>
    <row r="52" spans="1:27" ht="12.75">
      <c r="A52" s="310" t="s">
        <v>205</v>
      </c>
      <c r="B52" s="142"/>
      <c r="C52" s="62">
        <v>7286752</v>
      </c>
      <c r="D52" s="156"/>
      <c r="E52" s="60">
        <v>8900000</v>
      </c>
      <c r="F52" s="60">
        <v>8900000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8900000</v>
      </c>
      <c r="Y52" s="60">
        <v>-8900000</v>
      </c>
      <c r="Z52" s="140">
        <v>-100</v>
      </c>
      <c r="AA52" s="155">
        <v>8900000</v>
      </c>
    </row>
    <row r="53" spans="1:27" ht="12.75">
      <c r="A53" s="310" t="s">
        <v>206</v>
      </c>
      <c r="B53" s="142"/>
      <c r="C53" s="62"/>
      <c r="D53" s="156"/>
      <c r="E53" s="60">
        <v>31150000</v>
      </c>
      <c r="F53" s="60">
        <v>31150000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31150000</v>
      </c>
      <c r="Y53" s="60">
        <v>-31150000</v>
      </c>
      <c r="Z53" s="140">
        <v>-100</v>
      </c>
      <c r="AA53" s="155">
        <v>31150000</v>
      </c>
    </row>
    <row r="54" spans="1:27" ht="12.75">
      <c r="A54" s="310" t="s">
        <v>207</v>
      </c>
      <c r="B54" s="142"/>
      <c r="C54" s="62">
        <v>2428918</v>
      </c>
      <c r="D54" s="156"/>
      <c r="E54" s="60">
        <v>26700000</v>
      </c>
      <c r="F54" s="60">
        <v>26700000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26700000</v>
      </c>
      <c r="Y54" s="60">
        <v>-26700000</v>
      </c>
      <c r="Z54" s="140">
        <v>-100</v>
      </c>
      <c r="AA54" s="155">
        <v>26700000</v>
      </c>
    </row>
    <row r="55" spans="1:27" ht="12.75">
      <c r="A55" s="310" t="s">
        <v>208</v>
      </c>
      <c r="B55" s="142"/>
      <c r="C55" s="62"/>
      <c r="D55" s="156"/>
      <c r="E55" s="60">
        <v>22250000</v>
      </c>
      <c r="F55" s="60">
        <v>22250000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22250000</v>
      </c>
      <c r="Y55" s="60">
        <v>-22250000</v>
      </c>
      <c r="Z55" s="140">
        <v>-100</v>
      </c>
      <c r="AA55" s="155">
        <v>22250000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9715670</v>
      </c>
      <c r="D57" s="294">
        <f t="shared" si="11"/>
        <v>0</v>
      </c>
      <c r="E57" s="295">
        <f t="shared" si="11"/>
        <v>89000000</v>
      </c>
      <c r="F57" s="295">
        <f t="shared" si="11"/>
        <v>89000000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89000000</v>
      </c>
      <c r="Y57" s="295">
        <f t="shared" si="11"/>
        <v>-89000000</v>
      </c>
      <c r="Z57" s="296">
        <f>+IF(X57&lt;&gt;0,+(Y57/X57)*100,0)</f>
        <v>-100</v>
      </c>
      <c r="AA57" s="297">
        <f>SUM(AA52:AA56)</f>
        <v>89000000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23657300</v>
      </c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>
        <v>25887482</v>
      </c>
      <c r="G68" s="60"/>
      <c r="H68" s="60"/>
      <c r="I68" s="60"/>
      <c r="J68" s="60"/>
      <c r="K68" s="60"/>
      <c r="L68" s="60"/>
      <c r="M68" s="60">
        <v>559079</v>
      </c>
      <c r="N68" s="60">
        <v>559079</v>
      </c>
      <c r="O68" s="60">
        <v>5957159</v>
      </c>
      <c r="P68" s="60">
        <v>99225</v>
      </c>
      <c r="Q68" s="60">
        <v>26300</v>
      </c>
      <c r="R68" s="60">
        <v>6082684</v>
      </c>
      <c r="S68" s="60">
        <v>49201</v>
      </c>
      <c r="T68" s="60">
        <v>305871</v>
      </c>
      <c r="U68" s="60">
        <v>595629</v>
      </c>
      <c r="V68" s="60">
        <v>950701</v>
      </c>
      <c r="W68" s="60">
        <v>7592464</v>
      </c>
      <c r="X68" s="60">
        <v>25887482</v>
      </c>
      <c r="Y68" s="60">
        <v>-18295018</v>
      </c>
      <c r="Z68" s="140">
        <v>-70.67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23657300</v>
      </c>
      <c r="D69" s="218">
        <f t="shared" si="12"/>
        <v>0</v>
      </c>
      <c r="E69" s="220">
        <f t="shared" si="12"/>
        <v>0</v>
      </c>
      <c r="F69" s="220">
        <f t="shared" si="12"/>
        <v>25887482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559079</v>
      </c>
      <c r="N69" s="220">
        <f t="shared" si="12"/>
        <v>559079</v>
      </c>
      <c r="O69" s="220">
        <f t="shared" si="12"/>
        <v>5957159</v>
      </c>
      <c r="P69" s="220">
        <f t="shared" si="12"/>
        <v>99225</v>
      </c>
      <c r="Q69" s="220">
        <f t="shared" si="12"/>
        <v>26300</v>
      </c>
      <c r="R69" s="220">
        <f t="shared" si="12"/>
        <v>6082684</v>
      </c>
      <c r="S69" s="220">
        <f t="shared" si="12"/>
        <v>49201</v>
      </c>
      <c r="T69" s="220">
        <f t="shared" si="12"/>
        <v>305871</v>
      </c>
      <c r="U69" s="220">
        <f t="shared" si="12"/>
        <v>595629</v>
      </c>
      <c r="V69" s="220">
        <f t="shared" si="12"/>
        <v>950701</v>
      </c>
      <c r="W69" s="220">
        <f t="shared" si="12"/>
        <v>7592464</v>
      </c>
      <c r="X69" s="220">
        <f t="shared" si="12"/>
        <v>25887482</v>
      </c>
      <c r="Y69" s="220">
        <f t="shared" si="12"/>
        <v>-18295018</v>
      </c>
      <c r="Z69" s="221">
        <f>+IF(X69&lt;&gt;0,+(Y69/X69)*100,0)</f>
        <v>-70.67129201673612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7719554</v>
      </c>
      <c r="D5" s="357">
        <f t="shared" si="0"/>
        <v>0</v>
      </c>
      <c r="E5" s="356">
        <f t="shared" si="0"/>
        <v>144110625</v>
      </c>
      <c r="F5" s="358">
        <f t="shared" si="0"/>
        <v>144110625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6861251</v>
      </c>
      <c r="M5" s="356">
        <f t="shared" si="0"/>
        <v>0</v>
      </c>
      <c r="N5" s="358">
        <f t="shared" si="0"/>
        <v>6861251</v>
      </c>
      <c r="O5" s="358">
        <f t="shared" si="0"/>
        <v>263769</v>
      </c>
      <c r="P5" s="356">
        <f t="shared" si="0"/>
        <v>0</v>
      </c>
      <c r="Q5" s="356">
        <f t="shared" si="0"/>
        <v>0</v>
      </c>
      <c r="R5" s="358">
        <f t="shared" si="0"/>
        <v>263769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7125020</v>
      </c>
      <c r="X5" s="356">
        <f t="shared" si="0"/>
        <v>144110625</v>
      </c>
      <c r="Y5" s="358">
        <f t="shared" si="0"/>
        <v>-136985605</v>
      </c>
      <c r="Z5" s="359">
        <f>+IF(X5&lt;&gt;0,+(Y5/X5)*100,0)</f>
        <v>-95.05586767110337</v>
      </c>
      <c r="AA5" s="360">
        <f>+AA6+AA8+AA11+AA13+AA15</f>
        <v>144110625</v>
      </c>
    </row>
    <row r="6" spans="1:27" ht="12.75">
      <c r="A6" s="361" t="s">
        <v>205</v>
      </c>
      <c r="B6" s="142"/>
      <c r="C6" s="60">
        <f>+C7</f>
        <v>1813572</v>
      </c>
      <c r="D6" s="340">
        <f aca="true" t="shared" si="1" ref="D6:AA6">+D7</f>
        <v>0</v>
      </c>
      <c r="E6" s="60">
        <f t="shared" si="1"/>
        <v>5708825</v>
      </c>
      <c r="F6" s="59">
        <f t="shared" si="1"/>
        <v>5708825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5388686</v>
      </c>
      <c r="M6" s="60">
        <f t="shared" si="1"/>
        <v>0</v>
      </c>
      <c r="N6" s="59">
        <f t="shared" si="1"/>
        <v>5388686</v>
      </c>
      <c r="O6" s="59">
        <f t="shared" si="1"/>
        <v>263769</v>
      </c>
      <c r="P6" s="60">
        <f t="shared" si="1"/>
        <v>0</v>
      </c>
      <c r="Q6" s="60">
        <f t="shared" si="1"/>
        <v>0</v>
      </c>
      <c r="R6" s="59">
        <f t="shared" si="1"/>
        <v>263769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5652455</v>
      </c>
      <c r="X6" s="60">
        <f t="shared" si="1"/>
        <v>5708825</v>
      </c>
      <c r="Y6" s="59">
        <f t="shared" si="1"/>
        <v>-56370</v>
      </c>
      <c r="Z6" s="61">
        <f>+IF(X6&lt;&gt;0,+(Y6/X6)*100,0)</f>
        <v>-0.987418601901442</v>
      </c>
      <c r="AA6" s="62">
        <f t="shared" si="1"/>
        <v>5708825</v>
      </c>
    </row>
    <row r="7" spans="1:27" ht="12.75">
      <c r="A7" s="291" t="s">
        <v>229</v>
      </c>
      <c r="B7" s="142"/>
      <c r="C7" s="60">
        <v>1813572</v>
      </c>
      <c r="D7" s="340"/>
      <c r="E7" s="60">
        <v>5708825</v>
      </c>
      <c r="F7" s="59">
        <v>5708825</v>
      </c>
      <c r="G7" s="59"/>
      <c r="H7" s="60"/>
      <c r="I7" s="60"/>
      <c r="J7" s="59"/>
      <c r="K7" s="59"/>
      <c r="L7" s="60">
        <v>5388686</v>
      </c>
      <c r="M7" s="60"/>
      <c r="N7" s="59">
        <v>5388686</v>
      </c>
      <c r="O7" s="59">
        <v>263769</v>
      </c>
      <c r="P7" s="60"/>
      <c r="Q7" s="60"/>
      <c r="R7" s="59">
        <v>263769</v>
      </c>
      <c r="S7" s="59"/>
      <c r="T7" s="60"/>
      <c r="U7" s="60"/>
      <c r="V7" s="59"/>
      <c r="W7" s="59">
        <v>5652455</v>
      </c>
      <c r="X7" s="60">
        <v>5708825</v>
      </c>
      <c r="Y7" s="59">
        <v>-56370</v>
      </c>
      <c r="Z7" s="61">
        <v>-0.99</v>
      </c>
      <c r="AA7" s="62">
        <v>5708825</v>
      </c>
    </row>
    <row r="8" spans="1:27" ht="12.75">
      <c r="A8" s="361" t="s">
        <v>206</v>
      </c>
      <c r="B8" s="142"/>
      <c r="C8" s="60">
        <f aca="true" t="shared" si="2" ref="C8:Y8">SUM(C9:C10)</f>
        <v>2897662</v>
      </c>
      <c r="D8" s="340">
        <f t="shared" si="2"/>
        <v>0</v>
      </c>
      <c r="E8" s="60">
        <f t="shared" si="2"/>
        <v>8085000</v>
      </c>
      <c r="F8" s="59">
        <f t="shared" si="2"/>
        <v>8085000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8085000</v>
      </c>
      <c r="Y8" s="59">
        <f t="shared" si="2"/>
        <v>-8085000</v>
      </c>
      <c r="Z8" s="61">
        <f>+IF(X8&lt;&gt;0,+(Y8/X8)*100,0)</f>
        <v>-100</v>
      </c>
      <c r="AA8" s="62">
        <f>SUM(AA9:AA10)</f>
        <v>8085000</v>
      </c>
    </row>
    <row r="9" spans="1:27" ht="12.75">
      <c r="A9" s="291" t="s">
        <v>230</v>
      </c>
      <c r="B9" s="142"/>
      <c r="C9" s="60">
        <v>2897662</v>
      </c>
      <c r="D9" s="340"/>
      <c r="E9" s="60">
        <v>8085000</v>
      </c>
      <c r="F9" s="59">
        <v>8085000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8085000</v>
      </c>
      <c r="Y9" s="59">
        <v>-8085000</v>
      </c>
      <c r="Z9" s="61">
        <v>-100</v>
      </c>
      <c r="AA9" s="62">
        <v>8085000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2511064</v>
      </c>
      <c r="D11" s="363">
        <f aca="true" t="shared" si="3" ref="D11:AA11">+D12</f>
        <v>0</v>
      </c>
      <c r="E11" s="362">
        <f t="shared" si="3"/>
        <v>44405000</v>
      </c>
      <c r="F11" s="364">
        <f t="shared" si="3"/>
        <v>44405000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1319426</v>
      </c>
      <c r="M11" s="362">
        <f t="shared" si="3"/>
        <v>0</v>
      </c>
      <c r="N11" s="364">
        <f t="shared" si="3"/>
        <v>1319426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1319426</v>
      </c>
      <c r="X11" s="362">
        <f t="shared" si="3"/>
        <v>44405000</v>
      </c>
      <c r="Y11" s="364">
        <f t="shared" si="3"/>
        <v>-43085574</v>
      </c>
      <c r="Z11" s="365">
        <f>+IF(X11&lt;&gt;0,+(Y11/X11)*100,0)</f>
        <v>-97.02865443080734</v>
      </c>
      <c r="AA11" s="366">
        <f t="shared" si="3"/>
        <v>44405000</v>
      </c>
    </row>
    <row r="12" spans="1:27" ht="12.75">
      <c r="A12" s="291" t="s">
        <v>232</v>
      </c>
      <c r="B12" s="136"/>
      <c r="C12" s="60">
        <v>2511064</v>
      </c>
      <c r="D12" s="340"/>
      <c r="E12" s="60">
        <v>44405000</v>
      </c>
      <c r="F12" s="59">
        <v>44405000</v>
      </c>
      <c r="G12" s="59"/>
      <c r="H12" s="60"/>
      <c r="I12" s="60"/>
      <c r="J12" s="59"/>
      <c r="K12" s="59"/>
      <c r="L12" s="60">
        <v>1319426</v>
      </c>
      <c r="M12" s="60"/>
      <c r="N12" s="59">
        <v>1319426</v>
      </c>
      <c r="O12" s="59"/>
      <c r="P12" s="60"/>
      <c r="Q12" s="60"/>
      <c r="R12" s="59"/>
      <c r="S12" s="59"/>
      <c r="T12" s="60"/>
      <c r="U12" s="60"/>
      <c r="V12" s="59"/>
      <c r="W12" s="59">
        <v>1319426</v>
      </c>
      <c r="X12" s="60">
        <v>44405000</v>
      </c>
      <c r="Y12" s="59">
        <v>-43085574</v>
      </c>
      <c r="Z12" s="61">
        <v>-97.03</v>
      </c>
      <c r="AA12" s="62">
        <v>44405000</v>
      </c>
    </row>
    <row r="13" spans="1:27" ht="12.75">
      <c r="A13" s="361" t="s">
        <v>208</v>
      </c>
      <c r="B13" s="136"/>
      <c r="C13" s="275">
        <f>+C14</f>
        <v>497256</v>
      </c>
      <c r="D13" s="341">
        <f aca="true" t="shared" si="4" ref="D13:AA13">+D14</f>
        <v>0</v>
      </c>
      <c r="E13" s="275">
        <f t="shared" si="4"/>
        <v>85411800</v>
      </c>
      <c r="F13" s="342">
        <f t="shared" si="4"/>
        <v>85411800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153139</v>
      </c>
      <c r="M13" s="275">
        <f t="shared" si="4"/>
        <v>0</v>
      </c>
      <c r="N13" s="342">
        <f t="shared" si="4"/>
        <v>153139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153139</v>
      </c>
      <c r="X13" s="275">
        <f t="shared" si="4"/>
        <v>85411800</v>
      </c>
      <c r="Y13" s="342">
        <f t="shared" si="4"/>
        <v>-85258661</v>
      </c>
      <c r="Z13" s="335">
        <f>+IF(X13&lt;&gt;0,+(Y13/X13)*100,0)</f>
        <v>-99.820705101637</v>
      </c>
      <c r="AA13" s="273">
        <f t="shared" si="4"/>
        <v>85411800</v>
      </c>
    </row>
    <row r="14" spans="1:27" ht="12.75">
      <c r="A14" s="291" t="s">
        <v>233</v>
      </c>
      <c r="B14" s="136"/>
      <c r="C14" s="60">
        <v>497256</v>
      </c>
      <c r="D14" s="340"/>
      <c r="E14" s="60">
        <v>85411800</v>
      </c>
      <c r="F14" s="59">
        <v>85411800</v>
      </c>
      <c r="G14" s="59"/>
      <c r="H14" s="60"/>
      <c r="I14" s="60"/>
      <c r="J14" s="59"/>
      <c r="K14" s="59"/>
      <c r="L14" s="60">
        <v>153139</v>
      </c>
      <c r="M14" s="60"/>
      <c r="N14" s="59">
        <v>153139</v>
      </c>
      <c r="O14" s="59"/>
      <c r="P14" s="60"/>
      <c r="Q14" s="60"/>
      <c r="R14" s="59"/>
      <c r="S14" s="59"/>
      <c r="T14" s="60"/>
      <c r="U14" s="60"/>
      <c r="V14" s="59"/>
      <c r="W14" s="59">
        <v>153139</v>
      </c>
      <c r="X14" s="60">
        <v>85411800</v>
      </c>
      <c r="Y14" s="59">
        <v>-85258661</v>
      </c>
      <c r="Z14" s="61">
        <v>-99.82</v>
      </c>
      <c r="AA14" s="62">
        <v>85411800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</v>
      </c>
      <c r="F15" s="59">
        <f t="shared" si="5"/>
        <v>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500000</v>
      </c>
      <c r="Y15" s="59">
        <f t="shared" si="5"/>
        <v>-500000</v>
      </c>
      <c r="Z15" s="61">
        <f>+IF(X15&lt;&gt;0,+(Y15/X15)*100,0)</f>
        <v>-100</v>
      </c>
      <c r="AA15" s="62">
        <f>SUM(AA16:AA20)</f>
        <v>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</v>
      </c>
      <c r="F20" s="59">
        <v>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500000</v>
      </c>
      <c r="Y20" s="59">
        <v>-500000</v>
      </c>
      <c r="Z20" s="61">
        <v>-100</v>
      </c>
      <c r="AA20" s="62">
        <v>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2895520</v>
      </c>
      <c r="D22" s="344">
        <f t="shared" si="6"/>
        <v>0</v>
      </c>
      <c r="E22" s="343">
        <f t="shared" si="6"/>
        <v>3375000</v>
      </c>
      <c r="F22" s="345">
        <f t="shared" si="6"/>
        <v>3375000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5488391</v>
      </c>
      <c r="M22" s="343">
        <f t="shared" si="6"/>
        <v>0</v>
      </c>
      <c r="N22" s="345">
        <f t="shared" si="6"/>
        <v>5488391</v>
      </c>
      <c r="O22" s="345">
        <f t="shared" si="6"/>
        <v>0</v>
      </c>
      <c r="P22" s="343">
        <f t="shared" si="6"/>
        <v>0</v>
      </c>
      <c r="Q22" s="343">
        <f t="shared" si="6"/>
        <v>547893</v>
      </c>
      <c r="R22" s="345">
        <f t="shared" si="6"/>
        <v>547893</v>
      </c>
      <c r="S22" s="345">
        <f t="shared" si="6"/>
        <v>940589</v>
      </c>
      <c r="T22" s="343">
        <f t="shared" si="6"/>
        <v>1396590</v>
      </c>
      <c r="U22" s="343">
        <f t="shared" si="6"/>
        <v>25158592</v>
      </c>
      <c r="V22" s="345">
        <f t="shared" si="6"/>
        <v>27495771</v>
      </c>
      <c r="W22" s="345">
        <f t="shared" si="6"/>
        <v>33532055</v>
      </c>
      <c r="X22" s="343">
        <f t="shared" si="6"/>
        <v>3375000</v>
      </c>
      <c r="Y22" s="345">
        <f t="shared" si="6"/>
        <v>30157055</v>
      </c>
      <c r="Z22" s="336">
        <f>+IF(X22&lt;&gt;0,+(Y22/X22)*100,0)</f>
        <v>893.5423703703703</v>
      </c>
      <c r="AA22" s="350">
        <f>SUM(AA23:AA32)</f>
        <v>3375000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2895520</v>
      </c>
      <c r="D27" s="340"/>
      <c r="E27" s="60">
        <v>3375000</v>
      </c>
      <c r="F27" s="59">
        <v>3375000</v>
      </c>
      <c r="G27" s="59"/>
      <c r="H27" s="60"/>
      <c r="I27" s="60"/>
      <c r="J27" s="59"/>
      <c r="K27" s="59"/>
      <c r="L27" s="60">
        <v>5488391</v>
      </c>
      <c r="M27" s="60"/>
      <c r="N27" s="59">
        <v>5488391</v>
      </c>
      <c r="O27" s="59"/>
      <c r="P27" s="60"/>
      <c r="Q27" s="60"/>
      <c r="R27" s="59"/>
      <c r="S27" s="59"/>
      <c r="T27" s="60"/>
      <c r="U27" s="60"/>
      <c r="V27" s="59"/>
      <c r="W27" s="59">
        <v>5488391</v>
      </c>
      <c r="X27" s="60">
        <v>3375000</v>
      </c>
      <c r="Y27" s="59">
        <v>2113391</v>
      </c>
      <c r="Z27" s="61">
        <v>62.62</v>
      </c>
      <c r="AA27" s="62">
        <v>3375000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>
        <v>547893</v>
      </c>
      <c r="R29" s="59">
        <v>547893</v>
      </c>
      <c r="S29" s="59">
        <v>940589</v>
      </c>
      <c r="T29" s="60">
        <v>1396590</v>
      </c>
      <c r="U29" s="60">
        <v>25158592</v>
      </c>
      <c r="V29" s="59">
        <v>27495771</v>
      </c>
      <c r="W29" s="59">
        <v>28043664</v>
      </c>
      <c r="X29" s="60"/>
      <c r="Y29" s="59">
        <v>28043664</v>
      </c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600000</v>
      </c>
      <c r="F34" s="345">
        <f t="shared" si="7"/>
        <v>600000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600000</v>
      </c>
      <c r="Y34" s="345">
        <f t="shared" si="7"/>
        <v>-600000</v>
      </c>
      <c r="Z34" s="336">
        <f>+IF(X34&lt;&gt;0,+(Y34/X34)*100,0)</f>
        <v>-100</v>
      </c>
      <c r="AA34" s="350">
        <f t="shared" si="7"/>
        <v>600000</v>
      </c>
    </row>
    <row r="35" spans="1:27" ht="12.75">
      <c r="A35" s="361" t="s">
        <v>246</v>
      </c>
      <c r="B35" s="136"/>
      <c r="C35" s="54"/>
      <c r="D35" s="368"/>
      <c r="E35" s="54">
        <v>600000</v>
      </c>
      <c r="F35" s="53">
        <v>600000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600000</v>
      </c>
      <c r="Y35" s="53">
        <v>-600000</v>
      </c>
      <c r="Z35" s="94">
        <v>-100</v>
      </c>
      <c r="AA35" s="95">
        <v>600000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626897</v>
      </c>
      <c r="D40" s="344">
        <f t="shared" si="9"/>
        <v>0</v>
      </c>
      <c r="E40" s="343">
        <f t="shared" si="9"/>
        <v>1317000</v>
      </c>
      <c r="F40" s="345">
        <f t="shared" si="9"/>
        <v>1317000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1317000</v>
      </c>
      <c r="Y40" s="345">
        <f t="shared" si="9"/>
        <v>-1317000</v>
      </c>
      <c r="Z40" s="336">
        <f>+IF(X40&lt;&gt;0,+(Y40/X40)*100,0)</f>
        <v>-100</v>
      </c>
      <c r="AA40" s="350">
        <f>SUM(AA41:AA49)</f>
        <v>1317000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1317000</v>
      </c>
      <c r="F44" s="53">
        <v>1317000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1317000</v>
      </c>
      <c r="Y44" s="53">
        <v>-1317000</v>
      </c>
      <c r="Z44" s="94">
        <v>-100</v>
      </c>
      <c r="AA44" s="95">
        <v>1317000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89700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537197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11241971</v>
      </c>
      <c r="D60" s="346">
        <f t="shared" si="14"/>
        <v>0</v>
      </c>
      <c r="E60" s="219">
        <f t="shared" si="14"/>
        <v>149402625</v>
      </c>
      <c r="F60" s="264">
        <f t="shared" si="14"/>
        <v>149402625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12349642</v>
      </c>
      <c r="M60" s="219">
        <f t="shared" si="14"/>
        <v>0</v>
      </c>
      <c r="N60" s="264">
        <f t="shared" si="14"/>
        <v>12349642</v>
      </c>
      <c r="O60" s="264">
        <f t="shared" si="14"/>
        <v>263769</v>
      </c>
      <c r="P60" s="219">
        <f t="shared" si="14"/>
        <v>0</v>
      </c>
      <c r="Q60" s="219">
        <f t="shared" si="14"/>
        <v>547893</v>
      </c>
      <c r="R60" s="264">
        <f t="shared" si="14"/>
        <v>811662</v>
      </c>
      <c r="S60" s="264">
        <f t="shared" si="14"/>
        <v>940589</v>
      </c>
      <c r="T60" s="219">
        <f t="shared" si="14"/>
        <v>1396590</v>
      </c>
      <c r="U60" s="219">
        <f t="shared" si="14"/>
        <v>25158592</v>
      </c>
      <c r="V60" s="264">
        <f t="shared" si="14"/>
        <v>27495771</v>
      </c>
      <c r="W60" s="264">
        <f t="shared" si="14"/>
        <v>40657075</v>
      </c>
      <c r="X60" s="219">
        <f t="shared" si="14"/>
        <v>149402625</v>
      </c>
      <c r="Y60" s="264">
        <f t="shared" si="14"/>
        <v>-108745550</v>
      </c>
      <c r="Z60" s="337">
        <f>+IF(X60&lt;&gt;0,+(Y60/X60)*100,0)</f>
        <v>-72.78690719122237</v>
      </c>
      <c r="AA60" s="232">
        <f>+AA57+AA54+AA51+AA40+AA37+AA34+AA22+AA5</f>
        <v>149402625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2018-08-03T14:39:52Z</dcterms:created>
  <dcterms:modified xsi:type="dcterms:W3CDTF">2018-08-03T14:39:56Z</dcterms:modified>
  <cp:category/>
  <cp:version/>
  <cp:contentType/>
  <cp:contentStatus/>
</cp:coreProperties>
</file>