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<sst xmlns="http://schemas.openxmlformats.org/spreadsheetml/2006/main" count="857" uniqueCount="303">
  <si>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King Sabata Dalindyebo(EC157) - Table C1 Schedule Quarterly Budget Statement Summary for 4th Quarter ended 30 June 2018 (Figures Finalised as at 2018/08/02)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</si>
  <si>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</si>
  <si>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</si>
  <si>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</si>
  <si>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</si>
  <si>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</si>
  <si>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</si>
  <si>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</si>
  <si>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</si>
  <si>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</si>
  <si>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</si>
  <si>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</si>
  <si>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</si>
  <si>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</si>
  <si>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</si>
  <si>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</si>
  <si>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</si>
  <si>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</si>
  <si>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</si>
  <si>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</si>
  <si>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</si>
  <si>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</si>
  <si>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</si>
  <si>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</si>
  <si>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</si>
  <si>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</si>
  <si>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</si>
  <si>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</si>
  <si>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</si>
  <si>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</si>
  <si>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</si>
  <si>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</si>
  <si>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</si>
  <si>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</si>
  <si>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</si>
  <si>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</si>
  <si>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</si>
  <si>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</si>
  <si>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</si>
  <si>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</si>
  <si>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</si>
  <si>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</si>
  <si>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</si>
  <si>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</si>
  <si>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</si>
  <si>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</si>
  <si>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</si>
  <si>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</si>
  <si>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</si>
  <si>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</si>
  <si>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</si>
  <si>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</si>
  <si>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</si>
  <si>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</si>
  <si>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</si>
  <si>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</si>
  <si>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</si>
  <si>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</si>
  <si>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</si>
  <si>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</si>
  <si>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</si>
  <si>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</si>
  <si>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</si>
  <si>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</si>
  <si>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</si>
  <si>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</si>
  <si>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</si>
  <si>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</si>
  <si>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</si>
  <si>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</si>
  <si>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King Sabata Dalindyebo(EC157) - Table C2 Quarterly Budget Statement - Financial Performance (standard classification) for 4th Quarter ended 30 June 2018 (Figures Finalised as at 2018/08/02)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</si>
  <si>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</si>
  <si>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</si>
  <si>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</si>
  <si>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</si>
  <si>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</si>
  <si>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</si>
  <si>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</si>
  <si>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</si>
  <si>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</si>
  <si>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</si>
  <si>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</si>
  <si>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</si>
  <si>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</si>
  <si>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</si>
  <si>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</si>
  <si>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</si>
  <si>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</si>
  <si>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</si>
  <si>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</si>
  <si>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</si>
  <si>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</si>
  <si>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</si>
  <si>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</si>
  <si>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</si>
  <si>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</si>
  <si>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</si>
  <si>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</si>
  <si>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</si>
  <si>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</si>
  <si>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King Sabata Dalindyebo(EC157) - Table C4 Quarterly Budget Statement - Financial Performance (revenue and expenditure) for 4th Quarter ended 30 June 2018 (Figures Finalised as at 2018/08/02)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</si>
  <si>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</si>
  <si>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</si>
  <si>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</si>
  <si>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</si>
  <si>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</si>
  <si>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</si>
  <si>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</si>
  <si>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</si>
  <si>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</si>
  <si>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</si>
  <si>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</si>
  <si>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</si>
  <si>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</si>
  <si>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</si>
  <si>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</si>
  <si>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</si>
  <si>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</si>
  <si>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</si>
  <si>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</si>
  <si>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</si>
  <si>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</si>
  <si>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</si>
  <si>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</si>
  <si>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</si>
  <si>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</si>
  <si>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</si>
  <si>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</si>
  <si>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</si>
  <si>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King Sabata Dalindyebo(EC157) - Table C5 Quarterly Budget Statement - Capital Expenditure by Standard Classification and Funding for 4th Quarter ended 30 June 2018 (Figures Finalised as at 2018/08/02)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</si>
  <si>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</si>
  <si>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</si>
  <si>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</si>
  <si>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</si>
  <si>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</si>
  <si>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</si>
  <si>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</si>
  <si>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</si>
  <si>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</si>
  <si>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</si>
  <si>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King Sabata Dalindyebo(EC157) - Table C6 Quarterly Budget Statement - Financial Position for 4th Quarter ended 30 June 2018 (Figures Finalised as at 2018/08/02)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</si>
  <si>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</si>
  <si>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</si>
  <si>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</si>
  <si>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</si>
  <si>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</si>
  <si>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</si>
  <si>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</si>
  <si>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</si>
  <si>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</si>
  <si>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</si>
  <si>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</si>
  <si>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</si>
  <si>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</si>
  <si>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</si>
  <si>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</si>
  <si>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</si>
  <si>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</si>
  <si>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</si>
  <si>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</si>
  <si>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</si>
  <si>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</si>
  <si>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</si>
  <si>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</si>
  <si>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</si>
  <si>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</si>
  <si>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</si>
  <si>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</si>
  <si>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</si>
  <si>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</si>
  <si>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</si>
  <si>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</si>
  <si>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</si>
  <si>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</si>
  <si>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King Sabata Dalindyebo(EC157) - Table C7 Quarterly Budget Statement - Cash Flows for 4th Quarter ended 30 June 2018 (Figures Finalised as at 2018/08/02)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</si>
  <si>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</si>
  <si>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</si>
  <si>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</si>
  <si>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</si>
  <si>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</si>
  <si>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</si>
  <si>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</si>
  <si>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</si>
  <si>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</si>
  <si>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</si>
  <si>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</si>
  <si>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</si>
  <si>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</si>
  <si>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</si>
  <si>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</si>
  <si>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</si>
  <si>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</si>
  <si>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</si>
  <si>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</si>
  <si>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</si>
  <si>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</si>
  <si>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</si>
  <si>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</si>
  <si>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</si>
  <si>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</si>
  <si>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</si>
  <si>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</si>
  <si>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King Sabata Dalindyebo(EC157) - Table C9 Quarterly Budget Statement - Capital Expenditure by Asset Clas for 4th Quarter ended 30 June 2018 (Figures Finalised as at 2018/08/02)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</si>
  <si>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</si>
  <si>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</si>
  <si>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</si>
  <si>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</si>
  <si>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</si>
  <si>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</si>
  <si>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</si>
  <si>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</si>
  <si>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</si>
  <si>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</si>
  <si>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</si>
  <si>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</si>
  <si>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</si>
  <si>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</si>
  <si>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</si>
  <si>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</si>
  <si>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</si>
  <si>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</si>
  <si>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</si>
  <si>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</si>
  <si>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</si>
  <si>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</si>
  <si>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</si>
  <si>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</si>
  <si>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King Sabata Dalindyebo(EC157) - Table SC13a Quarterly Budget Statement - Capital Expenditure on New Assets by Asset Class for 4th Quarter ended 30 June 2018 (Figures Finalised as at 2018/08/02)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</si>
  <si>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</si>
  <si>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</si>
  <si>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</si>
  <si>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</si>
  <si>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</si>
  <si>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</si>
  <si>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</si>
  <si>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</si>
  <si>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</si>
  <si>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</si>
  <si>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</si>
  <si>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</si>
  <si>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</si>
  <si>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</si>
  <si>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</si>
  <si>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</si>
  <si>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</si>
  <si>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</si>
  <si>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</si>
  <si>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</si>
  <si>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</si>
  <si>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</si>
  <si>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</si>
  <si>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</si>
  <si>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</si>
  <si>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</si>
  <si>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</si>
  <si>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</si>
  <si>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</si>
  <si>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</si>
  <si>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</si>
  <si>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</si>
  <si>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</si>
  <si>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</si>
  <si>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</si>
  <si>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King Sabata Dalindyebo(EC157) - Table SC13B Quarterly Budget Statement - Capital Expenditure on Renewal of existing assets by Asset Class for 4th Quarter ended 30 June 2018 (Figures Finalised as at 2018/08/02)</t>
  </si>
  <si>
    <t>Capital Expenditure on Renewal of Existing Assets by Asset Class/Sub-class</t>
  </si>
  <si>
    <t>Total Capital Expenditure on Renewal of Existing Assets</t>
  </si>
  <si>
    <t>Eastern Cape: King Sabata Dalindyebo(EC157) - Table SC13C Quarterly Budget Statement - Repairs and Maintenance Expenditure by Asset Class for 4th Quarter ended 30 June 2018 (Figures Finalised as at 2018/08/02)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</si>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</sst>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191220643</v>
      </c>
      <c r="C5" s="19">
        <v>0</v>
      </c>
      <c r="D5" s="59">
        <v>242247861</v>
      </c>
      <c r="E5" s="60">
        <v>232247861</v>
      </c>
      <c r="F5" s="60">
        <v>205691241</v>
      </c>
      <c r="G5" s="60">
        <v>6800050</v>
      </c>
      <c r="H5" s="60">
        <v>23624</v>
      </c>
      <c r="I5" s="60">
        <v>212514915</v>
      </c>
      <c r="J5" s="60">
        <v>-905265</v>
      </c>
      <c r="K5" s="60">
        <v>-369027</v>
      </c>
      <c r="L5" s="60">
        <v>-166688</v>
      </c>
      <c r="M5" s="60">
        <v>-1440980</v>
      </c>
      <c r="N5" s="60">
        <v>-2956123</v>
      </c>
      <c r="O5" s="60">
        <v>-73456</v>
      </c>
      <c r="P5" s="60">
        <v>-76229</v>
      </c>
      <c r="Q5" s="60">
        <v>-3105808</v>
      </c>
      <c r="R5" s="60">
        <v>-76607</v>
      </c>
      <c r="S5" s="60">
        <v>61971</v>
      </c>
      <c r="T5" s="60">
        <v>8473252</v>
      </c>
      <c r="U5" s="60">
        <v>8458616</v>
      </c>
      <c r="V5" s="60">
        <v>216426743</v>
      </c>
      <c r="W5" s="60">
        <v>242247861</v>
      </c>
      <c r="X5" s="60">
        <v>-25821118</v>
      </c>
      <c r="Y5" s="61">
        <v>-10.66</v>
      </c>
      <c r="Z5" s="62">
        <v>232247861</v>
      </c>
    </row>
    <row r="6" spans="1:26" ht="12.75">
      <c r="A6" s="58" t="s">
        <v>32</v>
      </c>
      <c r="B6" s="19">
        <v>350427491</v>
      </c>
      <c r="C6" s="19">
        <v>0</v>
      </c>
      <c r="D6" s="59">
        <v>439231513</v>
      </c>
      <c r="E6" s="60">
        <v>438791114</v>
      </c>
      <c r="F6" s="60">
        <v>95381107</v>
      </c>
      <c r="G6" s="60">
        <v>31650474</v>
      </c>
      <c r="H6" s="60">
        <v>29145250</v>
      </c>
      <c r="I6" s="60">
        <v>156176831</v>
      </c>
      <c r="J6" s="60">
        <v>34721055</v>
      </c>
      <c r="K6" s="60">
        <v>30813113</v>
      </c>
      <c r="L6" s="60">
        <v>29336336</v>
      </c>
      <c r="M6" s="60">
        <v>94870504</v>
      </c>
      <c r="N6" s="60">
        <v>19576246</v>
      </c>
      <c r="O6" s="60">
        <v>30628165</v>
      </c>
      <c r="P6" s="60">
        <v>32693280</v>
      </c>
      <c r="Q6" s="60">
        <v>82897691</v>
      </c>
      <c r="R6" s="60">
        <v>24032816</v>
      </c>
      <c r="S6" s="60">
        <v>31340296</v>
      </c>
      <c r="T6" s="60">
        <v>29591007</v>
      </c>
      <c r="U6" s="60">
        <v>84964119</v>
      </c>
      <c r="V6" s="60">
        <v>418909145</v>
      </c>
      <c r="W6" s="60">
        <v>439231698</v>
      </c>
      <c r="X6" s="60">
        <v>-20322553</v>
      </c>
      <c r="Y6" s="61">
        <v>-4.63</v>
      </c>
      <c r="Z6" s="62">
        <v>438791114</v>
      </c>
    </row>
    <row r="7" spans="1:26" ht="12.75">
      <c r="A7" s="58" t="s">
        <v>33</v>
      </c>
      <c r="B7" s="19">
        <v>1834496</v>
      </c>
      <c r="C7" s="19">
        <v>0</v>
      </c>
      <c r="D7" s="59">
        <v>3525980</v>
      </c>
      <c r="E7" s="60">
        <v>3525980</v>
      </c>
      <c r="F7" s="60">
        <v>145869</v>
      </c>
      <c r="G7" s="60">
        <v>207822</v>
      </c>
      <c r="H7" s="60">
        <v>147838</v>
      </c>
      <c r="I7" s="60">
        <v>501529</v>
      </c>
      <c r="J7" s="60">
        <v>144594</v>
      </c>
      <c r="K7" s="60">
        <v>103079</v>
      </c>
      <c r="L7" s="60">
        <v>144192</v>
      </c>
      <c r="M7" s="60">
        <v>391865</v>
      </c>
      <c r="N7" s="60">
        <v>184251</v>
      </c>
      <c r="O7" s="60">
        <v>96508</v>
      </c>
      <c r="P7" s="60">
        <v>100319</v>
      </c>
      <c r="Q7" s="60">
        <v>381078</v>
      </c>
      <c r="R7" s="60">
        <v>244013</v>
      </c>
      <c r="S7" s="60">
        <v>133983</v>
      </c>
      <c r="T7" s="60">
        <v>39722</v>
      </c>
      <c r="U7" s="60">
        <v>417718</v>
      </c>
      <c r="V7" s="60">
        <v>1692190</v>
      </c>
      <c r="W7" s="60">
        <v>3525980</v>
      </c>
      <c r="X7" s="60">
        <v>-1833790</v>
      </c>
      <c r="Y7" s="61">
        <v>-52.01</v>
      </c>
      <c r="Z7" s="62">
        <v>3525980</v>
      </c>
    </row>
    <row r="8" spans="1:26" ht="12.75">
      <c r="A8" s="58" t="s">
        <v>34</v>
      </c>
      <c r="B8" s="19">
        <v>275617180</v>
      </c>
      <c r="C8" s="19">
        <v>0</v>
      </c>
      <c r="D8" s="59">
        <v>293207765</v>
      </c>
      <c r="E8" s="60">
        <v>296638859</v>
      </c>
      <c r="F8" s="60">
        <v>111806597</v>
      </c>
      <c r="G8" s="60">
        <v>1639171</v>
      </c>
      <c r="H8" s="60">
        <v>632466</v>
      </c>
      <c r="I8" s="60">
        <v>114078234</v>
      </c>
      <c r="J8" s="60">
        <v>1986873</v>
      </c>
      <c r="K8" s="60">
        <v>898962</v>
      </c>
      <c r="L8" s="60">
        <v>88232686</v>
      </c>
      <c r="M8" s="60">
        <v>91118521</v>
      </c>
      <c r="N8" s="60">
        <v>2751592</v>
      </c>
      <c r="O8" s="60">
        <v>1526582</v>
      </c>
      <c r="P8" s="60">
        <v>70607354</v>
      </c>
      <c r="Q8" s="60">
        <v>74885528</v>
      </c>
      <c r="R8" s="60">
        <v>719711</v>
      </c>
      <c r="S8" s="60">
        <v>11063126</v>
      </c>
      <c r="T8" s="60">
        <v>1263545</v>
      </c>
      <c r="U8" s="60">
        <v>13046382</v>
      </c>
      <c r="V8" s="60">
        <v>293128665</v>
      </c>
      <c r="W8" s="60">
        <v>293207877</v>
      </c>
      <c r="X8" s="60">
        <v>-79212</v>
      </c>
      <c r="Y8" s="61">
        <v>-0.03</v>
      </c>
      <c r="Z8" s="62">
        <v>296638859</v>
      </c>
    </row>
    <row r="9" spans="1:26" ht="12.75">
      <c r="A9" s="58" t="s">
        <v>35</v>
      </c>
      <c r="B9" s="19">
        <v>267382865</v>
      </c>
      <c r="C9" s="19">
        <v>0</v>
      </c>
      <c r="D9" s="59">
        <v>84967839</v>
      </c>
      <c r="E9" s="60">
        <v>90708794</v>
      </c>
      <c r="F9" s="60">
        <v>10221613</v>
      </c>
      <c r="G9" s="60">
        <v>6328679</v>
      </c>
      <c r="H9" s="60">
        <v>5429202</v>
      </c>
      <c r="I9" s="60">
        <v>21979494</v>
      </c>
      <c r="J9" s="60">
        <v>5690031</v>
      </c>
      <c r="K9" s="60">
        <v>13804157</v>
      </c>
      <c r="L9" s="60">
        <v>3818583</v>
      </c>
      <c r="M9" s="60">
        <v>23312771</v>
      </c>
      <c r="N9" s="60">
        <v>10071453</v>
      </c>
      <c r="O9" s="60">
        <v>4678915</v>
      </c>
      <c r="P9" s="60">
        <v>8335622</v>
      </c>
      <c r="Q9" s="60">
        <v>23085990</v>
      </c>
      <c r="R9" s="60">
        <v>5089165</v>
      </c>
      <c r="S9" s="60">
        <v>5954804</v>
      </c>
      <c r="T9" s="60">
        <v>-3536998</v>
      </c>
      <c r="U9" s="60">
        <v>7506971</v>
      </c>
      <c r="V9" s="60">
        <v>75885226</v>
      </c>
      <c r="W9" s="60">
        <v>84968203</v>
      </c>
      <c r="X9" s="60">
        <v>-9082977</v>
      </c>
      <c r="Y9" s="61">
        <v>-10.69</v>
      </c>
      <c r="Z9" s="62">
        <v>90708794</v>
      </c>
    </row>
    <row r="10" spans="1:26" ht="22.5">
      <c r="A10" s="63" t="s">
        <v>278</v>
      </c>
      <c r="B10" s="64">
        <f>SUM(B5:B9)</f>
        <v>1086482675</v>
      </c>
      <c r="C10" s="64">
        <f>SUM(C5:C9)</f>
        <v>0</v>
      </c>
      <c r="D10" s="65">
        <f aca="true" t="shared" si="0" ref="D10:Z10">SUM(D5:D9)</f>
        <v>1063180958</v>
      </c>
      <c r="E10" s="66">
        <f t="shared" si="0"/>
        <v>1061912608</v>
      </c>
      <c r="F10" s="66">
        <f t="shared" si="0"/>
        <v>423246427</v>
      </c>
      <c r="G10" s="66">
        <f t="shared" si="0"/>
        <v>46626196</v>
      </c>
      <c r="H10" s="66">
        <f t="shared" si="0"/>
        <v>35378380</v>
      </c>
      <c r="I10" s="66">
        <f t="shared" si="0"/>
        <v>505251003</v>
      </c>
      <c r="J10" s="66">
        <f t="shared" si="0"/>
        <v>41637288</v>
      </c>
      <c r="K10" s="66">
        <f t="shared" si="0"/>
        <v>45250284</v>
      </c>
      <c r="L10" s="66">
        <f t="shared" si="0"/>
        <v>121365109</v>
      </c>
      <c r="M10" s="66">
        <f t="shared" si="0"/>
        <v>208252681</v>
      </c>
      <c r="N10" s="66">
        <f t="shared" si="0"/>
        <v>29627419</v>
      </c>
      <c r="O10" s="66">
        <f t="shared" si="0"/>
        <v>36856714</v>
      </c>
      <c r="P10" s="66">
        <f t="shared" si="0"/>
        <v>111660346</v>
      </c>
      <c r="Q10" s="66">
        <f t="shared" si="0"/>
        <v>178144479</v>
      </c>
      <c r="R10" s="66">
        <f t="shared" si="0"/>
        <v>30009098</v>
      </c>
      <c r="S10" s="66">
        <f t="shared" si="0"/>
        <v>48554180</v>
      </c>
      <c r="T10" s="66">
        <f t="shared" si="0"/>
        <v>35830528</v>
      </c>
      <c r="U10" s="66">
        <f t="shared" si="0"/>
        <v>114393806</v>
      </c>
      <c r="V10" s="66">
        <f t="shared" si="0"/>
        <v>1006041969</v>
      </c>
      <c r="W10" s="66">
        <f t="shared" si="0"/>
        <v>1063181619</v>
      </c>
      <c r="X10" s="66">
        <f t="shared" si="0"/>
        <v>-57139650</v>
      </c>
      <c r="Y10" s="67">
        <f>+IF(W10&lt;&gt;0,(X10/W10)*100,0)</f>
        <v>-5.37440160541376</v>
      </c>
      <c r="Z10" s="68">
        <f t="shared" si="0"/>
        <v>1061912608</v>
      </c>
    </row>
    <row r="11" spans="1:26" ht="12.75">
      <c r="A11" s="58" t="s">
        <v>37</v>
      </c>
      <c r="B11" s="19">
        <v>360609870</v>
      </c>
      <c r="C11" s="19">
        <v>0</v>
      </c>
      <c r="D11" s="59">
        <v>422758657</v>
      </c>
      <c r="E11" s="60">
        <v>418177519</v>
      </c>
      <c r="F11" s="60">
        <v>31107827</v>
      </c>
      <c r="G11" s="60">
        <v>31615683</v>
      </c>
      <c r="H11" s="60">
        <v>31710241</v>
      </c>
      <c r="I11" s="60">
        <v>94433751</v>
      </c>
      <c r="J11" s="60">
        <v>30703140</v>
      </c>
      <c r="K11" s="60">
        <v>30447620</v>
      </c>
      <c r="L11" s="60">
        <v>24859746</v>
      </c>
      <c r="M11" s="60">
        <v>86010506</v>
      </c>
      <c r="N11" s="60">
        <v>29601504</v>
      </c>
      <c r="O11" s="60">
        <v>29865049</v>
      </c>
      <c r="P11" s="60">
        <v>30116083</v>
      </c>
      <c r="Q11" s="60">
        <v>89582636</v>
      </c>
      <c r="R11" s="60">
        <v>30702411</v>
      </c>
      <c r="S11" s="60">
        <v>30411520</v>
      </c>
      <c r="T11" s="60">
        <v>125572633</v>
      </c>
      <c r="U11" s="60">
        <v>186686564</v>
      </c>
      <c r="V11" s="60">
        <v>456713457</v>
      </c>
      <c r="W11" s="60">
        <v>422759425</v>
      </c>
      <c r="X11" s="60">
        <v>33954032</v>
      </c>
      <c r="Y11" s="61">
        <v>8.03</v>
      </c>
      <c r="Z11" s="62">
        <v>418177519</v>
      </c>
    </row>
    <row r="12" spans="1:26" ht="12.75">
      <c r="A12" s="58" t="s">
        <v>38</v>
      </c>
      <c r="B12" s="19">
        <v>23819852</v>
      </c>
      <c r="C12" s="19">
        <v>0</v>
      </c>
      <c r="D12" s="59">
        <v>26732362</v>
      </c>
      <c r="E12" s="60">
        <v>26608008</v>
      </c>
      <c r="F12" s="60">
        <v>2057423</v>
      </c>
      <c r="G12" s="60">
        <v>2081953</v>
      </c>
      <c r="H12" s="60">
        <v>2053878</v>
      </c>
      <c r="I12" s="60">
        <v>6193254</v>
      </c>
      <c r="J12" s="60">
        <v>1977199</v>
      </c>
      <c r="K12" s="60">
        <v>2023123</v>
      </c>
      <c r="L12" s="60">
        <v>206538</v>
      </c>
      <c r="M12" s="60">
        <v>4206860</v>
      </c>
      <c r="N12" s="60">
        <v>2062064</v>
      </c>
      <c r="O12" s="60">
        <v>3710706</v>
      </c>
      <c r="P12" s="60">
        <v>2231820</v>
      </c>
      <c r="Q12" s="60">
        <v>8004590</v>
      </c>
      <c r="R12" s="60">
        <v>2231820</v>
      </c>
      <c r="S12" s="60">
        <v>2231820</v>
      </c>
      <c r="T12" s="60">
        <v>2259960</v>
      </c>
      <c r="U12" s="60">
        <v>6723600</v>
      </c>
      <c r="V12" s="60">
        <v>25128304</v>
      </c>
      <c r="W12" s="60">
        <v>26732360</v>
      </c>
      <c r="X12" s="60">
        <v>-1604056</v>
      </c>
      <c r="Y12" s="61">
        <v>-6</v>
      </c>
      <c r="Z12" s="62">
        <v>26608008</v>
      </c>
    </row>
    <row r="13" spans="1:26" ht="12.75">
      <c r="A13" s="58" t="s">
        <v>279</v>
      </c>
      <c r="B13" s="19">
        <v>151119287</v>
      </c>
      <c r="C13" s="19">
        <v>0</v>
      </c>
      <c r="D13" s="59">
        <v>165722931</v>
      </c>
      <c r="E13" s="60">
        <v>165723081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111419403</v>
      </c>
      <c r="S13" s="60">
        <v>0</v>
      </c>
      <c r="T13" s="60">
        <v>24771091</v>
      </c>
      <c r="U13" s="60">
        <v>136190494</v>
      </c>
      <c r="V13" s="60">
        <v>136190494</v>
      </c>
      <c r="W13" s="60">
        <v>165723078</v>
      </c>
      <c r="X13" s="60">
        <v>-29532584</v>
      </c>
      <c r="Y13" s="61">
        <v>-17.82</v>
      </c>
      <c r="Z13" s="62">
        <v>165723081</v>
      </c>
    </row>
    <row r="14" spans="1:26" ht="12.75">
      <c r="A14" s="58" t="s">
        <v>40</v>
      </c>
      <c r="B14" s="19">
        <v>14727735</v>
      </c>
      <c r="C14" s="19">
        <v>0</v>
      </c>
      <c r="D14" s="59">
        <v>28461400</v>
      </c>
      <c r="E14" s="60">
        <v>28461400</v>
      </c>
      <c r="F14" s="60">
        <v>0</v>
      </c>
      <c r="G14" s="60">
        <v>0</v>
      </c>
      <c r="H14" s="60">
        <v>0</v>
      </c>
      <c r="I14" s="60">
        <v>0</v>
      </c>
      <c r="J14" s="60">
        <v>4633365</v>
      </c>
      <c r="K14" s="60">
        <v>-3283801</v>
      </c>
      <c r="L14" s="60">
        <v>0</v>
      </c>
      <c r="M14" s="60">
        <v>1349564</v>
      </c>
      <c r="N14" s="60">
        <v>0</v>
      </c>
      <c r="O14" s="60">
        <v>0</v>
      </c>
      <c r="P14" s="60">
        <v>593131</v>
      </c>
      <c r="Q14" s="60">
        <v>593131</v>
      </c>
      <c r="R14" s="60">
        <v>0</v>
      </c>
      <c r="S14" s="60">
        <v>74670</v>
      </c>
      <c r="T14" s="60">
        <v>859634</v>
      </c>
      <c r="U14" s="60">
        <v>934304</v>
      </c>
      <c r="V14" s="60">
        <v>2876999</v>
      </c>
      <c r="W14" s="60">
        <v>28461401</v>
      </c>
      <c r="X14" s="60">
        <v>-25584402</v>
      </c>
      <c r="Y14" s="61">
        <v>-89.89</v>
      </c>
      <c r="Z14" s="62">
        <v>28461400</v>
      </c>
    </row>
    <row r="15" spans="1:26" ht="12.75">
      <c r="A15" s="58" t="s">
        <v>41</v>
      </c>
      <c r="B15" s="19">
        <v>305269707</v>
      </c>
      <c r="C15" s="19">
        <v>0</v>
      </c>
      <c r="D15" s="59">
        <v>285634601</v>
      </c>
      <c r="E15" s="60">
        <v>301611088</v>
      </c>
      <c r="F15" s="60">
        <v>31310757</v>
      </c>
      <c r="G15" s="60">
        <v>31398749</v>
      </c>
      <c r="H15" s="60">
        <v>21168788</v>
      </c>
      <c r="I15" s="60">
        <v>83878294</v>
      </c>
      <c r="J15" s="60">
        <v>20079609</v>
      </c>
      <c r="K15" s="60">
        <v>20139457</v>
      </c>
      <c r="L15" s="60">
        <v>15942366</v>
      </c>
      <c r="M15" s="60">
        <v>56161432</v>
      </c>
      <c r="N15" s="60">
        <v>16503773</v>
      </c>
      <c r="O15" s="60">
        <v>17448365</v>
      </c>
      <c r="P15" s="60">
        <v>15752743</v>
      </c>
      <c r="Q15" s="60">
        <v>49704881</v>
      </c>
      <c r="R15" s="60">
        <v>17036353</v>
      </c>
      <c r="S15" s="60">
        <v>18641709</v>
      </c>
      <c r="T15" s="60">
        <v>30820248</v>
      </c>
      <c r="U15" s="60">
        <v>66498310</v>
      </c>
      <c r="V15" s="60">
        <v>256242917</v>
      </c>
      <c r="W15" s="60">
        <v>285634602</v>
      </c>
      <c r="X15" s="60">
        <v>-29391685</v>
      </c>
      <c r="Y15" s="61">
        <v>-10.29</v>
      </c>
      <c r="Z15" s="62">
        <v>301611088</v>
      </c>
    </row>
    <row r="16" spans="1:26" ht="12.75">
      <c r="A16" s="69" t="s">
        <v>42</v>
      </c>
      <c r="B16" s="19">
        <v>55870785</v>
      </c>
      <c r="C16" s="19">
        <v>0</v>
      </c>
      <c r="D16" s="59">
        <v>24000000</v>
      </c>
      <c r="E16" s="60">
        <v>118019</v>
      </c>
      <c r="F16" s="60">
        <v>888077</v>
      </c>
      <c r="G16" s="60">
        <v>1095245</v>
      </c>
      <c r="H16" s="60">
        <v>2100067</v>
      </c>
      <c r="I16" s="60">
        <v>4083389</v>
      </c>
      <c r="J16" s="60">
        <v>3535454</v>
      </c>
      <c r="K16" s="60">
        <v>1924267</v>
      </c>
      <c r="L16" s="60">
        <v>2220174</v>
      </c>
      <c r="M16" s="60">
        <v>7679895</v>
      </c>
      <c r="N16" s="60">
        <v>3342476</v>
      </c>
      <c r="O16" s="60">
        <v>1171535</v>
      </c>
      <c r="P16" s="60">
        <v>4143596</v>
      </c>
      <c r="Q16" s="60">
        <v>8657607</v>
      </c>
      <c r="R16" s="60">
        <v>801865</v>
      </c>
      <c r="S16" s="60">
        <v>929524</v>
      </c>
      <c r="T16" s="60">
        <v>-2177331</v>
      </c>
      <c r="U16" s="60">
        <v>-445942</v>
      </c>
      <c r="V16" s="60">
        <v>19974949</v>
      </c>
      <c r="W16" s="60">
        <v>24000000</v>
      </c>
      <c r="X16" s="60">
        <v>-4025051</v>
      </c>
      <c r="Y16" s="61">
        <v>-16.77</v>
      </c>
      <c r="Z16" s="62">
        <v>118019</v>
      </c>
    </row>
    <row r="17" spans="1:26" ht="12.75">
      <c r="A17" s="58" t="s">
        <v>43</v>
      </c>
      <c r="B17" s="19">
        <v>158107034</v>
      </c>
      <c r="C17" s="19">
        <v>0</v>
      </c>
      <c r="D17" s="59">
        <v>236183873</v>
      </c>
      <c r="E17" s="60">
        <v>250369859</v>
      </c>
      <c r="F17" s="60">
        <v>10982852</v>
      </c>
      <c r="G17" s="60">
        <v>15842669</v>
      </c>
      <c r="H17" s="60">
        <v>22979983</v>
      </c>
      <c r="I17" s="60">
        <v>49805504</v>
      </c>
      <c r="J17" s="60">
        <v>15963074</v>
      </c>
      <c r="K17" s="60">
        <v>9657319</v>
      </c>
      <c r="L17" s="60">
        <v>15078078</v>
      </c>
      <c r="M17" s="60">
        <v>40698471</v>
      </c>
      <c r="N17" s="60">
        <v>27092260</v>
      </c>
      <c r="O17" s="60">
        <v>6849622</v>
      </c>
      <c r="P17" s="60">
        <v>12003366</v>
      </c>
      <c r="Q17" s="60">
        <v>45945248</v>
      </c>
      <c r="R17" s="60">
        <v>8581790</v>
      </c>
      <c r="S17" s="60">
        <v>13994488</v>
      </c>
      <c r="T17" s="60">
        <v>13954626</v>
      </c>
      <c r="U17" s="60">
        <v>36530904</v>
      </c>
      <c r="V17" s="60">
        <v>172980127</v>
      </c>
      <c r="W17" s="60">
        <v>236183748</v>
      </c>
      <c r="X17" s="60">
        <v>-63203621</v>
      </c>
      <c r="Y17" s="61">
        <v>-26.76</v>
      </c>
      <c r="Z17" s="62">
        <v>250369859</v>
      </c>
    </row>
    <row r="18" spans="1:26" ht="12.75">
      <c r="A18" s="70" t="s">
        <v>44</v>
      </c>
      <c r="B18" s="71">
        <f>SUM(B11:B17)</f>
        <v>1069524270</v>
      </c>
      <c r="C18" s="71">
        <f>SUM(C11:C17)</f>
        <v>0</v>
      </c>
      <c r="D18" s="72">
        <f aca="true" t="shared" si="1" ref="D18:Z18">SUM(D11:D17)</f>
        <v>1189493824</v>
      </c>
      <c r="E18" s="73">
        <f t="shared" si="1"/>
        <v>1191068974</v>
      </c>
      <c r="F18" s="73">
        <f t="shared" si="1"/>
        <v>76346936</v>
      </c>
      <c r="G18" s="73">
        <f t="shared" si="1"/>
        <v>82034299</v>
      </c>
      <c r="H18" s="73">
        <f t="shared" si="1"/>
        <v>80012957</v>
      </c>
      <c r="I18" s="73">
        <f t="shared" si="1"/>
        <v>238394192</v>
      </c>
      <c r="J18" s="73">
        <f t="shared" si="1"/>
        <v>76891841</v>
      </c>
      <c r="K18" s="73">
        <f t="shared" si="1"/>
        <v>60907985</v>
      </c>
      <c r="L18" s="73">
        <f t="shared" si="1"/>
        <v>58306902</v>
      </c>
      <c r="M18" s="73">
        <f t="shared" si="1"/>
        <v>196106728</v>
      </c>
      <c r="N18" s="73">
        <f t="shared" si="1"/>
        <v>78602077</v>
      </c>
      <c r="O18" s="73">
        <f t="shared" si="1"/>
        <v>59045277</v>
      </c>
      <c r="P18" s="73">
        <f t="shared" si="1"/>
        <v>64840739</v>
      </c>
      <c r="Q18" s="73">
        <f t="shared" si="1"/>
        <v>202488093</v>
      </c>
      <c r="R18" s="73">
        <f t="shared" si="1"/>
        <v>170773642</v>
      </c>
      <c r="S18" s="73">
        <f t="shared" si="1"/>
        <v>66283731</v>
      </c>
      <c r="T18" s="73">
        <f t="shared" si="1"/>
        <v>196060861</v>
      </c>
      <c r="U18" s="73">
        <f t="shared" si="1"/>
        <v>433118234</v>
      </c>
      <c r="V18" s="73">
        <f t="shared" si="1"/>
        <v>1070107247</v>
      </c>
      <c r="W18" s="73">
        <f t="shared" si="1"/>
        <v>1189494614</v>
      </c>
      <c r="X18" s="73">
        <f t="shared" si="1"/>
        <v>-119387367</v>
      </c>
      <c r="Y18" s="67">
        <f>+IF(W18&lt;&gt;0,(X18/W18)*100,0)</f>
        <v>-10.036814424785618</v>
      </c>
      <c r="Z18" s="74">
        <f t="shared" si="1"/>
        <v>1191068974</v>
      </c>
    </row>
    <row r="19" spans="1:26" ht="12.75">
      <c r="A19" s="70" t="s">
        <v>45</v>
      </c>
      <c r="B19" s="75">
        <f>+B10-B18</f>
        <v>16958405</v>
      </c>
      <c r="C19" s="75">
        <f>+C10-C18</f>
        <v>0</v>
      </c>
      <c r="D19" s="76">
        <f aca="true" t="shared" si="2" ref="D19:Z19">+D10-D18</f>
        <v>-126312866</v>
      </c>
      <c r="E19" s="77">
        <f t="shared" si="2"/>
        <v>-129156366</v>
      </c>
      <c r="F19" s="77">
        <f t="shared" si="2"/>
        <v>346899491</v>
      </c>
      <c r="G19" s="77">
        <f t="shared" si="2"/>
        <v>-35408103</v>
      </c>
      <c r="H19" s="77">
        <f t="shared" si="2"/>
        <v>-44634577</v>
      </c>
      <c r="I19" s="77">
        <f t="shared" si="2"/>
        <v>266856811</v>
      </c>
      <c r="J19" s="77">
        <f t="shared" si="2"/>
        <v>-35254553</v>
      </c>
      <c r="K19" s="77">
        <f t="shared" si="2"/>
        <v>-15657701</v>
      </c>
      <c r="L19" s="77">
        <f t="shared" si="2"/>
        <v>63058207</v>
      </c>
      <c r="M19" s="77">
        <f t="shared" si="2"/>
        <v>12145953</v>
      </c>
      <c r="N19" s="77">
        <f t="shared" si="2"/>
        <v>-48974658</v>
      </c>
      <c r="O19" s="77">
        <f t="shared" si="2"/>
        <v>-22188563</v>
      </c>
      <c r="P19" s="77">
        <f t="shared" si="2"/>
        <v>46819607</v>
      </c>
      <c r="Q19" s="77">
        <f t="shared" si="2"/>
        <v>-24343614</v>
      </c>
      <c r="R19" s="77">
        <f t="shared" si="2"/>
        <v>-140764544</v>
      </c>
      <c r="S19" s="77">
        <f t="shared" si="2"/>
        <v>-17729551</v>
      </c>
      <c r="T19" s="77">
        <f t="shared" si="2"/>
        <v>-160230333</v>
      </c>
      <c r="U19" s="77">
        <f t="shared" si="2"/>
        <v>-318724428</v>
      </c>
      <c r="V19" s="77">
        <f t="shared" si="2"/>
        <v>-64065278</v>
      </c>
      <c r="W19" s="77">
        <f>IF(E10=E18,0,W10-W18)</f>
        <v>-126312995</v>
      </c>
      <c r="X19" s="77">
        <f t="shared" si="2"/>
        <v>62247717</v>
      </c>
      <c r="Y19" s="78">
        <f>+IF(W19&lt;&gt;0,(X19/W19)*100,0)</f>
        <v>-49.280532854121624</v>
      </c>
      <c r="Z19" s="79">
        <f t="shared" si="2"/>
        <v>-129156366</v>
      </c>
    </row>
    <row r="20" spans="1:26" ht="12.75">
      <c r="A20" s="58" t="s">
        <v>46</v>
      </c>
      <c r="B20" s="19">
        <v>199953046</v>
      </c>
      <c r="C20" s="19">
        <v>0</v>
      </c>
      <c r="D20" s="59">
        <v>134978187</v>
      </c>
      <c r="E20" s="60">
        <v>411348375</v>
      </c>
      <c r="F20" s="60">
        <v>533894</v>
      </c>
      <c r="G20" s="60">
        <v>10517000</v>
      </c>
      <c r="H20" s="60">
        <v>6189927</v>
      </c>
      <c r="I20" s="60">
        <v>17240821</v>
      </c>
      <c r="J20" s="60">
        <v>31468387</v>
      </c>
      <c r="K20" s="60">
        <v>28533238</v>
      </c>
      <c r="L20" s="60">
        <v>7052835</v>
      </c>
      <c r="M20" s="60">
        <v>67054460</v>
      </c>
      <c r="N20" s="60">
        <v>8919804</v>
      </c>
      <c r="O20" s="60">
        <v>16476119</v>
      </c>
      <c r="P20" s="60">
        <v>22957619</v>
      </c>
      <c r="Q20" s="60">
        <v>48353542</v>
      </c>
      <c r="R20" s="60">
        <v>16616060</v>
      </c>
      <c r="S20" s="60">
        <v>24472946</v>
      </c>
      <c r="T20" s="60">
        <v>14268295</v>
      </c>
      <c r="U20" s="60">
        <v>55357301</v>
      </c>
      <c r="V20" s="60">
        <v>188006124</v>
      </c>
      <c r="W20" s="60">
        <v>134977866</v>
      </c>
      <c r="X20" s="60">
        <v>53028258</v>
      </c>
      <c r="Y20" s="61">
        <v>39.29</v>
      </c>
      <c r="Z20" s="62">
        <v>411348375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216911451</v>
      </c>
      <c r="C22" s="86">
        <f>SUM(C19:C21)</f>
        <v>0</v>
      </c>
      <c r="D22" s="87">
        <f aca="true" t="shared" si="3" ref="D22:Z22">SUM(D19:D21)</f>
        <v>8665321</v>
      </c>
      <c r="E22" s="88">
        <f t="shared" si="3"/>
        <v>282192009</v>
      </c>
      <c r="F22" s="88">
        <f t="shared" si="3"/>
        <v>347433385</v>
      </c>
      <c r="G22" s="88">
        <f t="shared" si="3"/>
        <v>-24891103</v>
      </c>
      <c r="H22" s="88">
        <f t="shared" si="3"/>
        <v>-38444650</v>
      </c>
      <c r="I22" s="88">
        <f t="shared" si="3"/>
        <v>284097632</v>
      </c>
      <c r="J22" s="88">
        <f t="shared" si="3"/>
        <v>-3786166</v>
      </c>
      <c r="K22" s="88">
        <f t="shared" si="3"/>
        <v>12875537</v>
      </c>
      <c r="L22" s="88">
        <f t="shared" si="3"/>
        <v>70111042</v>
      </c>
      <c r="M22" s="88">
        <f t="shared" si="3"/>
        <v>79200413</v>
      </c>
      <c r="N22" s="88">
        <f t="shared" si="3"/>
        <v>-40054854</v>
      </c>
      <c r="O22" s="88">
        <f t="shared" si="3"/>
        <v>-5712444</v>
      </c>
      <c r="P22" s="88">
        <f t="shared" si="3"/>
        <v>69777226</v>
      </c>
      <c r="Q22" s="88">
        <f t="shared" si="3"/>
        <v>24009928</v>
      </c>
      <c r="R22" s="88">
        <f t="shared" si="3"/>
        <v>-124148484</v>
      </c>
      <c r="S22" s="88">
        <f t="shared" si="3"/>
        <v>6743395</v>
      </c>
      <c r="T22" s="88">
        <f t="shared" si="3"/>
        <v>-145962038</v>
      </c>
      <c r="U22" s="88">
        <f t="shared" si="3"/>
        <v>-263367127</v>
      </c>
      <c r="V22" s="88">
        <f t="shared" si="3"/>
        <v>123940846</v>
      </c>
      <c r="W22" s="88">
        <f t="shared" si="3"/>
        <v>8664871</v>
      </c>
      <c r="X22" s="88">
        <f t="shared" si="3"/>
        <v>115275975</v>
      </c>
      <c r="Y22" s="89">
        <f>+IF(W22&lt;&gt;0,(X22/W22)*100,0)</f>
        <v>1330.3830489801867</v>
      </c>
      <c r="Z22" s="90">
        <f t="shared" si="3"/>
        <v>282192009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216911451</v>
      </c>
      <c r="C24" s="75">
        <f>SUM(C22:C23)</f>
        <v>0</v>
      </c>
      <c r="D24" s="76">
        <f aca="true" t="shared" si="4" ref="D24:Z24">SUM(D22:D23)</f>
        <v>8665321</v>
      </c>
      <c r="E24" s="77">
        <f t="shared" si="4"/>
        <v>282192009</v>
      </c>
      <c r="F24" s="77">
        <f t="shared" si="4"/>
        <v>347433385</v>
      </c>
      <c r="G24" s="77">
        <f t="shared" si="4"/>
        <v>-24891103</v>
      </c>
      <c r="H24" s="77">
        <f t="shared" si="4"/>
        <v>-38444650</v>
      </c>
      <c r="I24" s="77">
        <f t="shared" si="4"/>
        <v>284097632</v>
      </c>
      <c r="J24" s="77">
        <f t="shared" si="4"/>
        <v>-3786166</v>
      </c>
      <c r="K24" s="77">
        <f t="shared" si="4"/>
        <v>12875537</v>
      </c>
      <c r="L24" s="77">
        <f t="shared" si="4"/>
        <v>70111042</v>
      </c>
      <c r="M24" s="77">
        <f t="shared" si="4"/>
        <v>79200413</v>
      </c>
      <c r="N24" s="77">
        <f t="shared" si="4"/>
        <v>-40054854</v>
      </c>
      <c r="O24" s="77">
        <f t="shared" si="4"/>
        <v>-5712444</v>
      </c>
      <c r="P24" s="77">
        <f t="shared" si="4"/>
        <v>69777226</v>
      </c>
      <c r="Q24" s="77">
        <f t="shared" si="4"/>
        <v>24009928</v>
      </c>
      <c r="R24" s="77">
        <f t="shared" si="4"/>
        <v>-124148484</v>
      </c>
      <c r="S24" s="77">
        <f t="shared" si="4"/>
        <v>6743395</v>
      </c>
      <c r="T24" s="77">
        <f t="shared" si="4"/>
        <v>-145962038</v>
      </c>
      <c r="U24" s="77">
        <f t="shared" si="4"/>
        <v>-263367127</v>
      </c>
      <c r="V24" s="77">
        <f t="shared" si="4"/>
        <v>123940846</v>
      </c>
      <c r="W24" s="77">
        <f t="shared" si="4"/>
        <v>8664871</v>
      </c>
      <c r="X24" s="77">
        <f t="shared" si="4"/>
        <v>115275975</v>
      </c>
      <c r="Y24" s="78">
        <f>+IF(W24&lt;&gt;0,(X24/W24)*100,0)</f>
        <v>1330.3830489801867</v>
      </c>
      <c r="Z24" s="79">
        <f t="shared" si="4"/>
        <v>282192009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365188548</v>
      </c>
      <c r="C27" s="22">
        <v>0</v>
      </c>
      <c r="D27" s="99">
        <v>235716483</v>
      </c>
      <c r="E27" s="100">
        <v>281989674</v>
      </c>
      <c r="F27" s="100">
        <v>18448601</v>
      </c>
      <c r="G27" s="100">
        <v>5882136</v>
      </c>
      <c r="H27" s="100">
        <v>16322288</v>
      </c>
      <c r="I27" s="100">
        <v>40653025</v>
      </c>
      <c r="J27" s="100">
        <v>18835483</v>
      </c>
      <c r="K27" s="100">
        <v>15497213</v>
      </c>
      <c r="L27" s="100">
        <v>12247297</v>
      </c>
      <c r="M27" s="100">
        <v>46579993</v>
      </c>
      <c r="N27" s="100">
        <v>91677366</v>
      </c>
      <c r="O27" s="100">
        <v>10106361</v>
      </c>
      <c r="P27" s="100">
        <v>17406689</v>
      </c>
      <c r="Q27" s="100">
        <v>119190416</v>
      </c>
      <c r="R27" s="100">
        <v>15960561</v>
      </c>
      <c r="S27" s="100">
        <v>20050982</v>
      </c>
      <c r="T27" s="100">
        <v>15665360</v>
      </c>
      <c r="U27" s="100">
        <v>51676903</v>
      </c>
      <c r="V27" s="100">
        <v>258100337</v>
      </c>
      <c r="W27" s="100">
        <v>281989674</v>
      </c>
      <c r="X27" s="100">
        <v>-23889337</v>
      </c>
      <c r="Y27" s="101">
        <v>-8.47</v>
      </c>
      <c r="Z27" s="102">
        <v>281989674</v>
      </c>
    </row>
    <row r="28" spans="1:26" ht="12.75">
      <c r="A28" s="103" t="s">
        <v>46</v>
      </c>
      <c r="B28" s="19">
        <v>184387985</v>
      </c>
      <c r="C28" s="19">
        <v>0</v>
      </c>
      <c r="D28" s="59">
        <v>227051618</v>
      </c>
      <c r="E28" s="60">
        <v>276369657</v>
      </c>
      <c r="F28" s="60">
        <v>18225308</v>
      </c>
      <c r="G28" s="60">
        <v>5721120</v>
      </c>
      <c r="H28" s="60">
        <v>14624463</v>
      </c>
      <c r="I28" s="60">
        <v>38570891</v>
      </c>
      <c r="J28" s="60">
        <v>18292906</v>
      </c>
      <c r="K28" s="60">
        <v>15414338</v>
      </c>
      <c r="L28" s="60">
        <v>12117306</v>
      </c>
      <c r="M28" s="60">
        <v>45824550</v>
      </c>
      <c r="N28" s="60">
        <v>91495673</v>
      </c>
      <c r="O28" s="60">
        <v>9779230</v>
      </c>
      <c r="P28" s="60">
        <v>17334342</v>
      </c>
      <c r="Q28" s="60">
        <v>118609245</v>
      </c>
      <c r="R28" s="60">
        <v>12673789</v>
      </c>
      <c r="S28" s="60">
        <v>18985634</v>
      </c>
      <c r="T28" s="60">
        <v>15493673</v>
      </c>
      <c r="U28" s="60">
        <v>47153096</v>
      </c>
      <c r="V28" s="60">
        <v>250157782</v>
      </c>
      <c r="W28" s="60">
        <v>276369657</v>
      </c>
      <c r="X28" s="60">
        <v>-26211875</v>
      </c>
      <c r="Y28" s="61">
        <v>-9.48</v>
      </c>
      <c r="Z28" s="62">
        <v>276369657</v>
      </c>
    </row>
    <row r="29" spans="1:26" ht="12.75">
      <c r="A29" s="58" t="s">
        <v>283</v>
      </c>
      <c r="B29" s="19">
        <v>167751178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385636</v>
      </c>
      <c r="T29" s="60">
        <v>0</v>
      </c>
      <c r="U29" s="60">
        <v>385636</v>
      </c>
      <c r="V29" s="60">
        <v>385636</v>
      </c>
      <c r="W29" s="60"/>
      <c r="X29" s="60">
        <v>385636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13049385</v>
      </c>
      <c r="C31" s="19">
        <v>0</v>
      </c>
      <c r="D31" s="59">
        <v>8664865</v>
      </c>
      <c r="E31" s="60">
        <v>5620017</v>
      </c>
      <c r="F31" s="60">
        <v>223293</v>
      </c>
      <c r="G31" s="60">
        <v>161016</v>
      </c>
      <c r="H31" s="60">
        <v>1697825</v>
      </c>
      <c r="I31" s="60">
        <v>2082134</v>
      </c>
      <c r="J31" s="60">
        <v>542577</v>
      </c>
      <c r="K31" s="60">
        <v>82875</v>
      </c>
      <c r="L31" s="60">
        <v>129991</v>
      </c>
      <c r="M31" s="60">
        <v>755443</v>
      </c>
      <c r="N31" s="60">
        <v>181693</v>
      </c>
      <c r="O31" s="60">
        <v>327131</v>
      </c>
      <c r="P31" s="60">
        <v>72347</v>
      </c>
      <c r="Q31" s="60">
        <v>581171</v>
      </c>
      <c r="R31" s="60">
        <v>3286772</v>
      </c>
      <c r="S31" s="60">
        <v>679712</v>
      </c>
      <c r="T31" s="60">
        <v>171687</v>
      </c>
      <c r="U31" s="60">
        <v>4138171</v>
      </c>
      <c r="V31" s="60">
        <v>7556919</v>
      </c>
      <c r="W31" s="60">
        <v>5620017</v>
      </c>
      <c r="X31" s="60">
        <v>1936902</v>
      </c>
      <c r="Y31" s="61">
        <v>34.46</v>
      </c>
      <c r="Z31" s="62">
        <v>5620017</v>
      </c>
    </row>
    <row r="32" spans="1:26" ht="12.75">
      <c r="A32" s="70" t="s">
        <v>54</v>
      </c>
      <c r="B32" s="22">
        <f>SUM(B28:B31)</f>
        <v>365188548</v>
      </c>
      <c r="C32" s="22">
        <f>SUM(C28:C31)</f>
        <v>0</v>
      </c>
      <c r="D32" s="99">
        <f aca="true" t="shared" si="5" ref="D32:Z32">SUM(D28:D31)</f>
        <v>235716483</v>
      </c>
      <c r="E32" s="100">
        <f t="shared" si="5"/>
        <v>281989674</v>
      </c>
      <c r="F32" s="100">
        <f t="shared" si="5"/>
        <v>18448601</v>
      </c>
      <c r="G32" s="100">
        <f t="shared" si="5"/>
        <v>5882136</v>
      </c>
      <c r="H32" s="100">
        <f t="shared" si="5"/>
        <v>16322288</v>
      </c>
      <c r="I32" s="100">
        <f t="shared" si="5"/>
        <v>40653025</v>
      </c>
      <c r="J32" s="100">
        <f t="shared" si="5"/>
        <v>18835483</v>
      </c>
      <c r="K32" s="100">
        <f t="shared" si="5"/>
        <v>15497213</v>
      </c>
      <c r="L32" s="100">
        <f t="shared" si="5"/>
        <v>12247297</v>
      </c>
      <c r="M32" s="100">
        <f t="shared" si="5"/>
        <v>46579993</v>
      </c>
      <c r="N32" s="100">
        <f t="shared" si="5"/>
        <v>91677366</v>
      </c>
      <c r="O32" s="100">
        <f t="shared" si="5"/>
        <v>10106361</v>
      </c>
      <c r="P32" s="100">
        <f t="shared" si="5"/>
        <v>17406689</v>
      </c>
      <c r="Q32" s="100">
        <f t="shared" si="5"/>
        <v>119190416</v>
      </c>
      <c r="R32" s="100">
        <f t="shared" si="5"/>
        <v>15960561</v>
      </c>
      <c r="S32" s="100">
        <f t="shared" si="5"/>
        <v>20050982</v>
      </c>
      <c r="T32" s="100">
        <f t="shared" si="5"/>
        <v>15665360</v>
      </c>
      <c r="U32" s="100">
        <f t="shared" si="5"/>
        <v>51676903</v>
      </c>
      <c r="V32" s="100">
        <f t="shared" si="5"/>
        <v>258100337</v>
      </c>
      <c r="W32" s="100">
        <f t="shared" si="5"/>
        <v>281989674</v>
      </c>
      <c r="X32" s="100">
        <f t="shared" si="5"/>
        <v>-23889337</v>
      </c>
      <c r="Y32" s="101">
        <f>+IF(W32&lt;&gt;0,(X32/W32)*100,0)</f>
        <v>-8.471706307940908</v>
      </c>
      <c r="Z32" s="102">
        <f t="shared" si="5"/>
        <v>281989674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120981074</v>
      </c>
      <c r="C35" s="19">
        <v>0</v>
      </c>
      <c r="D35" s="59">
        <v>190389182</v>
      </c>
      <c r="E35" s="60">
        <v>190389181</v>
      </c>
      <c r="F35" s="60">
        <v>661212658</v>
      </c>
      <c r="G35" s="60">
        <v>864886919</v>
      </c>
      <c r="H35" s="60">
        <v>955963508</v>
      </c>
      <c r="I35" s="60">
        <v>955963508</v>
      </c>
      <c r="J35" s="60">
        <v>929769315</v>
      </c>
      <c r="K35" s="60">
        <v>922476531</v>
      </c>
      <c r="L35" s="60">
        <v>929769315</v>
      </c>
      <c r="M35" s="60">
        <v>929769315</v>
      </c>
      <c r="N35" s="60">
        <v>936827789</v>
      </c>
      <c r="O35" s="60">
        <v>893346737</v>
      </c>
      <c r="P35" s="60">
        <v>914867630</v>
      </c>
      <c r="Q35" s="60">
        <v>914867630</v>
      </c>
      <c r="R35" s="60">
        <v>926023411</v>
      </c>
      <c r="S35" s="60">
        <v>886549235</v>
      </c>
      <c r="T35" s="60">
        <v>887031669</v>
      </c>
      <c r="U35" s="60">
        <v>887031669</v>
      </c>
      <c r="V35" s="60">
        <v>887031669</v>
      </c>
      <c r="W35" s="60">
        <v>190389181</v>
      </c>
      <c r="X35" s="60">
        <v>696642488</v>
      </c>
      <c r="Y35" s="61">
        <v>365.9</v>
      </c>
      <c r="Z35" s="62">
        <v>190389181</v>
      </c>
    </row>
    <row r="36" spans="1:26" ht="12.75">
      <c r="A36" s="58" t="s">
        <v>57</v>
      </c>
      <c r="B36" s="19">
        <v>2798114787</v>
      </c>
      <c r="C36" s="19">
        <v>0</v>
      </c>
      <c r="D36" s="59">
        <v>2462568254</v>
      </c>
      <c r="E36" s="60">
        <v>2496343976</v>
      </c>
      <c r="F36" s="60">
        <v>2819593323</v>
      </c>
      <c r="G36" s="60">
        <v>2825314443</v>
      </c>
      <c r="H36" s="60">
        <v>2839938906</v>
      </c>
      <c r="I36" s="60">
        <v>2839938906</v>
      </c>
      <c r="J36" s="60">
        <v>2858123164</v>
      </c>
      <c r="K36" s="60">
        <v>2873646150</v>
      </c>
      <c r="L36" s="60">
        <v>2858123164</v>
      </c>
      <c r="M36" s="60">
        <v>2858123164</v>
      </c>
      <c r="N36" s="60">
        <v>2885507014</v>
      </c>
      <c r="O36" s="60">
        <v>2895245734</v>
      </c>
      <c r="P36" s="60">
        <v>2922181426</v>
      </c>
      <c r="Q36" s="60">
        <v>2922181426</v>
      </c>
      <c r="R36" s="60">
        <v>2826544813</v>
      </c>
      <c r="S36" s="60">
        <v>2845776764</v>
      </c>
      <c r="T36" s="60">
        <v>2836053074</v>
      </c>
      <c r="U36" s="60">
        <v>2836053074</v>
      </c>
      <c r="V36" s="60">
        <v>2836053074</v>
      </c>
      <c r="W36" s="60">
        <v>2496343976</v>
      </c>
      <c r="X36" s="60">
        <v>339709098</v>
      </c>
      <c r="Y36" s="61">
        <v>13.61</v>
      </c>
      <c r="Z36" s="62">
        <v>2496343976</v>
      </c>
    </row>
    <row r="37" spans="1:26" ht="12.75">
      <c r="A37" s="58" t="s">
        <v>58</v>
      </c>
      <c r="B37" s="19">
        <v>386000471</v>
      </c>
      <c r="C37" s="19">
        <v>0</v>
      </c>
      <c r="D37" s="59">
        <v>196494731</v>
      </c>
      <c r="E37" s="60">
        <v>196494731</v>
      </c>
      <c r="F37" s="60">
        <v>562291060</v>
      </c>
      <c r="G37" s="60">
        <v>796828983</v>
      </c>
      <c r="H37" s="60">
        <v>958738266</v>
      </c>
      <c r="I37" s="60">
        <v>958738266</v>
      </c>
      <c r="J37" s="60">
        <v>955921412</v>
      </c>
      <c r="K37" s="60">
        <v>955564421</v>
      </c>
      <c r="L37" s="60">
        <v>955921412</v>
      </c>
      <c r="M37" s="60">
        <v>955921412</v>
      </c>
      <c r="N37" s="60">
        <v>911259053</v>
      </c>
      <c r="O37" s="60">
        <v>954971252</v>
      </c>
      <c r="P37" s="60">
        <v>942677079</v>
      </c>
      <c r="Q37" s="60">
        <v>942677079</v>
      </c>
      <c r="R37" s="60">
        <v>979935501</v>
      </c>
      <c r="S37" s="60">
        <v>954619596</v>
      </c>
      <c r="T37" s="60">
        <v>1083125170</v>
      </c>
      <c r="U37" s="60">
        <v>1083125170</v>
      </c>
      <c r="V37" s="60">
        <v>1083125170</v>
      </c>
      <c r="W37" s="60">
        <v>196494731</v>
      </c>
      <c r="X37" s="60">
        <v>886630439</v>
      </c>
      <c r="Y37" s="61">
        <v>451.22</v>
      </c>
      <c r="Z37" s="62">
        <v>196494731</v>
      </c>
    </row>
    <row r="38" spans="1:26" ht="12.75">
      <c r="A38" s="58" t="s">
        <v>59</v>
      </c>
      <c r="B38" s="19">
        <v>66812162</v>
      </c>
      <c r="C38" s="19">
        <v>0</v>
      </c>
      <c r="D38" s="59">
        <v>116642346</v>
      </c>
      <c r="E38" s="60">
        <v>116642346</v>
      </c>
      <c r="F38" s="60">
        <v>45682024</v>
      </c>
      <c r="G38" s="60">
        <v>45682024</v>
      </c>
      <c r="H38" s="60">
        <v>62669688</v>
      </c>
      <c r="I38" s="60">
        <v>62669688</v>
      </c>
      <c r="J38" s="60">
        <v>60755521</v>
      </c>
      <c r="K38" s="60">
        <v>57471720</v>
      </c>
      <c r="L38" s="60">
        <v>60755521</v>
      </c>
      <c r="M38" s="60">
        <v>60755521</v>
      </c>
      <c r="N38" s="60">
        <v>57471720</v>
      </c>
      <c r="O38" s="60">
        <v>55766323</v>
      </c>
      <c r="P38" s="60">
        <v>52461036</v>
      </c>
      <c r="Q38" s="60">
        <v>52461036</v>
      </c>
      <c r="R38" s="60">
        <v>52461036</v>
      </c>
      <c r="S38" s="60">
        <v>51921656</v>
      </c>
      <c r="T38" s="60">
        <v>51921656</v>
      </c>
      <c r="U38" s="60">
        <v>51921656</v>
      </c>
      <c r="V38" s="60">
        <v>51921656</v>
      </c>
      <c r="W38" s="60">
        <v>116642346</v>
      </c>
      <c r="X38" s="60">
        <v>-64720690</v>
      </c>
      <c r="Y38" s="61">
        <v>-55.49</v>
      </c>
      <c r="Z38" s="62">
        <v>116642346</v>
      </c>
    </row>
    <row r="39" spans="1:26" ht="12.75">
      <c r="A39" s="58" t="s">
        <v>60</v>
      </c>
      <c r="B39" s="19">
        <v>2466283228</v>
      </c>
      <c r="C39" s="19">
        <v>0</v>
      </c>
      <c r="D39" s="59">
        <v>2339820358</v>
      </c>
      <c r="E39" s="60">
        <v>2373596080</v>
      </c>
      <c r="F39" s="60">
        <v>2872832897</v>
      </c>
      <c r="G39" s="60">
        <v>2847690355</v>
      </c>
      <c r="H39" s="60">
        <v>2774494460</v>
      </c>
      <c r="I39" s="60">
        <v>2774494460</v>
      </c>
      <c r="J39" s="60">
        <v>2771215546</v>
      </c>
      <c r="K39" s="60">
        <v>2783086540</v>
      </c>
      <c r="L39" s="60">
        <v>2771215546</v>
      </c>
      <c r="M39" s="60">
        <v>2771215546</v>
      </c>
      <c r="N39" s="60">
        <v>2853604030</v>
      </c>
      <c r="O39" s="60">
        <v>2777854896</v>
      </c>
      <c r="P39" s="60">
        <v>2841910941</v>
      </c>
      <c r="Q39" s="60">
        <v>2841910941</v>
      </c>
      <c r="R39" s="60">
        <v>2720171687</v>
      </c>
      <c r="S39" s="60">
        <v>2725784747</v>
      </c>
      <c r="T39" s="60">
        <v>2588037917</v>
      </c>
      <c r="U39" s="60">
        <v>2588037917</v>
      </c>
      <c r="V39" s="60">
        <v>2588037917</v>
      </c>
      <c r="W39" s="60">
        <v>2373596080</v>
      </c>
      <c r="X39" s="60">
        <v>214441837</v>
      </c>
      <c r="Y39" s="61">
        <v>9.03</v>
      </c>
      <c r="Z39" s="62">
        <v>2373596080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207190923</v>
      </c>
      <c r="C42" s="19">
        <v>0</v>
      </c>
      <c r="D42" s="59">
        <v>347877025</v>
      </c>
      <c r="E42" s="60">
        <v>363421726</v>
      </c>
      <c r="F42" s="60">
        <v>2985869</v>
      </c>
      <c r="G42" s="60">
        <v>5456785</v>
      </c>
      <c r="H42" s="60">
        <v>-68538</v>
      </c>
      <c r="I42" s="60">
        <v>8374116</v>
      </c>
      <c r="J42" s="60">
        <v>13879652</v>
      </c>
      <c r="K42" s="60">
        <v>-5719028</v>
      </c>
      <c r="L42" s="60">
        <v>10801396</v>
      </c>
      <c r="M42" s="60">
        <v>18962020</v>
      </c>
      <c r="N42" s="60">
        <v>-47378986</v>
      </c>
      <c r="O42" s="60">
        <v>2583852</v>
      </c>
      <c r="P42" s="60">
        <v>7717329</v>
      </c>
      <c r="Q42" s="60">
        <v>-37077805</v>
      </c>
      <c r="R42" s="60">
        <v>9859225</v>
      </c>
      <c r="S42" s="60">
        <v>-6689251</v>
      </c>
      <c r="T42" s="60">
        <v>3600742</v>
      </c>
      <c r="U42" s="60">
        <v>6770716</v>
      </c>
      <c r="V42" s="60">
        <v>-2970953</v>
      </c>
      <c r="W42" s="60">
        <v>363421726</v>
      </c>
      <c r="X42" s="60">
        <v>-366392679</v>
      </c>
      <c r="Y42" s="61">
        <v>-100.82</v>
      </c>
      <c r="Z42" s="62">
        <v>363421726</v>
      </c>
    </row>
    <row r="43" spans="1:26" ht="12.75">
      <c r="A43" s="58" t="s">
        <v>63</v>
      </c>
      <c r="B43" s="19">
        <v>-196975042</v>
      </c>
      <c r="C43" s="19">
        <v>0</v>
      </c>
      <c r="D43" s="59">
        <v>-235716483</v>
      </c>
      <c r="E43" s="60">
        <v>-255510422</v>
      </c>
      <c r="F43" s="60">
        <v>-184171</v>
      </c>
      <c r="G43" s="60">
        <v>-161016</v>
      </c>
      <c r="H43" s="60">
        <v>-1697826</v>
      </c>
      <c r="I43" s="60">
        <v>-2043013</v>
      </c>
      <c r="J43" s="60">
        <v>-542577</v>
      </c>
      <c r="K43" s="60">
        <v>82875</v>
      </c>
      <c r="L43" s="60">
        <v>-129990</v>
      </c>
      <c r="M43" s="60">
        <v>-589692</v>
      </c>
      <c r="N43" s="60">
        <v>-181692</v>
      </c>
      <c r="O43" s="60">
        <v>-327131</v>
      </c>
      <c r="P43" s="60">
        <v>-72347</v>
      </c>
      <c r="Q43" s="60">
        <v>-581170</v>
      </c>
      <c r="R43" s="60">
        <v>-109337</v>
      </c>
      <c r="S43" s="60">
        <v>-679711</v>
      </c>
      <c r="T43" s="60">
        <v>-171688</v>
      </c>
      <c r="U43" s="60">
        <v>-960736</v>
      </c>
      <c r="V43" s="60">
        <v>-4174611</v>
      </c>
      <c r="W43" s="60">
        <v>-255510422</v>
      </c>
      <c r="X43" s="60">
        <v>251335811</v>
      </c>
      <c r="Y43" s="61">
        <v>-98.37</v>
      </c>
      <c r="Z43" s="62">
        <v>-255510422</v>
      </c>
    </row>
    <row r="44" spans="1:26" ht="12.75">
      <c r="A44" s="58" t="s">
        <v>64</v>
      </c>
      <c r="B44" s="19">
        <v>-4176744</v>
      </c>
      <c r="C44" s="19">
        <v>0</v>
      </c>
      <c r="D44" s="59">
        <v>15000000</v>
      </c>
      <c r="E44" s="60">
        <v>15000000</v>
      </c>
      <c r="F44" s="60">
        <v>0</v>
      </c>
      <c r="G44" s="60">
        <v>0</v>
      </c>
      <c r="H44" s="60">
        <v>0</v>
      </c>
      <c r="I44" s="60">
        <v>0</v>
      </c>
      <c r="J44" s="60">
        <v>-5836871</v>
      </c>
      <c r="K44" s="60">
        <v>0</v>
      </c>
      <c r="L44" s="60">
        <v>0</v>
      </c>
      <c r="M44" s="60">
        <v>-5836871</v>
      </c>
      <c r="N44" s="60">
        <v>-859633</v>
      </c>
      <c r="O44" s="60">
        <v>0</v>
      </c>
      <c r="P44" s="60">
        <v>-6463448</v>
      </c>
      <c r="Q44" s="60">
        <v>-7323081</v>
      </c>
      <c r="R44" s="60">
        <v>0</v>
      </c>
      <c r="S44" s="60">
        <v>-74670</v>
      </c>
      <c r="T44" s="60">
        <v>0</v>
      </c>
      <c r="U44" s="60">
        <v>-74670</v>
      </c>
      <c r="V44" s="60">
        <v>-13234622</v>
      </c>
      <c r="W44" s="60">
        <v>15000000</v>
      </c>
      <c r="X44" s="60">
        <v>-28234622</v>
      </c>
      <c r="Y44" s="61">
        <v>-188.23</v>
      </c>
      <c r="Z44" s="62">
        <v>15000000</v>
      </c>
    </row>
    <row r="45" spans="1:26" ht="12.75">
      <c r="A45" s="70" t="s">
        <v>65</v>
      </c>
      <c r="B45" s="22">
        <v>18540950</v>
      </c>
      <c r="C45" s="22">
        <v>0</v>
      </c>
      <c r="D45" s="99">
        <v>139662172</v>
      </c>
      <c r="E45" s="100">
        <v>135412935</v>
      </c>
      <c r="F45" s="100">
        <v>8016486</v>
      </c>
      <c r="G45" s="100">
        <v>13312255</v>
      </c>
      <c r="H45" s="100">
        <v>11545891</v>
      </c>
      <c r="I45" s="100">
        <v>11545891</v>
      </c>
      <c r="J45" s="100">
        <v>19046095</v>
      </c>
      <c r="K45" s="100">
        <v>13409942</v>
      </c>
      <c r="L45" s="100">
        <v>24081348</v>
      </c>
      <c r="M45" s="100">
        <v>24081348</v>
      </c>
      <c r="N45" s="100">
        <v>-24338963</v>
      </c>
      <c r="O45" s="100">
        <v>-22082242</v>
      </c>
      <c r="P45" s="100">
        <v>-20900708</v>
      </c>
      <c r="Q45" s="100">
        <v>-24338963</v>
      </c>
      <c r="R45" s="100">
        <v>-11150820</v>
      </c>
      <c r="S45" s="100">
        <v>-18594452</v>
      </c>
      <c r="T45" s="100">
        <v>-15165398</v>
      </c>
      <c r="U45" s="100">
        <v>-15165398</v>
      </c>
      <c r="V45" s="100">
        <v>-15165398</v>
      </c>
      <c r="W45" s="100">
        <v>135412935</v>
      </c>
      <c r="X45" s="100">
        <v>-150578333</v>
      </c>
      <c r="Y45" s="101">
        <v>-111.2</v>
      </c>
      <c r="Z45" s="102">
        <v>135412935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16713633</v>
      </c>
      <c r="C49" s="52">
        <v>0</v>
      </c>
      <c r="D49" s="129">
        <v>12543532</v>
      </c>
      <c r="E49" s="54">
        <v>7088754</v>
      </c>
      <c r="F49" s="54">
        <v>0</v>
      </c>
      <c r="G49" s="54">
        <v>0</v>
      </c>
      <c r="H49" s="54">
        <v>0</v>
      </c>
      <c r="I49" s="54">
        <v>7461763</v>
      </c>
      <c r="J49" s="54">
        <v>0</v>
      </c>
      <c r="K49" s="54">
        <v>0</v>
      </c>
      <c r="L49" s="54">
        <v>0</v>
      </c>
      <c r="M49" s="54">
        <v>5063255</v>
      </c>
      <c r="N49" s="54">
        <v>0</v>
      </c>
      <c r="O49" s="54">
        <v>0</v>
      </c>
      <c r="P49" s="54">
        <v>0</v>
      </c>
      <c r="Q49" s="54">
        <v>4780092</v>
      </c>
      <c r="R49" s="54">
        <v>0</v>
      </c>
      <c r="S49" s="54">
        <v>0</v>
      </c>
      <c r="T49" s="54">
        <v>0</v>
      </c>
      <c r="U49" s="54">
        <v>4955151</v>
      </c>
      <c r="V49" s="54">
        <v>487864375</v>
      </c>
      <c r="W49" s="54">
        <v>546470555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45098944</v>
      </c>
      <c r="C51" s="52">
        <v>0</v>
      </c>
      <c r="D51" s="129">
        <v>31450350</v>
      </c>
      <c r="E51" s="54">
        <v>19577535</v>
      </c>
      <c r="F51" s="54">
        <v>0</v>
      </c>
      <c r="G51" s="54">
        <v>0</v>
      </c>
      <c r="H51" s="54">
        <v>0</v>
      </c>
      <c r="I51" s="54">
        <v>-20259002</v>
      </c>
      <c r="J51" s="54">
        <v>0</v>
      </c>
      <c r="K51" s="54">
        <v>0</v>
      </c>
      <c r="L51" s="54">
        <v>0</v>
      </c>
      <c r="M51" s="54">
        <v>26702614</v>
      </c>
      <c r="N51" s="54">
        <v>0</v>
      </c>
      <c r="O51" s="54">
        <v>0</v>
      </c>
      <c r="P51" s="54">
        <v>0</v>
      </c>
      <c r="Q51" s="54">
        <v>21235840</v>
      </c>
      <c r="R51" s="54">
        <v>0</v>
      </c>
      <c r="S51" s="54">
        <v>0</v>
      </c>
      <c r="T51" s="54">
        <v>0</v>
      </c>
      <c r="U51" s="54">
        <v>40991402</v>
      </c>
      <c r="V51" s="54">
        <v>1694433</v>
      </c>
      <c r="W51" s="54">
        <v>166492116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93.18040489110356</v>
      </c>
      <c r="C58" s="5">
        <f>IF(C67=0,0,+(C76/C67)*100)</f>
        <v>0</v>
      </c>
      <c r="D58" s="6">
        <f aca="true" t="shared" si="6" ref="D58:Z58">IF(D67=0,0,+(D76/D67)*100)</f>
        <v>101.94197726369443</v>
      </c>
      <c r="E58" s="7">
        <f t="shared" si="6"/>
        <v>103.8358614428295</v>
      </c>
      <c r="F58" s="7">
        <f t="shared" si="6"/>
        <v>9.77794011410708</v>
      </c>
      <c r="G58" s="7">
        <f t="shared" si="6"/>
        <v>93.45064071757734</v>
      </c>
      <c r="H58" s="7">
        <f t="shared" si="6"/>
        <v>259.1049282688562</v>
      </c>
      <c r="I58" s="7">
        <f t="shared" si="6"/>
        <v>40.27734798296228</v>
      </c>
      <c r="J58" s="7">
        <f t="shared" si="6"/>
        <v>100.00151218582864</v>
      </c>
      <c r="K58" s="7">
        <f t="shared" si="6"/>
        <v>100.01078982833253</v>
      </c>
      <c r="L58" s="7">
        <f t="shared" si="6"/>
        <v>101.54466312978472</v>
      </c>
      <c r="M58" s="7">
        <f t="shared" si="6"/>
        <v>100.48399369994155</v>
      </c>
      <c r="N58" s="7">
        <f t="shared" si="6"/>
        <v>45.65616435669506</v>
      </c>
      <c r="O58" s="7">
        <f t="shared" si="6"/>
        <v>99.93216700432697</v>
      </c>
      <c r="P58" s="7">
        <f t="shared" si="6"/>
        <v>100.25107169501565</v>
      </c>
      <c r="Q58" s="7">
        <f t="shared" si="6"/>
        <v>86.44695070482693</v>
      </c>
      <c r="R58" s="7">
        <f t="shared" si="6"/>
        <v>99.87813030699365</v>
      </c>
      <c r="S58" s="7">
        <f t="shared" si="6"/>
        <v>99.97852682092329</v>
      </c>
      <c r="T58" s="7">
        <f t="shared" si="6"/>
        <v>102.47599711497857</v>
      </c>
      <c r="U58" s="7">
        <f t="shared" si="6"/>
        <v>100.87938630568709</v>
      </c>
      <c r="V58" s="7">
        <f t="shared" si="6"/>
        <v>64.65846323605531</v>
      </c>
      <c r="W58" s="7">
        <f t="shared" si="6"/>
        <v>101.28852524760927</v>
      </c>
      <c r="X58" s="7">
        <f t="shared" si="6"/>
        <v>0</v>
      </c>
      <c r="Y58" s="7">
        <f t="shared" si="6"/>
        <v>0</v>
      </c>
      <c r="Z58" s="8">
        <f t="shared" si="6"/>
        <v>103.8358614428295</v>
      </c>
    </row>
    <row r="59" spans="1:26" ht="12.75">
      <c r="A59" s="37" t="s">
        <v>31</v>
      </c>
      <c r="B59" s="9">
        <f aca="true" t="shared" si="7" ref="B59:Z66">IF(B68=0,0,+(B77/B68)*100)</f>
        <v>91.43932802275955</v>
      </c>
      <c r="C59" s="9">
        <f t="shared" si="7"/>
        <v>0</v>
      </c>
      <c r="D59" s="2">
        <f t="shared" si="7"/>
        <v>99.75616337846633</v>
      </c>
      <c r="E59" s="10">
        <f t="shared" si="7"/>
        <v>99.74566396544768</v>
      </c>
      <c r="F59" s="10">
        <f t="shared" si="7"/>
        <v>1.1766777176476853</v>
      </c>
      <c r="G59" s="10">
        <f t="shared" si="7"/>
        <v>173.3910927125536</v>
      </c>
      <c r="H59" s="10">
        <f t="shared" si="7"/>
        <v>226698.09515746697</v>
      </c>
      <c r="I59" s="10">
        <f t="shared" si="7"/>
        <v>31.887720445409677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-0.4965963865508979</v>
      </c>
      <c r="O59" s="10">
        <f t="shared" si="7"/>
        <v>100</v>
      </c>
      <c r="P59" s="10">
        <f t="shared" si="7"/>
        <v>0</v>
      </c>
      <c r="Q59" s="10">
        <f t="shared" si="7"/>
        <v>1.892454395120368</v>
      </c>
      <c r="R59" s="10">
        <f t="shared" si="7"/>
        <v>100</v>
      </c>
      <c r="S59" s="10">
        <f t="shared" si="7"/>
        <v>100</v>
      </c>
      <c r="T59" s="10">
        <f t="shared" si="7"/>
        <v>54.83756413712232</v>
      </c>
      <c r="U59" s="10">
        <f t="shared" si="7"/>
        <v>54.759419271426914</v>
      </c>
      <c r="V59" s="10">
        <f t="shared" si="7"/>
        <v>32.75856486922228</v>
      </c>
      <c r="W59" s="10">
        <f t="shared" si="7"/>
        <v>95.62815954028177</v>
      </c>
      <c r="X59" s="10">
        <f t="shared" si="7"/>
        <v>0</v>
      </c>
      <c r="Y59" s="10">
        <f t="shared" si="7"/>
        <v>0</v>
      </c>
      <c r="Z59" s="11">
        <f t="shared" si="7"/>
        <v>99.74566396544768</v>
      </c>
    </row>
    <row r="60" spans="1:26" ht="12.75">
      <c r="A60" s="38" t="s">
        <v>32</v>
      </c>
      <c r="B60" s="12">
        <f t="shared" si="7"/>
        <v>93.40826830278563</v>
      </c>
      <c r="C60" s="12">
        <f t="shared" si="7"/>
        <v>0</v>
      </c>
      <c r="D60" s="3">
        <f t="shared" si="7"/>
        <v>103.33765510126318</v>
      </c>
      <c r="E60" s="13">
        <f t="shared" si="7"/>
        <v>104.64923453304024</v>
      </c>
      <c r="F60" s="13">
        <f t="shared" si="7"/>
        <v>25.360742562989962</v>
      </c>
      <c r="G60" s="13">
        <f t="shared" si="7"/>
        <v>75.62347091547508</v>
      </c>
      <c r="H60" s="13">
        <f t="shared" si="7"/>
        <v>92.60343966855663</v>
      </c>
      <c r="I60" s="13">
        <f t="shared" si="7"/>
        <v>48.09551296376349</v>
      </c>
      <c r="J60" s="13">
        <f t="shared" si="7"/>
        <v>100.00154949208773</v>
      </c>
      <c r="K60" s="13">
        <f t="shared" si="7"/>
        <v>100.01167360143066</v>
      </c>
      <c r="L60" s="13">
        <f t="shared" si="7"/>
        <v>101.63523829288019</v>
      </c>
      <c r="M60" s="13">
        <f t="shared" si="7"/>
        <v>100.51001520978534</v>
      </c>
      <c r="N60" s="13">
        <f t="shared" si="7"/>
        <v>54.86349630056754</v>
      </c>
      <c r="O60" s="13">
        <f t="shared" si="7"/>
        <v>99.92419722174019</v>
      </c>
      <c r="P60" s="13">
        <f t="shared" si="7"/>
        <v>100.04462384930481</v>
      </c>
      <c r="Q60" s="13">
        <f t="shared" si="7"/>
        <v>89.33063045145612</v>
      </c>
      <c r="R60" s="13">
        <f t="shared" si="7"/>
        <v>99.86073209231911</v>
      </c>
      <c r="S60" s="13">
        <f t="shared" si="7"/>
        <v>99.97616168015772</v>
      </c>
      <c r="T60" s="13">
        <f t="shared" si="7"/>
        <v>104.43948730774859</v>
      </c>
      <c r="U60" s="13">
        <f t="shared" si="7"/>
        <v>101.49798293088874</v>
      </c>
      <c r="V60" s="13">
        <f t="shared" si="7"/>
        <v>78.95704998275939</v>
      </c>
      <c r="W60" s="13">
        <f t="shared" si="7"/>
        <v>104.54426310552843</v>
      </c>
      <c r="X60" s="13">
        <f t="shared" si="7"/>
        <v>0</v>
      </c>
      <c r="Y60" s="13">
        <f t="shared" si="7"/>
        <v>0</v>
      </c>
      <c r="Z60" s="14">
        <f t="shared" si="7"/>
        <v>104.64923453304024</v>
      </c>
    </row>
    <row r="61" spans="1:26" ht="12.75">
      <c r="A61" s="39" t="s">
        <v>103</v>
      </c>
      <c r="B61" s="12">
        <f t="shared" si="7"/>
        <v>92.66361124288196</v>
      </c>
      <c r="C61" s="12">
        <f t="shared" si="7"/>
        <v>0</v>
      </c>
      <c r="D61" s="3">
        <f t="shared" si="7"/>
        <v>103.67042982415673</v>
      </c>
      <c r="E61" s="13">
        <f t="shared" si="7"/>
        <v>105.2076034438854</v>
      </c>
      <c r="F61" s="13">
        <f t="shared" si="7"/>
        <v>33.38615437027127</v>
      </c>
      <c r="G61" s="13">
        <f t="shared" si="7"/>
        <v>70.10969096807031</v>
      </c>
      <c r="H61" s="13">
        <f t="shared" si="7"/>
        <v>82.11601028858898</v>
      </c>
      <c r="I61" s="13">
        <f t="shared" si="7"/>
        <v>57.23058373368733</v>
      </c>
      <c r="J61" s="13">
        <f t="shared" si="7"/>
        <v>100.001060116066</v>
      </c>
      <c r="K61" s="13">
        <f t="shared" si="7"/>
        <v>100</v>
      </c>
      <c r="L61" s="13">
        <f t="shared" si="7"/>
        <v>100</v>
      </c>
      <c r="M61" s="13">
        <f t="shared" si="7"/>
        <v>100.0003886810793</v>
      </c>
      <c r="N61" s="13">
        <f t="shared" si="7"/>
        <v>56.10078026542864</v>
      </c>
      <c r="O61" s="13">
        <f t="shared" si="7"/>
        <v>100</v>
      </c>
      <c r="P61" s="13">
        <f t="shared" si="7"/>
        <v>100</v>
      </c>
      <c r="Q61" s="13">
        <f t="shared" si="7"/>
        <v>89.0008956877845</v>
      </c>
      <c r="R61" s="13">
        <f t="shared" si="7"/>
        <v>100</v>
      </c>
      <c r="S61" s="13">
        <f t="shared" si="7"/>
        <v>100</v>
      </c>
      <c r="T61" s="13">
        <f t="shared" si="7"/>
        <v>83.64531253344607</v>
      </c>
      <c r="U61" s="13">
        <f t="shared" si="7"/>
        <v>93.69185727188865</v>
      </c>
      <c r="V61" s="13">
        <f t="shared" si="7"/>
        <v>83.53110278456764</v>
      </c>
      <c r="W61" s="13">
        <f t="shared" si="7"/>
        <v>106.01394602059315</v>
      </c>
      <c r="X61" s="13">
        <f t="shared" si="7"/>
        <v>0</v>
      </c>
      <c r="Y61" s="13">
        <f t="shared" si="7"/>
        <v>0</v>
      </c>
      <c r="Z61" s="14">
        <f t="shared" si="7"/>
        <v>105.2076034438854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99.74014122561519</v>
      </c>
      <c r="E64" s="13">
        <f t="shared" si="7"/>
        <v>0</v>
      </c>
      <c r="F64" s="13">
        <f t="shared" si="7"/>
        <v>19.87581747740821</v>
      </c>
      <c r="G64" s="13">
        <f t="shared" si="7"/>
        <v>470.4501786131912</v>
      </c>
      <c r="H64" s="13">
        <f t="shared" si="7"/>
        <v>1151.4399184620252</v>
      </c>
      <c r="I64" s="13">
        <f t="shared" si="7"/>
        <v>31.800481249233258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0.17202927942929458</v>
      </c>
      <c r="O64" s="13">
        <f t="shared" si="7"/>
        <v>100</v>
      </c>
      <c r="P64" s="13">
        <f t="shared" si="7"/>
        <v>100</v>
      </c>
      <c r="Q64" s="13">
        <f t="shared" si="7"/>
        <v>93.50320234567636</v>
      </c>
      <c r="R64" s="13">
        <f t="shared" si="7"/>
        <v>100</v>
      </c>
      <c r="S64" s="13">
        <f t="shared" si="7"/>
        <v>100</v>
      </c>
      <c r="T64" s="13">
        <f t="shared" si="7"/>
        <v>8.60636529536939</v>
      </c>
      <c r="U64" s="13">
        <f t="shared" si="7"/>
        <v>39.001112032543</v>
      </c>
      <c r="V64" s="13">
        <f t="shared" si="7"/>
        <v>54.35164871885122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106.77365229110511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58.08407994486561</v>
      </c>
      <c r="O65" s="13">
        <f t="shared" si="7"/>
        <v>0</v>
      </c>
      <c r="P65" s="13">
        <f t="shared" si="7"/>
        <v>0</v>
      </c>
      <c r="Q65" s="13">
        <f t="shared" si="7"/>
        <v>51.30473600909053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0.5192958684308067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99.73296174388678</v>
      </c>
      <c r="E66" s="16">
        <f t="shared" si="7"/>
        <v>123.21487332541798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51.02705673469183</v>
      </c>
      <c r="R66" s="16">
        <f t="shared" si="7"/>
        <v>100</v>
      </c>
      <c r="S66" s="16">
        <f t="shared" si="7"/>
        <v>100</v>
      </c>
      <c r="T66" s="16">
        <f t="shared" si="7"/>
        <v>-182.99464666325198</v>
      </c>
      <c r="U66" s="16">
        <f t="shared" si="7"/>
        <v>160.2338394644407</v>
      </c>
      <c r="V66" s="16">
        <f t="shared" si="7"/>
        <v>90.19393731677098</v>
      </c>
      <c r="W66" s="16">
        <f t="shared" si="7"/>
        <v>99.73295909889612</v>
      </c>
      <c r="X66" s="16">
        <f t="shared" si="7"/>
        <v>0</v>
      </c>
      <c r="Y66" s="16">
        <f t="shared" si="7"/>
        <v>0</v>
      </c>
      <c r="Z66" s="17">
        <f t="shared" si="7"/>
        <v>123.21487332541798</v>
      </c>
    </row>
    <row r="67" spans="1:26" ht="12.75" hidden="1">
      <c r="A67" s="41" t="s">
        <v>286</v>
      </c>
      <c r="B67" s="24">
        <v>578758876</v>
      </c>
      <c r="C67" s="24"/>
      <c r="D67" s="25">
        <v>719286691</v>
      </c>
      <c r="E67" s="26">
        <v>701641089</v>
      </c>
      <c r="F67" s="26">
        <v>304207938</v>
      </c>
      <c r="G67" s="26">
        <v>41601871</v>
      </c>
      <c r="H67" s="26">
        <v>32290507</v>
      </c>
      <c r="I67" s="26">
        <v>378100316</v>
      </c>
      <c r="J67" s="26">
        <v>35577638</v>
      </c>
      <c r="K67" s="26">
        <v>33336953</v>
      </c>
      <c r="L67" s="26">
        <v>31056545</v>
      </c>
      <c r="M67" s="26">
        <v>99971136</v>
      </c>
      <c r="N67" s="26">
        <v>23556278</v>
      </c>
      <c r="O67" s="26">
        <v>34226706</v>
      </c>
      <c r="P67" s="26">
        <v>36172138</v>
      </c>
      <c r="Q67" s="26">
        <v>93955122</v>
      </c>
      <c r="R67" s="26">
        <v>27463760</v>
      </c>
      <c r="S67" s="26">
        <v>34792240</v>
      </c>
      <c r="T67" s="26">
        <v>36853799</v>
      </c>
      <c r="U67" s="26">
        <v>99109799</v>
      </c>
      <c r="V67" s="26">
        <v>671136373</v>
      </c>
      <c r="W67" s="26">
        <v>719286876</v>
      </c>
      <c r="X67" s="26"/>
      <c r="Y67" s="25"/>
      <c r="Z67" s="27">
        <v>701641089</v>
      </c>
    </row>
    <row r="68" spans="1:26" ht="12.75" hidden="1">
      <c r="A68" s="37" t="s">
        <v>31</v>
      </c>
      <c r="B68" s="19">
        <v>191220643</v>
      </c>
      <c r="C68" s="19"/>
      <c r="D68" s="20">
        <v>242247861</v>
      </c>
      <c r="E68" s="21">
        <v>232247861</v>
      </c>
      <c r="F68" s="21">
        <v>205691241</v>
      </c>
      <c r="G68" s="21">
        <v>6800050</v>
      </c>
      <c r="H68" s="21">
        <v>23624</v>
      </c>
      <c r="I68" s="21">
        <v>212514915</v>
      </c>
      <c r="J68" s="21">
        <v>-905265</v>
      </c>
      <c r="K68" s="21">
        <v>-369027</v>
      </c>
      <c r="L68" s="21">
        <v>-166688</v>
      </c>
      <c r="M68" s="21">
        <v>-1440980</v>
      </c>
      <c r="N68" s="21">
        <v>-2956123</v>
      </c>
      <c r="O68" s="21">
        <v>-73456</v>
      </c>
      <c r="P68" s="21">
        <v>-76229</v>
      </c>
      <c r="Q68" s="21">
        <v>-3105808</v>
      </c>
      <c r="R68" s="21">
        <v>-76607</v>
      </c>
      <c r="S68" s="21">
        <v>61971</v>
      </c>
      <c r="T68" s="21">
        <v>8473252</v>
      </c>
      <c r="U68" s="21">
        <v>8458616</v>
      </c>
      <c r="V68" s="21">
        <v>216426743</v>
      </c>
      <c r="W68" s="21">
        <v>242247861</v>
      </c>
      <c r="X68" s="21"/>
      <c r="Y68" s="20"/>
      <c r="Z68" s="23">
        <v>232247861</v>
      </c>
    </row>
    <row r="69" spans="1:26" ht="12.75" hidden="1">
      <c r="A69" s="38" t="s">
        <v>32</v>
      </c>
      <c r="B69" s="19">
        <v>350427491</v>
      </c>
      <c r="C69" s="19"/>
      <c r="D69" s="20">
        <v>439231513</v>
      </c>
      <c r="E69" s="21">
        <v>438791114</v>
      </c>
      <c r="F69" s="21">
        <v>95381107</v>
      </c>
      <c r="G69" s="21">
        <v>31650474</v>
      </c>
      <c r="H69" s="21">
        <v>29145250</v>
      </c>
      <c r="I69" s="21">
        <v>156176831</v>
      </c>
      <c r="J69" s="21">
        <v>34721055</v>
      </c>
      <c r="K69" s="21">
        <v>30813113</v>
      </c>
      <c r="L69" s="21">
        <v>29336336</v>
      </c>
      <c r="M69" s="21">
        <v>94870504</v>
      </c>
      <c r="N69" s="21">
        <v>19576246</v>
      </c>
      <c r="O69" s="21">
        <v>30628165</v>
      </c>
      <c r="P69" s="21">
        <v>32693280</v>
      </c>
      <c r="Q69" s="21">
        <v>82897691</v>
      </c>
      <c r="R69" s="21">
        <v>24032816</v>
      </c>
      <c r="S69" s="21">
        <v>31340296</v>
      </c>
      <c r="T69" s="21">
        <v>29591007</v>
      </c>
      <c r="U69" s="21">
        <v>84964119</v>
      </c>
      <c r="V69" s="21">
        <v>418909145</v>
      </c>
      <c r="W69" s="21">
        <v>439231698</v>
      </c>
      <c r="X69" s="21"/>
      <c r="Y69" s="20"/>
      <c r="Z69" s="23">
        <v>438791114</v>
      </c>
    </row>
    <row r="70" spans="1:26" ht="12.75" hidden="1">
      <c r="A70" s="39" t="s">
        <v>103</v>
      </c>
      <c r="B70" s="19">
        <v>314858451</v>
      </c>
      <c r="C70" s="19"/>
      <c r="D70" s="20">
        <v>388763515</v>
      </c>
      <c r="E70" s="21">
        <v>391743116</v>
      </c>
      <c r="F70" s="21">
        <v>46997689</v>
      </c>
      <c r="G70" s="21">
        <v>31213053</v>
      </c>
      <c r="H70" s="21">
        <v>28877818</v>
      </c>
      <c r="I70" s="21">
        <v>107088560</v>
      </c>
      <c r="J70" s="21">
        <v>31128667</v>
      </c>
      <c r="K70" s="21">
        <v>27333539</v>
      </c>
      <c r="L70" s="21">
        <v>26440306</v>
      </c>
      <c r="M70" s="21">
        <v>84902512</v>
      </c>
      <c r="N70" s="21">
        <v>19075560</v>
      </c>
      <c r="O70" s="21">
        <v>27451781</v>
      </c>
      <c r="P70" s="21">
        <v>29606331</v>
      </c>
      <c r="Q70" s="21">
        <v>76133672</v>
      </c>
      <c r="R70" s="21">
        <v>29425358</v>
      </c>
      <c r="S70" s="21">
        <v>31138650</v>
      </c>
      <c r="T70" s="21">
        <v>38027642</v>
      </c>
      <c r="U70" s="21">
        <v>98591650</v>
      </c>
      <c r="V70" s="21">
        <v>366716394</v>
      </c>
      <c r="W70" s="21">
        <v>388763516</v>
      </c>
      <c r="X70" s="21"/>
      <c r="Y70" s="20"/>
      <c r="Z70" s="23">
        <v>391743116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35569040</v>
      </c>
      <c r="C73" s="19"/>
      <c r="D73" s="20">
        <v>43047998</v>
      </c>
      <c r="E73" s="21">
        <v>47047998</v>
      </c>
      <c r="F73" s="21">
        <v>42758674</v>
      </c>
      <c r="G73" s="21">
        <v>436138</v>
      </c>
      <c r="H73" s="21">
        <v>284530</v>
      </c>
      <c r="I73" s="21">
        <v>43479342</v>
      </c>
      <c r="J73" s="21">
        <v>3592596</v>
      </c>
      <c r="K73" s="21">
        <v>3483171</v>
      </c>
      <c r="L73" s="21">
        <v>3375749</v>
      </c>
      <c r="M73" s="21">
        <v>10451516</v>
      </c>
      <c r="N73" s="21">
        <v>435391</v>
      </c>
      <c r="O73" s="21">
        <v>3153167</v>
      </c>
      <c r="P73" s="21">
        <v>3101538</v>
      </c>
      <c r="Q73" s="21">
        <v>6690096</v>
      </c>
      <c r="R73" s="21">
        <v>-5426012</v>
      </c>
      <c r="S73" s="21">
        <v>194175</v>
      </c>
      <c r="T73" s="21">
        <v>-10499717</v>
      </c>
      <c r="U73" s="21">
        <v>-15731554</v>
      </c>
      <c r="V73" s="21">
        <v>44889400</v>
      </c>
      <c r="W73" s="21">
        <v>43047998</v>
      </c>
      <c r="X73" s="21"/>
      <c r="Y73" s="20"/>
      <c r="Z73" s="23">
        <v>47047998</v>
      </c>
    </row>
    <row r="74" spans="1:26" ht="12.75" hidden="1">
      <c r="A74" s="39" t="s">
        <v>107</v>
      </c>
      <c r="B74" s="19"/>
      <c r="C74" s="19"/>
      <c r="D74" s="20">
        <v>7420000</v>
      </c>
      <c r="E74" s="21"/>
      <c r="F74" s="21">
        <v>5624744</v>
      </c>
      <c r="G74" s="21">
        <v>1283</v>
      </c>
      <c r="H74" s="21">
        <v>-17098</v>
      </c>
      <c r="I74" s="21">
        <v>5608929</v>
      </c>
      <c r="J74" s="21">
        <v>-208</v>
      </c>
      <c r="K74" s="21">
        <v>-3597</v>
      </c>
      <c r="L74" s="21">
        <v>-479719</v>
      </c>
      <c r="M74" s="21">
        <v>-483524</v>
      </c>
      <c r="N74" s="21">
        <v>65295</v>
      </c>
      <c r="O74" s="21">
        <v>23217</v>
      </c>
      <c r="P74" s="21">
        <v>-14589</v>
      </c>
      <c r="Q74" s="21">
        <v>73923</v>
      </c>
      <c r="R74" s="21">
        <v>33470</v>
      </c>
      <c r="S74" s="21">
        <v>7471</v>
      </c>
      <c r="T74" s="21">
        <v>2063082</v>
      </c>
      <c r="U74" s="21">
        <v>2104023</v>
      </c>
      <c r="V74" s="21">
        <v>7303351</v>
      </c>
      <c r="W74" s="21">
        <v>7420184</v>
      </c>
      <c r="X74" s="21"/>
      <c r="Y74" s="20"/>
      <c r="Z74" s="23"/>
    </row>
    <row r="75" spans="1:26" ht="12.75" hidden="1">
      <c r="A75" s="40" t="s">
        <v>110</v>
      </c>
      <c r="B75" s="28">
        <v>37110742</v>
      </c>
      <c r="C75" s="28"/>
      <c r="D75" s="29">
        <v>37807317</v>
      </c>
      <c r="E75" s="30">
        <v>30602114</v>
      </c>
      <c r="F75" s="30">
        <v>3135590</v>
      </c>
      <c r="G75" s="30">
        <v>3151347</v>
      </c>
      <c r="H75" s="30">
        <v>3121633</v>
      </c>
      <c r="I75" s="30">
        <v>9408570</v>
      </c>
      <c r="J75" s="30">
        <v>1761848</v>
      </c>
      <c r="K75" s="30">
        <v>2892867</v>
      </c>
      <c r="L75" s="30">
        <v>1886897</v>
      </c>
      <c r="M75" s="30">
        <v>6541612</v>
      </c>
      <c r="N75" s="30">
        <v>6936155</v>
      </c>
      <c r="O75" s="30">
        <v>3671997</v>
      </c>
      <c r="P75" s="30">
        <v>3555087</v>
      </c>
      <c r="Q75" s="30">
        <v>14163239</v>
      </c>
      <c r="R75" s="30">
        <v>3507551</v>
      </c>
      <c r="S75" s="30">
        <v>3389973</v>
      </c>
      <c r="T75" s="30">
        <v>-1210460</v>
      </c>
      <c r="U75" s="30">
        <v>5687064</v>
      </c>
      <c r="V75" s="30">
        <v>35800485</v>
      </c>
      <c r="W75" s="30">
        <v>37807317</v>
      </c>
      <c r="X75" s="30"/>
      <c r="Y75" s="29"/>
      <c r="Z75" s="31">
        <v>30602114</v>
      </c>
    </row>
    <row r="76" spans="1:26" ht="12.75" hidden="1">
      <c r="A76" s="42" t="s">
        <v>287</v>
      </c>
      <c r="B76" s="32">
        <v>539289864</v>
      </c>
      <c r="C76" s="32"/>
      <c r="D76" s="33">
        <v>733255075</v>
      </c>
      <c r="E76" s="34">
        <v>728555069</v>
      </c>
      <c r="F76" s="34">
        <v>29745270</v>
      </c>
      <c r="G76" s="34">
        <v>38877215</v>
      </c>
      <c r="H76" s="34">
        <v>83666295</v>
      </c>
      <c r="I76" s="34">
        <v>152288780</v>
      </c>
      <c r="J76" s="34">
        <v>35578176</v>
      </c>
      <c r="K76" s="34">
        <v>33340550</v>
      </c>
      <c r="L76" s="34">
        <v>31536264</v>
      </c>
      <c r="M76" s="34">
        <v>100454990</v>
      </c>
      <c r="N76" s="34">
        <v>10754893</v>
      </c>
      <c r="O76" s="34">
        <v>34203489</v>
      </c>
      <c r="P76" s="34">
        <v>36262956</v>
      </c>
      <c r="Q76" s="34">
        <v>81221338</v>
      </c>
      <c r="R76" s="34">
        <v>27430290</v>
      </c>
      <c r="S76" s="34">
        <v>34784769</v>
      </c>
      <c r="T76" s="34">
        <v>37766298</v>
      </c>
      <c r="U76" s="34">
        <v>99981357</v>
      </c>
      <c r="V76" s="34">
        <v>433946465</v>
      </c>
      <c r="W76" s="34">
        <v>728555069</v>
      </c>
      <c r="X76" s="34"/>
      <c r="Y76" s="33"/>
      <c r="Z76" s="35">
        <v>728555069</v>
      </c>
    </row>
    <row r="77" spans="1:26" ht="12.75" hidden="1">
      <c r="A77" s="37" t="s">
        <v>31</v>
      </c>
      <c r="B77" s="19">
        <v>174850871</v>
      </c>
      <c r="C77" s="19"/>
      <c r="D77" s="20">
        <v>241657172</v>
      </c>
      <c r="E77" s="21">
        <v>231657171</v>
      </c>
      <c r="F77" s="21">
        <v>2420323</v>
      </c>
      <c r="G77" s="21">
        <v>11790681</v>
      </c>
      <c r="H77" s="21">
        <v>53555158</v>
      </c>
      <c r="I77" s="21">
        <v>67766162</v>
      </c>
      <c r="J77" s="21">
        <v>-905265</v>
      </c>
      <c r="K77" s="21">
        <v>-369027</v>
      </c>
      <c r="L77" s="21">
        <v>-166688</v>
      </c>
      <c r="M77" s="21">
        <v>-1440980</v>
      </c>
      <c r="N77" s="21">
        <v>14680</v>
      </c>
      <c r="O77" s="21">
        <v>-73456</v>
      </c>
      <c r="P77" s="21"/>
      <c r="Q77" s="21">
        <v>-58776</v>
      </c>
      <c r="R77" s="21">
        <v>-76607</v>
      </c>
      <c r="S77" s="21">
        <v>61971</v>
      </c>
      <c r="T77" s="21">
        <v>4646525</v>
      </c>
      <c r="U77" s="21">
        <v>4631889</v>
      </c>
      <c r="V77" s="21">
        <v>70898295</v>
      </c>
      <c r="W77" s="21">
        <v>231657171</v>
      </c>
      <c r="X77" s="21"/>
      <c r="Y77" s="20"/>
      <c r="Z77" s="23">
        <v>231657171</v>
      </c>
    </row>
    <row r="78" spans="1:26" ht="12.75" hidden="1">
      <c r="A78" s="38" t="s">
        <v>32</v>
      </c>
      <c r="B78" s="19">
        <v>327328251</v>
      </c>
      <c r="C78" s="19"/>
      <c r="D78" s="20">
        <v>453891546</v>
      </c>
      <c r="E78" s="21">
        <v>459191542</v>
      </c>
      <c r="F78" s="21">
        <v>24189357</v>
      </c>
      <c r="G78" s="21">
        <v>23935187</v>
      </c>
      <c r="H78" s="21">
        <v>26989504</v>
      </c>
      <c r="I78" s="21">
        <v>75114048</v>
      </c>
      <c r="J78" s="21">
        <v>34721593</v>
      </c>
      <c r="K78" s="21">
        <v>30816710</v>
      </c>
      <c r="L78" s="21">
        <v>29816055</v>
      </c>
      <c r="M78" s="21">
        <v>95354358</v>
      </c>
      <c r="N78" s="21">
        <v>10740213</v>
      </c>
      <c r="O78" s="21">
        <v>30604948</v>
      </c>
      <c r="P78" s="21">
        <v>32707869</v>
      </c>
      <c r="Q78" s="21">
        <v>74053030</v>
      </c>
      <c r="R78" s="21">
        <v>23999346</v>
      </c>
      <c r="S78" s="21">
        <v>31332825</v>
      </c>
      <c r="T78" s="21">
        <v>30904696</v>
      </c>
      <c r="U78" s="21">
        <v>86236867</v>
      </c>
      <c r="V78" s="21">
        <v>330758303</v>
      </c>
      <c r="W78" s="21">
        <v>459191542</v>
      </c>
      <c r="X78" s="21"/>
      <c r="Y78" s="20"/>
      <c r="Z78" s="23">
        <v>459191542</v>
      </c>
    </row>
    <row r="79" spans="1:26" ht="12.75" hidden="1">
      <c r="A79" s="39" t="s">
        <v>103</v>
      </c>
      <c r="B79" s="19">
        <v>291759211</v>
      </c>
      <c r="C79" s="19"/>
      <c r="D79" s="20">
        <v>403032807</v>
      </c>
      <c r="E79" s="21">
        <v>412143544</v>
      </c>
      <c r="F79" s="21">
        <v>15690721</v>
      </c>
      <c r="G79" s="21">
        <v>21883375</v>
      </c>
      <c r="H79" s="21">
        <v>23713312</v>
      </c>
      <c r="I79" s="21">
        <v>61287408</v>
      </c>
      <c r="J79" s="21">
        <v>31128997</v>
      </c>
      <c r="K79" s="21">
        <v>27333539</v>
      </c>
      <c r="L79" s="21">
        <v>26440306</v>
      </c>
      <c r="M79" s="21">
        <v>84902842</v>
      </c>
      <c r="N79" s="21">
        <v>10701538</v>
      </c>
      <c r="O79" s="21">
        <v>27451781</v>
      </c>
      <c r="P79" s="21">
        <v>29606331</v>
      </c>
      <c r="Q79" s="21">
        <v>67759650</v>
      </c>
      <c r="R79" s="21">
        <v>29425358</v>
      </c>
      <c r="S79" s="21">
        <v>31138650</v>
      </c>
      <c r="T79" s="21">
        <v>31808340</v>
      </c>
      <c r="U79" s="21">
        <v>92372348</v>
      </c>
      <c r="V79" s="21">
        <v>306322248</v>
      </c>
      <c r="W79" s="21">
        <v>412143544</v>
      </c>
      <c r="X79" s="21"/>
      <c r="Y79" s="20"/>
      <c r="Z79" s="23">
        <v>412143544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>
        <v>47047998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47047998</v>
      </c>
      <c r="X81" s="21"/>
      <c r="Y81" s="20"/>
      <c r="Z81" s="23">
        <v>47047998</v>
      </c>
    </row>
    <row r="82" spans="1:26" ht="12.75" hidden="1">
      <c r="A82" s="39" t="s">
        <v>106</v>
      </c>
      <c r="B82" s="19">
        <v>35569040</v>
      </c>
      <c r="C82" s="19"/>
      <c r="D82" s="20">
        <v>42936134</v>
      </c>
      <c r="E82" s="21"/>
      <c r="F82" s="21">
        <v>8498636</v>
      </c>
      <c r="G82" s="21">
        <v>2051812</v>
      </c>
      <c r="H82" s="21">
        <v>3276192</v>
      </c>
      <c r="I82" s="21">
        <v>13826640</v>
      </c>
      <c r="J82" s="21">
        <v>3592596</v>
      </c>
      <c r="K82" s="21">
        <v>3483171</v>
      </c>
      <c r="L82" s="21">
        <v>3375749</v>
      </c>
      <c r="M82" s="21">
        <v>10451516</v>
      </c>
      <c r="N82" s="21">
        <v>749</v>
      </c>
      <c r="O82" s="21">
        <v>3153167</v>
      </c>
      <c r="P82" s="21">
        <v>3101538</v>
      </c>
      <c r="Q82" s="21">
        <v>6255454</v>
      </c>
      <c r="R82" s="21">
        <v>-5426012</v>
      </c>
      <c r="S82" s="21">
        <v>194175</v>
      </c>
      <c r="T82" s="21">
        <v>-903644</v>
      </c>
      <c r="U82" s="21">
        <v>-6135481</v>
      </c>
      <c r="V82" s="21">
        <v>24398129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7922605</v>
      </c>
      <c r="E83" s="21"/>
      <c r="F83" s="21"/>
      <c r="G83" s="21"/>
      <c r="H83" s="21"/>
      <c r="I83" s="21"/>
      <c r="J83" s="21"/>
      <c r="K83" s="21"/>
      <c r="L83" s="21"/>
      <c r="M83" s="21"/>
      <c r="N83" s="21">
        <v>37926</v>
      </c>
      <c r="O83" s="21"/>
      <c r="P83" s="21"/>
      <c r="Q83" s="21">
        <v>37926</v>
      </c>
      <c r="R83" s="21"/>
      <c r="S83" s="21"/>
      <c r="T83" s="21"/>
      <c r="U83" s="21"/>
      <c r="V83" s="21">
        <v>37926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37110742</v>
      </c>
      <c r="C84" s="28"/>
      <c r="D84" s="29">
        <v>37706357</v>
      </c>
      <c r="E84" s="30">
        <v>37706356</v>
      </c>
      <c r="F84" s="30">
        <v>3135590</v>
      </c>
      <c r="G84" s="30">
        <v>3151347</v>
      </c>
      <c r="H84" s="30">
        <v>3121633</v>
      </c>
      <c r="I84" s="30">
        <v>9408570</v>
      </c>
      <c r="J84" s="30">
        <v>1761848</v>
      </c>
      <c r="K84" s="30">
        <v>2892867</v>
      </c>
      <c r="L84" s="30">
        <v>1886897</v>
      </c>
      <c r="M84" s="30">
        <v>6541612</v>
      </c>
      <c r="N84" s="30"/>
      <c r="O84" s="30">
        <v>3671997</v>
      </c>
      <c r="P84" s="30">
        <v>3555087</v>
      </c>
      <c r="Q84" s="30">
        <v>7227084</v>
      </c>
      <c r="R84" s="30">
        <v>3507551</v>
      </c>
      <c r="S84" s="30">
        <v>3389973</v>
      </c>
      <c r="T84" s="30">
        <v>2215077</v>
      </c>
      <c r="U84" s="30">
        <v>9112601</v>
      </c>
      <c r="V84" s="30">
        <v>32289867</v>
      </c>
      <c r="W84" s="30">
        <v>37706356</v>
      </c>
      <c r="X84" s="30"/>
      <c r="Y84" s="29"/>
      <c r="Z84" s="31">
        <v>37706356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49740745</v>
      </c>
      <c r="D5" s="357">
        <f t="shared" si="0"/>
        <v>0</v>
      </c>
      <c r="E5" s="356">
        <f t="shared" si="0"/>
        <v>37141165</v>
      </c>
      <c r="F5" s="358">
        <f t="shared" si="0"/>
        <v>33047144</v>
      </c>
      <c r="G5" s="358">
        <f t="shared" si="0"/>
        <v>0</v>
      </c>
      <c r="H5" s="356">
        <f t="shared" si="0"/>
        <v>3869093</v>
      </c>
      <c r="I5" s="356">
        <f t="shared" si="0"/>
        <v>1646898</v>
      </c>
      <c r="J5" s="358">
        <f t="shared" si="0"/>
        <v>5515991</v>
      </c>
      <c r="K5" s="358">
        <f t="shared" si="0"/>
        <v>2339197</v>
      </c>
      <c r="L5" s="356">
        <f t="shared" si="0"/>
        <v>3693910</v>
      </c>
      <c r="M5" s="356">
        <f t="shared" si="0"/>
        <v>2802340</v>
      </c>
      <c r="N5" s="358">
        <f t="shared" si="0"/>
        <v>8835447</v>
      </c>
      <c r="O5" s="358">
        <f t="shared" si="0"/>
        <v>1474755</v>
      </c>
      <c r="P5" s="356">
        <f t="shared" si="0"/>
        <v>536650</v>
      </c>
      <c r="Q5" s="356">
        <f t="shared" si="0"/>
        <v>4407012</v>
      </c>
      <c r="R5" s="358">
        <f t="shared" si="0"/>
        <v>6418417</v>
      </c>
      <c r="S5" s="358">
        <f t="shared" si="0"/>
        <v>1208349</v>
      </c>
      <c r="T5" s="356">
        <f t="shared" si="0"/>
        <v>2968170</v>
      </c>
      <c r="U5" s="356">
        <f t="shared" si="0"/>
        <v>9293589</v>
      </c>
      <c r="V5" s="358">
        <f t="shared" si="0"/>
        <v>13470108</v>
      </c>
      <c r="W5" s="358">
        <f t="shared" si="0"/>
        <v>34239963</v>
      </c>
      <c r="X5" s="356">
        <f t="shared" si="0"/>
        <v>33047144</v>
      </c>
      <c r="Y5" s="358">
        <f t="shared" si="0"/>
        <v>1192819</v>
      </c>
      <c r="Z5" s="359">
        <f>+IF(X5&lt;&gt;0,+(Y5/X5)*100,0)</f>
        <v>3.609446553081864</v>
      </c>
      <c r="AA5" s="360">
        <f>+AA6+AA8+AA11+AA13+AA15</f>
        <v>33047144</v>
      </c>
    </row>
    <row r="6" spans="1:27" ht="12.75">
      <c r="A6" s="361" t="s">
        <v>205</v>
      </c>
      <c r="B6" s="142"/>
      <c r="C6" s="60">
        <f>+C7</f>
        <v>15188584</v>
      </c>
      <c r="D6" s="340">
        <f aca="true" t="shared" si="1" ref="D6:AA6">+D7</f>
        <v>0</v>
      </c>
      <c r="E6" s="60">
        <f t="shared" si="1"/>
        <v>25147679</v>
      </c>
      <c r="F6" s="59">
        <f t="shared" si="1"/>
        <v>20382679</v>
      </c>
      <c r="G6" s="59">
        <f t="shared" si="1"/>
        <v>0</v>
      </c>
      <c r="H6" s="60">
        <f t="shared" si="1"/>
        <v>1019681</v>
      </c>
      <c r="I6" s="60">
        <f t="shared" si="1"/>
        <v>929500</v>
      </c>
      <c r="J6" s="59">
        <f t="shared" si="1"/>
        <v>1949181</v>
      </c>
      <c r="K6" s="59">
        <f t="shared" si="1"/>
        <v>227956</v>
      </c>
      <c r="L6" s="60">
        <f t="shared" si="1"/>
        <v>930432</v>
      </c>
      <c r="M6" s="60">
        <f t="shared" si="1"/>
        <v>2802125</v>
      </c>
      <c r="N6" s="59">
        <f t="shared" si="1"/>
        <v>3960513</v>
      </c>
      <c r="O6" s="59">
        <f t="shared" si="1"/>
        <v>52970</v>
      </c>
      <c r="P6" s="60">
        <f t="shared" si="1"/>
        <v>536650</v>
      </c>
      <c r="Q6" s="60">
        <f t="shared" si="1"/>
        <v>2757652</v>
      </c>
      <c r="R6" s="59">
        <f t="shared" si="1"/>
        <v>3347272</v>
      </c>
      <c r="S6" s="59">
        <f t="shared" si="1"/>
        <v>325185</v>
      </c>
      <c r="T6" s="60">
        <f t="shared" si="1"/>
        <v>1693880</v>
      </c>
      <c r="U6" s="60">
        <f t="shared" si="1"/>
        <v>0</v>
      </c>
      <c r="V6" s="59">
        <f t="shared" si="1"/>
        <v>2019065</v>
      </c>
      <c r="W6" s="59">
        <f t="shared" si="1"/>
        <v>11276031</v>
      </c>
      <c r="X6" s="60">
        <f t="shared" si="1"/>
        <v>20382679</v>
      </c>
      <c r="Y6" s="59">
        <f t="shared" si="1"/>
        <v>-9106648</v>
      </c>
      <c r="Z6" s="61">
        <f>+IF(X6&lt;&gt;0,+(Y6/X6)*100,0)</f>
        <v>-44.678366371761044</v>
      </c>
      <c r="AA6" s="62">
        <f t="shared" si="1"/>
        <v>20382679</v>
      </c>
    </row>
    <row r="7" spans="1:27" ht="12.75">
      <c r="A7" s="291" t="s">
        <v>229</v>
      </c>
      <c r="B7" s="142"/>
      <c r="C7" s="60">
        <v>15188584</v>
      </c>
      <c r="D7" s="340"/>
      <c r="E7" s="60">
        <v>25147679</v>
      </c>
      <c r="F7" s="59">
        <v>20382679</v>
      </c>
      <c r="G7" s="59"/>
      <c r="H7" s="60">
        <v>1019681</v>
      </c>
      <c r="I7" s="60">
        <v>929500</v>
      </c>
      <c r="J7" s="59">
        <v>1949181</v>
      </c>
      <c r="K7" s="59">
        <v>227956</v>
      </c>
      <c r="L7" s="60">
        <v>930432</v>
      </c>
      <c r="M7" s="60">
        <v>2802125</v>
      </c>
      <c r="N7" s="59">
        <v>3960513</v>
      </c>
      <c r="O7" s="59">
        <v>52970</v>
      </c>
      <c r="P7" s="60">
        <v>536650</v>
      </c>
      <c r="Q7" s="60">
        <v>2757652</v>
      </c>
      <c r="R7" s="59">
        <v>3347272</v>
      </c>
      <c r="S7" s="59">
        <v>325185</v>
      </c>
      <c r="T7" s="60">
        <v>1693880</v>
      </c>
      <c r="U7" s="60"/>
      <c r="V7" s="59">
        <v>2019065</v>
      </c>
      <c r="W7" s="59">
        <v>11276031</v>
      </c>
      <c r="X7" s="60">
        <v>20382679</v>
      </c>
      <c r="Y7" s="59">
        <v>-9106648</v>
      </c>
      <c r="Z7" s="61">
        <v>-44.68</v>
      </c>
      <c r="AA7" s="62">
        <v>20382679</v>
      </c>
    </row>
    <row r="8" spans="1:27" ht="12.75">
      <c r="A8" s="361" t="s">
        <v>206</v>
      </c>
      <c r="B8" s="142"/>
      <c r="C8" s="60">
        <f aca="true" t="shared" si="2" ref="C8:Y8">SUM(C9:C10)</f>
        <v>27081237</v>
      </c>
      <c r="D8" s="340">
        <f t="shared" si="2"/>
        <v>0</v>
      </c>
      <c r="E8" s="60">
        <f t="shared" si="2"/>
        <v>11745860</v>
      </c>
      <c r="F8" s="59">
        <f t="shared" si="2"/>
        <v>12416839</v>
      </c>
      <c r="G8" s="59">
        <f t="shared" si="2"/>
        <v>0</v>
      </c>
      <c r="H8" s="60">
        <f t="shared" si="2"/>
        <v>2849412</v>
      </c>
      <c r="I8" s="60">
        <f t="shared" si="2"/>
        <v>717398</v>
      </c>
      <c r="J8" s="59">
        <f t="shared" si="2"/>
        <v>3566810</v>
      </c>
      <c r="K8" s="59">
        <f t="shared" si="2"/>
        <v>2111241</v>
      </c>
      <c r="L8" s="60">
        <f t="shared" si="2"/>
        <v>2763478</v>
      </c>
      <c r="M8" s="60">
        <f t="shared" si="2"/>
        <v>215</v>
      </c>
      <c r="N8" s="59">
        <f t="shared" si="2"/>
        <v>4874934</v>
      </c>
      <c r="O8" s="59">
        <f t="shared" si="2"/>
        <v>1414019</v>
      </c>
      <c r="P8" s="60">
        <f t="shared" si="2"/>
        <v>0</v>
      </c>
      <c r="Q8" s="60">
        <f t="shared" si="2"/>
        <v>1649360</v>
      </c>
      <c r="R8" s="59">
        <f t="shared" si="2"/>
        <v>3063379</v>
      </c>
      <c r="S8" s="59">
        <f t="shared" si="2"/>
        <v>883164</v>
      </c>
      <c r="T8" s="60">
        <f t="shared" si="2"/>
        <v>1274290</v>
      </c>
      <c r="U8" s="60">
        <f t="shared" si="2"/>
        <v>9293589</v>
      </c>
      <c r="V8" s="59">
        <f t="shared" si="2"/>
        <v>11451043</v>
      </c>
      <c r="W8" s="59">
        <f t="shared" si="2"/>
        <v>22956166</v>
      </c>
      <c r="X8" s="60">
        <f t="shared" si="2"/>
        <v>12416839</v>
      </c>
      <c r="Y8" s="59">
        <f t="shared" si="2"/>
        <v>10539327</v>
      </c>
      <c r="Z8" s="61">
        <f>+IF(X8&lt;&gt;0,+(Y8/X8)*100,0)</f>
        <v>84.87930784960649</v>
      </c>
      <c r="AA8" s="62">
        <f>SUM(AA9:AA10)</f>
        <v>12416839</v>
      </c>
    </row>
    <row r="9" spans="1:27" ht="12.75">
      <c r="A9" s="291" t="s">
        <v>230</v>
      </c>
      <c r="B9" s="142"/>
      <c r="C9" s="60">
        <v>27081237</v>
      </c>
      <c r="D9" s="340"/>
      <c r="E9" s="60">
        <v>11745860</v>
      </c>
      <c r="F9" s="59">
        <v>12416839</v>
      </c>
      <c r="G9" s="59"/>
      <c r="H9" s="60">
        <v>2849412</v>
      </c>
      <c r="I9" s="60">
        <v>717398</v>
      </c>
      <c r="J9" s="59">
        <v>3566810</v>
      </c>
      <c r="K9" s="59">
        <v>1416522</v>
      </c>
      <c r="L9" s="60">
        <v>2230983</v>
      </c>
      <c r="M9" s="60"/>
      <c r="N9" s="59">
        <v>3647505</v>
      </c>
      <c r="O9" s="59">
        <v>376016</v>
      </c>
      <c r="P9" s="60"/>
      <c r="Q9" s="60">
        <v>1063305</v>
      </c>
      <c r="R9" s="59">
        <v>1439321</v>
      </c>
      <c r="S9" s="59">
        <v>514664</v>
      </c>
      <c r="T9" s="60">
        <v>911965</v>
      </c>
      <c r="U9" s="60">
        <v>8135724</v>
      </c>
      <c r="V9" s="59">
        <v>9562353</v>
      </c>
      <c r="W9" s="59">
        <v>18215989</v>
      </c>
      <c r="X9" s="60">
        <v>12416839</v>
      </c>
      <c r="Y9" s="59">
        <v>5799150</v>
      </c>
      <c r="Z9" s="61">
        <v>46.7</v>
      </c>
      <c r="AA9" s="62">
        <v>12416839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694719</v>
      </c>
      <c r="L10" s="60">
        <v>532495</v>
      </c>
      <c r="M10" s="60">
        <v>215</v>
      </c>
      <c r="N10" s="59">
        <v>1227429</v>
      </c>
      <c r="O10" s="59">
        <v>1038003</v>
      </c>
      <c r="P10" s="60"/>
      <c r="Q10" s="60">
        <v>586055</v>
      </c>
      <c r="R10" s="59">
        <v>1624058</v>
      </c>
      <c r="S10" s="59">
        <v>368500</v>
      </c>
      <c r="T10" s="60">
        <v>362325</v>
      </c>
      <c r="U10" s="60">
        <v>1157865</v>
      </c>
      <c r="V10" s="59">
        <v>1888690</v>
      </c>
      <c r="W10" s="59">
        <v>4740177</v>
      </c>
      <c r="X10" s="60"/>
      <c r="Y10" s="59">
        <v>4740177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94986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94986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7470924</v>
      </c>
      <c r="D15" s="340">
        <f t="shared" si="5"/>
        <v>0</v>
      </c>
      <c r="E15" s="60">
        <f t="shared" si="5"/>
        <v>152640</v>
      </c>
      <c r="F15" s="59">
        <f t="shared" si="5"/>
        <v>247626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7766</v>
      </c>
      <c r="P15" s="60">
        <f t="shared" si="5"/>
        <v>0</v>
      </c>
      <c r="Q15" s="60">
        <f t="shared" si="5"/>
        <v>0</v>
      </c>
      <c r="R15" s="59">
        <f t="shared" si="5"/>
        <v>7766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7766</v>
      </c>
      <c r="X15" s="60">
        <f t="shared" si="5"/>
        <v>247626</v>
      </c>
      <c r="Y15" s="59">
        <f t="shared" si="5"/>
        <v>-239860</v>
      </c>
      <c r="Z15" s="61">
        <f>+IF(X15&lt;&gt;0,+(Y15/X15)*100,0)</f>
        <v>-96.86381882354841</v>
      </c>
      <c r="AA15" s="62">
        <f>SUM(AA16:AA20)</f>
        <v>247626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7470924</v>
      </c>
      <c r="D20" s="340"/>
      <c r="E20" s="60">
        <v>152640</v>
      </c>
      <c r="F20" s="59">
        <v>247626</v>
      </c>
      <c r="G20" s="59"/>
      <c r="H20" s="60"/>
      <c r="I20" s="60"/>
      <c r="J20" s="59"/>
      <c r="K20" s="59"/>
      <c r="L20" s="60"/>
      <c r="M20" s="60"/>
      <c r="N20" s="59"/>
      <c r="O20" s="59">
        <v>7766</v>
      </c>
      <c r="P20" s="60"/>
      <c r="Q20" s="60"/>
      <c r="R20" s="59">
        <v>7766</v>
      </c>
      <c r="S20" s="59"/>
      <c r="T20" s="60"/>
      <c r="U20" s="60"/>
      <c r="V20" s="59"/>
      <c r="W20" s="59">
        <v>7766</v>
      </c>
      <c r="X20" s="60">
        <v>247626</v>
      </c>
      <c r="Y20" s="59">
        <v>-239860</v>
      </c>
      <c r="Z20" s="61">
        <v>-96.86</v>
      </c>
      <c r="AA20" s="62">
        <v>247626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64905</v>
      </c>
      <c r="D22" s="344">
        <f t="shared" si="6"/>
        <v>0</v>
      </c>
      <c r="E22" s="343">
        <f t="shared" si="6"/>
        <v>0</v>
      </c>
      <c r="F22" s="345">
        <f t="shared" si="6"/>
        <v>1080071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156481</v>
      </c>
      <c r="L22" s="343">
        <f t="shared" si="6"/>
        <v>0</v>
      </c>
      <c r="M22" s="343">
        <f t="shared" si="6"/>
        <v>0</v>
      </c>
      <c r="N22" s="345">
        <f t="shared" si="6"/>
        <v>156481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23140</v>
      </c>
      <c r="U22" s="343">
        <f t="shared" si="6"/>
        <v>0</v>
      </c>
      <c r="V22" s="345">
        <f t="shared" si="6"/>
        <v>23140</v>
      </c>
      <c r="W22" s="345">
        <f t="shared" si="6"/>
        <v>179621</v>
      </c>
      <c r="X22" s="343">
        <f t="shared" si="6"/>
        <v>1080071</v>
      </c>
      <c r="Y22" s="345">
        <f t="shared" si="6"/>
        <v>-900450</v>
      </c>
      <c r="Z22" s="336">
        <f>+IF(X22&lt;&gt;0,+(Y22/X22)*100,0)</f>
        <v>-83.36951922605088</v>
      </c>
      <c r="AA22" s="350">
        <f>SUM(AA23:AA32)</f>
        <v>1080071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>
        <v>23140</v>
      </c>
      <c r="U25" s="60"/>
      <c r="V25" s="59">
        <v>23140</v>
      </c>
      <c r="W25" s="59">
        <v>23140</v>
      </c>
      <c r="X25" s="60"/>
      <c r="Y25" s="59">
        <v>23140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>
        <v>156481</v>
      </c>
      <c r="L27" s="60"/>
      <c r="M27" s="60"/>
      <c r="N27" s="59">
        <v>156481</v>
      </c>
      <c r="O27" s="59"/>
      <c r="P27" s="60"/>
      <c r="Q27" s="60"/>
      <c r="R27" s="59"/>
      <c r="S27" s="59"/>
      <c r="T27" s="60"/>
      <c r="U27" s="60"/>
      <c r="V27" s="59"/>
      <c r="W27" s="59">
        <v>156481</v>
      </c>
      <c r="X27" s="60"/>
      <c r="Y27" s="59">
        <v>156481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64905</v>
      </c>
      <c r="D32" s="340"/>
      <c r="E32" s="60"/>
      <c r="F32" s="59">
        <v>1080071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1080071</v>
      </c>
      <c r="Y32" s="59">
        <v>-1080071</v>
      </c>
      <c r="Z32" s="61">
        <v>-100</v>
      </c>
      <c r="AA32" s="62">
        <v>1080071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5404711</v>
      </c>
      <c r="D40" s="344">
        <f t="shared" si="9"/>
        <v>0</v>
      </c>
      <c r="E40" s="343">
        <f t="shared" si="9"/>
        <v>6187043</v>
      </c>
      <c r="F40" s="345">
        <f t="shared" si="9"/>
        <v>7849297</v>
      </c>
      <c r="G40" s="345">
        <f t="shared" si="9"/>
        <v>94297</v>
      </c>
      <c r="H40" s="343">
        <f t="shared" si="9"/>
        <v>2626861</v>
      </c>
      <c r="I40" s="343">
        <f t="shared" si="9"/>
        <v>225923</v>
      </c>
      <c r="J40" s="345">
        <f t="shared" si="9"/>
        <v>2947081</v>
      </c>
      <c r="K40" s="345">
        <f t="shared" si="9"/>
        <v>162093</v>
      </c>
      <c r="L40" s="343">
        <f t="shared" si="9"/>
        <v>-1996430</v>
      </c>
      <c r="M40" s="343">
        <f t="shared" si="9"/>
        <v>19675</v>
      </c>
      <c r="N40" s="345">
        <f t="shared" si="9"/>
        <v>-1814662</v>
      </c>
      <c r="O40" s="345">
        <f t="shared" si="9"/>
        <v>118586</v>
      </c>
      <c r="P40" s="343">
        <f t="shared" si="9"/>
        <v>400806</v>
      </c>
      <c r="Q40" s="343">
        <f t="shared" si="9"/>
        <v>113054</v>
      </c>
      <c r="R40" s="345">
        <f t="shared" si="9"/>
        <v>632446</v>
      </c>
      <c r="S40" s="345">
        <f t="shared" si="9"/>
        <v>117975</v>
      </c>
      <c r="T40" s="343">
        <f t="shared" si="9"/>
        <v>121600</v>
      </c>
      <c r="U40" s="343">
        <f t="shared" si="9"/>
        <v>1068072</v>
      </c>
      <c r="V40" s="345">
        <f t="shared" si="9"/>
        <v>1307647</v>
      </c>
      <c r="W40" s="345">
        <f t="shared" si="9"/>
        <v>3072512</v>
      </c>
      <c r="X40" s="343">
        <f t="shared" si="9"/>
        <v>7849297</v>
      </c>
      <c r="Y40" s="345">
        <f t="shared" si="9"/>
        <v>-4776785</v>
      </c>
      <c r="Z40" s="336">
        <f>+IF(X40&lt;&gt;0,+(Y40/X40)*100,0)</f>
        <v>-60.8562142571494</v>
      </c>
      <c r="AA40" s="350">
        <f>SUM(AA41:AA49)</f>
        <v>7849297</v>
      </c>
    </row>
    <row r="41" spans="1:27" ht="12.75">
      <c r="A41" s="361" t="s">
        <v>248</v>
      </c>
      <c r="B41" s="142"/>
      <c r="C41" s="362">
        <v>2193121</v>
      </c>
      <c r="D41" s="363"/>
      <c r="E41" s="362">
        <v>3893745</v>
      </c>
      <c r="F41" s="364">
        <v>5572990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5572990</v>
      </c>
      <c r="Y41" s="364">
        <v>-5572990</v>
      </c>
      <c r="Z41" s="365">
        <v>-100</v>
      </c>
      <c r="AA41" s="366">
        <v>5572990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60426</v>
      </c>
      <c r="D43" s="369"/>
      <c r="E43" s="305">
        <v>200117</v>
      </c>
      <c r="F43" s="370"/>
      <c r="G43" s="370">
        <v>94297</v>
      </c>
      <c r="H43" s="305">
        <v>2542720</v>
      </c>
      <c r="I43" s="305">
        <v>182597</v>
      </c>
      <c r="J43" s="370">
        <v>2819614</v>
      </c>
      <c r="K43" s="370">
        <v>146792</v>
      </c>
      <c r="L43" s="305">
        <v>-1954957</v>
      </c>
      <c r="M43" s="305">
        <v>5468</v>
      </c>
      <c r="N43" s="370">
        <v>-1802697</v>
      </c>
      <c r="O43" s="370">
        <v>37646</v>
      </c>
      <c r="P43" s="305">
        <v>39106</v>
      </c>
      <c r="Q43" s="305">
        <v>88286</v>
      </c>
      <c r="R43" s="370">
        <v>165038</v>
      </c>
      <c r="S43" s="370">
        <v>97280</v>
      </c>
      <c r="T43" s="305">
        <v>118101</v>
      </c>
      <c r="U43" s="305">
        <v>932500</v>
      </c>
      <c r="V43" s="370">
        <v>1147881</v>
      </c>
      <c r="W43" s="370">
        <v>2329836</v>
      </c>
      <c r="X43" s="305"/>
      <c r="Y43" s="370">
        <v>2329836</v>
      </c>
      <c r="Z43" s="371"/>
      <c r="AA43" s="303"/>
    </row>
    <row r="44" spans="1:27" ht="12.75">
      <c r="A44" s="361" t="s">
        <v>251</v>
      </c>
      <c r="B44" s="136"/>
      <c r="C44" s="60">
        <v>27975</v>
      </c>
      <c r="D44" s="368"/>
      <c r="E44" s="54">
        <v>50014</v>
      </c>
      <c r="F44" s="53">
        <v>54223</v>
      </c>
      <c r="G44" s="53"/>
      <c r="H44" s="54"/>
      <c r="I44" s="54"/>
      <c r="J44" s="53"/>
      <c r="K44" s="53"/>
      <c r="L44" s="54">
        <v>1800</v>
      </c>
      <c r="M44" s="54">
        <v>1701</v>
      </c>
      <c r="N44" s="53">
        <v>3501</v>
      </c>
      <c r="O44" s="53">
        <v>7808</v>
      </c>
      <c r="P44" s="54">
        <v>7500</v>
      </c>
      <c r="Q44" s="54">
        <v>219</v>
      </c>
      <c r="R44" s="53">
        <v>15527</v>
      </c>
      <c r="S44" s="53"/>
      <c r="T44" s="54">
        <v>3499</v>
      </c>
      <c r="U44" s="54">
        <v>7500</v>
      </c>
      <c r="V44" s="53">
        <v>10999</v>
      </c>
      <c r="W44" s="53">
        <v>30027</v>
      </c>
      <c r="X44" s="54">
        <v>54223</v>
      </c>
      <c r="Y44" s="53">
        <v>-24196</v>
      </c>
      <c r="Z44" s="94">
        <v>-44.62</v>
      </c>
      <c r="AA44" s="95">
        <v>54223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639067</v>
      </c>
      <c r="D48" s="368"/>
      <c r="E48" s="54">
        <v>1915967</v>
      </c>
      <c r="F48" s="53">
        <v>1915967</v>
      </c>
      <c r="G48" s="53"/>
      <c r="H48" s="54">
        <v>84141</v>
      </c>
      <c r="I48" s="54">
        <v>19781</v>
      </c>
      <c r="J48" s="53">
        <v>103922</v>
      </c>
      <c r="K48" s="53">
        <v>15301</v>
      </c>
      <c r="L48" s="54">
        <v>-44613</v>
      </c>
      <c r="M48" s="54">
        <v>12506</v>
      </c>
      <c r="N48" s="53">
        <v>-16806</v>
      </c>
      <c r="O48" s="53">
        <v>73132</v>
      </c>
      <c r="P48" s="54">
        <v>354025</v>
      </c>
      <c r="Q48" s="54">
        <v>24070</v>
      </c>
      <c r="R48" s="53">
        <v>451227</v>
      </c>
      <c r="S48" s="53">
        <v>20695</v>
      </c>
      <c r="T48" s="54"/>
      <c r="U48" s="54">
        <v>128072</v>
      </c>
      <c r="V48" s="53">
        <v>148767</v>
      </c>
      <c r="W48" s="53">
        <v>687110</v>
      </c>
      <c r="X48" s="54">
        <v>1915967</v>
      </c>
      <c r="Y48" s="53">
        <v>-1228857</v>
      </c>
      <c r="Z48" s="94">
        <v>-64.14</v>
      </c>
      <c r="AA48" s="95">
        <v>1915967</v>
      </c>
    </row>
    <row r="49" spans="1:27" ht="12.75">
      <c r="A49" s="361" t="s">
        <v>93</v>
      </c>
      <c r="B49" s="136"/>
      <c r="C49" s="54">
        <v>2484122</v>
      </c>
      <c r="D49" s="368"/>
      <c r="E49" s="54">
        <v>127200</v>
      </c>
      <c r="F49" s="53">
        <v>306117</v>
      </c>
      <c r="G49" s="53"/>
      <c r="H49" s="54"/>
      <c r="I49" s="54">
        <v>23545</v>
      </c>
      <c r="J49" s="53">
        <v>23545</v>
      </c>
      <c r="K49" s="53"/>
      <c r="L49" s="54">
        <v>1340</v>
      </c>
      <c r="M49" s="54"/>
      <c r="N49" s="53">
        <v>1340</v>
      </c>
      <c r="O49" s="53"/>
      <c r="P49" s="54">
        <v>175</v>
      </c>
      <c r="Q49" s="54">
        <v>479</v>
      </c>
      <c r="R49" s="53">
        <v>654</v>
      </c>
      <c r="S49" s="53"/>
      <c r="T49" s="54"/>
      <c r="U49" s="54"/>
      <c r="V49" s="53"/>
      <c r="W49" s="53">
        <v>25539</v>
      </c>
      <c r="X49" s="54">
        <v>306117</v>
      </c>
      <c r="Y49" s="53">
        <v>-280578</v>
      </c>
      <c r="Z49" s="94">
        <v>-91.66</v>
      </c>
      <c r="AA49" s="95">
        <v>306117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55210361</v>
      </c>
      <c r="D60" s="346">
        <f t="shared" si="14"/>
        <v>0</v>
      </c>
      <c r="E60" s="219">
        <f t="shared" si="14"/>
        <v>43328208</v>
      </c>
      <c r="F60" s="264">
        <f t="shared" si="14"/>
        <v>41976512</v>
      </c>
      <c r="G60" s="264">
        <f t="shared" si="14"/>
        <v>94297</v>
      </c>
      <c r="H60" s="219">
        <f t="shared" si="14"/>
        <v>6495954</v>
      </c>
      <c r="I60" s="219">
        <f t="shared" si="14"/>
        <v>1872821</v>
      </c>
      <c r="J60" s="264">
        <f t="shared" si="14"/>
        <v>8463072</v>
      </c>
      <c r="K60" s="264">
        <f t="shared" si="14"/>
        <v>2657771</v>
      </c>
      <c r="L60" s="219">
        <f t="shared" si="14"/>
        <v>1697480</v>
      </c>
      <c r="M60" s="219">
        <f t="shared" si="14"/>
        <v>2822015</v>
      </c>
      <c r="N60" s="264">
        <f t="shared" si="14"/>
        <v>7177266</v>
      </c>
      <c r="O60" s="264">
        <f t="shared" si="14"/>
        <v>1593341</v>
      </c>
      <c r="P60" s="219">
        <f t="shared" si="14"/>
        <v>937456</v>
      </c>
      <c r="Q60" s="219">
        <f t="shared" si="14"/>
        <v>4520066</v>
      </c>
      <c r="R60" s="264">
        <f t="shared" si="14"/>
        <v>7050863</v>
      </c>
      <c r="S60" s="264">
        <f t="shared" si="14"/>
        <v>1326324</v>
      </c>
      <c r="T60" s="219">
        <f t="shared" si="14"/>
        <v>3112910</v>
      </c>
      <c r="U60" s="219">
        <f t="shared" si="14"/>
        <v>10361661</v>
      </c>
      <c r="V60" s="264">
        <f t="shared" si="14"/>
        <v>14800895</v>
      </c>
      <c r="W60" s="264">
        <f t="shared" si="14"/>
        <v>37492096</v>
      </c>
      <c r="X60" s="219">
        <f t="shared" si="14"/>
        <v>41976512</v>
      </c>
      <c r="Y60" s="264">
        <f t="shared" si="14"/>
        <v>-4484416</v>
      </c>
      <c r="Z60" s="337">
        <f>+IF(X60&lt;&gt;0,+(Y60/X60)*100,0)</f>
        <v>-10.683155379846712</v>
      </c>
      <c r="AA60" s="232">
        <f>+AA57+AA54+AA51+AA40+AA37+AA34+AA22+AA5</f>
        <v>41976512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532914628</v>
      </c>
      <c r="D5" s="153">
        <f>SUM(D6:D8)</f>
        <v>0</v>
      </c>
      <c r="E5" s="154">
        <f t="shared" si="0"/>
        <v>586122104</v>
      </c>
      <c r="F5" s="100">
        <f t="shared" si="0"/>
        <v>576330866</v>
      </c>
      <c r="G5" s="100">
        <f t="shared" si="0"/>
        <v>321170502</v>
      </c>
      <c r="H5" s="100">
        <f t="shared" si="0"/>
        <v>11818176</v>
      </c>
      <c r="I5" s="100">
        <f t="shared" si="0"/>
        <v>4822934</v>
      </c>
      <c r="J5" s="100">
        <f t="shared" si="0"/>
        <v>337811612</v>
      </c>
      <c r="K5" s="100">
        <f t="shared" si="0"/>
        <v>5271776</v>
      </c>
      <c r="L5" s="100">
        <f t="shared" si="0"/>
        <v>15952930</v>
      </c>
      <c r="M5" s="100">
        <f t="shared" si="0"/>
        <v>90788313</v>
      </c>
      <c r="N5" s="100">
        <f t="shared" si="0"/>
        <v>112013019</v>
      </c>
      <c r="O5" s="100">
        <f t="shared" si="0"/>
        <v>6303697</v>
      </c>
      <c r="P5" s="100">
        <f t="shared" si="0"/>
        <v>6518070</v>
      </c>
      <c r="Q5" s="100">
        <f t="shared" si="0"/>
        <v>75960127</v>
      </c>
      <c r="R5" s="100">
        <f t="shared" si="0"/>
        <v>88781894</v>
      </c>
      <c r="S5" s="100">
        <f t="shared" si="0"/>
        <v>6976934</v>
      </c>
      <c r="T5" s="100">
        <f t="shared" si="0"/>
        <v>8334632</v>
      </c>
      <c r="U5" s="100">
        <f t="shared" si="0"/>
        <v>-1627498</v>
      </c>
      <c r="V5" s="100">
        <f t="shared" si="0"/>
        <v>13684068</v>
      </c>
      <c r="W5" s="100">
        <f t="shared" si="0"/>
        <v>552290593</v>
      </c>
      <c r="X5" s="100">
        <f t="shared" si="0"/>
        <v>586122248</v>
      </c>
      <c r="Y5" s="100">
        <f t="shared" si="0"/>
        <v>-33831655</v>
      </c>
      <c r="Z5" s="137">
        <f>+IF(X5&lt;&gt;0,+(Y5/X5)*100,0)</f>
        <v>-5.772115819770077</v>
      </c>
      <c r="AA5" s="153">
        <f>SUM(AA6:AA8)</f>
        <v>576330866</v>
      </c>
    </row>
    <row r="6" spans="1:27" ht="12.75">
      <c r="A6" s="138" t="s">
        <v>75</v>
      </c>
      <c r="B6" s="136"/>
      <c r="C6" s="155">
        <v>1226991</v>
      </c>
      <c r="D6" s="155"/>
      <c r="E6" s="156">
        <v>253779</v>
      </c>
      <c r="F6" s="60">
        <v>253779</v>
      </c>
      <c r="G6" s="60">
        <v>5020</v>
      </c>
      <c r="H6" s="60">
        <v>56298</v>
      </c>
      <c r="I6" s="60">
        <v>26344</v>
      </c>
      <c r="J6" s="60">
        <v>87662</v>
      </c>
      <c r="K6" s="60">
        <v>125601</v>
      </c>
      <c r="L6" s="60">
        <v>22466</v>
      </c>
      <c r="M6" s="60">
        <v>16431</v>
      </c>
      <c r="N6" s="60">
        <v>164498</v>
      </c>
      <c r="O6" s="60">
        <v>54694</v>
      </c>
      <c r="P6" s="60">
        <v>642477</v>
      </c>
      <c r="Q6" s="60">
        <v>34485</v>
      </c>
      <c r="R6" s="60">
        <v>731656</v>
      </c>
      <c r="S6" s="60">
        <v>441710</v>
      </c>
      <c r="T6" s="60">
        <v>-19753</v>
      </c>
      <c r="U6" s="60">
        <v>300018</v>
      </c>
      <c r="V6" s="60">
        <v>721975</v>
      </c>
      <c r="W6" s="60">
        <v>1705791</v>
      </c>
      <c r="X6" s="60">
        <v>253779</v>
      </c>
      <c r="Y6" s="60">
        <v>1452012</v>
      </c>
      <c r="Z6" s="140">
        <v>572.16</v>
      </c>
      <c r="AA6" s="155">
        <v>253779</v>
      </c>
    </row>
    <row r="7" spans="1:27" ht="12.75">
      <c r="A7" s="138" t="s">
        <v>76</v>
      </c>
      <c r="B7" s="136"/>
      <c r="C7" s="157">
        <v>530671672</v>
      </c>
      <c r="D7" s="157"/>
      <c r="E7" s="158">
        <v>585868325</v>
      </c>
      <c r="F7" s="159">
        <v>576077087</v>
      </c>
      <c r="G7" s="159">
        <v>321165482</v>
      </c>
      <c r="H7" s="159">
        <v>11761878</v>
      </c>
      <c r="I7" s="159">
        <v>4796590</v>
      </c>
      <c r="J7" s="159">
        <v>337723950</v>
      </c>
      <c r="K7" s="159">
        <v>5146175</v>
      </c>
      <c r="L7" s="159">
        <v>15930464</v>
      </c>
      <c r="M7" s="159">
        <v>90771882</v>
      </c>
      <c r="N7" s="159">
        <v>111848521</v>
      </c>
      <c r="O7" s="159">
        <v>6034006</v>
      </c>
      <c r="P7" s="159">
        <v>5875593</v>
      </c>
      <c r="Q7" s="159">
        <v>75925642</v>
      </c>
      <c r="R7" s="159">
        <v>87835241</v>
      </c>
      <c r="S7" s="159">
        <v>6495068</v>
      </c>
      <c r="T7" s="159">
        <v>8354385</v>
      </c>
      <c r="U7" s="159">
        <v>-1927516</v>
      </c>
      <c r="V7" s="159">
        <v>12921937</v>
      </c>
      <c r="W7" s="159">
        <v>550329649</v>
      </c>
      <c r="X7" s="159">
        <v>585868469</v>
      </c>
      <c r="Y7" s="159">
        <v>-35538820</v>
      </c>
      <c r="Z7" s="141">
        <v>-6.07</v>
      </c>
      <c r="AA7" s="157">
        <v>576077087</v>
      </c>
    </row>
    <row r="8" spans="1:27" ht="12.75">
      <c r="A8" s="138" t="s">
        <v>77</v>
      </c>
      <c r="B8" s="136"/>
      <c r="C8" s="155">
        <v>1015965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>
        <v>214997</v>
      </c>
      <c r="P8" s="60"/>
      <c r="Q8" s="60"/>
      <c r="R8" s="60">
        <v>214997</v>
      </c>
      <c r="S8" s="60">
        <v>40156</v>
      </c>
      <c r="T8" s="60"/>
      <c r="U8" s="60"/>
      <c r="V8" s="60">
        <v>40156</v>
      </c>
      <c r="W8" s="60">
        <v>255153</v>
      </c>
      <c r="X8" s="60"/>
      <c r="Y8" s="60">
        <v>255153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69859918</v>
      </c>
      <c r="D9" s="153">
        <f>SUM(D10:D14)</f>
        <v>0</v>
      </c>
      <c r="E9" s="154">
        <f t="shared" si="1"/>
        <v>38107866</v>
      </c>
      <c r="F9" s="100">
        <f t="shared" si="1"/>
        <v>133512334</v>
      </c>
      <c r="G9" s="100">
        <f t="shared" si="1"/>
        <v>5738737</v>
      </c>
      <c r="H9" s="100">
        <f t="shared" si="1"/>
        <v>1040761</v>
      </c>
      <c r="I9" s="100">
        <f t="shared" si="1"/>
        <v>466230</v>
      </c>
      <c r="J9" s="100">
        <f t="shared" si="1"/>
        <v>7245728</v>
      </c>
      <c r="K9" s="100">
        <f t="shared" si="1"/>
        <v>217350</v>
      </c>
      <c r="L9" s="100">
        <f t="shared" si="1"/>
        <v>299097</v>
      </c>
      <c r="M9" s="100">
        <f t="shared" si="1"/>
        <v>-273062</v>
      </c>
      <c r="N9" s="100">
        <f t="shared" si="1"/>
        <v>243385</v>
      </c>
      <c r="O9" s="100">
        <f t="shared" si="1"/>
        <v>805483</v>
      </c>
      <c r="P9" s="100">
        <f t="shared" si="1"/>
        <v>149673</v>
      </c>
      <c r="Q9" s="100">
        <f t="shared" si="1"/>
        <v>2761162</v>
      </c>
      <c r="R9" s="100">
        <f t="shared" si="1"/>
        <v>3716318</v>
      </c>
      <c r="S9" s="100">
        <f t="shared" si="1"/>
        <v>454498</v>
      </c>
      <c r="T9" s="100">
        <f t="shared" si="1"/>
        <v>7498394</v>
      </c>
      <c r="U9" s="100">
        <f t="shared" si="1"/>
        <v>1592702</v>
      </c>
      <c r="V9" s="100">
        <f t="shared" si="1"/>
        <v>9545594</v>
      </c>
      <c r="W9" s="100">
        <f t="shared" si="1"/>
        <v>20751025</v>
      </c>
      <c r="X9" s="100">
        <f t="shared" si="1"/>
        <v>38108027</v>
      </c>
      <c r="Y9" s="100">
        <f t="shared" si="1"/>
        <v>-17357002</v>
      </c>
      <c r="Z9" s="137">
        <f>+IF(X9&lt;&gt;0,+(Y9/X9)*100,0)</f>
        <v>-45.54683977735189</v>
      </c>
      <c r="AA9" s="153">
        <f>SUM(AA10:AA14)</f>
        <v>133512334</v>
      </c>
    </row>
    <row r="10" spans="1:27" ht="12.75">
      <c r="A10" s="138" t="s">
        <v>79</v>
      </c>
      <c r="B10" s="136"/>
      <c r="C10" s="155">
        <v>8789102</v>
      </c>
      <c r="D10" s="155"/>
      <c r="E10" s="156">
        <v>2481765</v>
      </c>
      <c r="F10" s="60">
        <v>2484796</v>
      </c>
      <c r="G10" s="60">
        <v>40406</v>
      </c>
      <c r="H10" s="60">
        <v>968546</v>
      </c>
      <c r="I10" s="60">
        <v>391333</v>
      </c>
      <c r="J10" s="60">
        <v>1400285</v>
      </c>
      <c r="K10" s="60">
        <v>58161</v>
      </c>
      <c r="L10" s="60">
        <v>22774</v>
      </c>
      <c r="M10" s="60">
        <v>-441057</v>
      </c>
      <c r="N10" s="60">
        <v>-360122</v>
      </c>
      <c r="O10" s="60">
        <v>132974</v>
      </c>
      <c r="P10" s="60">
        <v>50128</v>
      </c>
      <c r="Q10" s="60">
        <v>2727937</v>
      </c>
      <c r="R10" s="60">
        <v>2911039</v>
      </c>
      <c r="S10" s="60">
        <v>110931</v>
      </c>
      <c r="T10" s="60">
        <v>7172853</v>
      </c>
      <c r="U10" s="60">
        <v>227566</v>
      </c>
      <c r="V10" s="60">
        <v>7511350</v>
      </c>
      <c r="W10" s="60">
        <v>11462552</v>
      </c>
      <c r="X10" s="60">
        <v>2481766</v>
      </c>
      <c r="Y10" s="60">
        <v>8980786</v>
      </c>
      <c r="Z10" s="140">
        <v>361.87</v>
      </c>
      <c r="AA10" s="155">
        <v>2484796</v>
      </c>
    </row>
    <row r="11" spans="1:27" ht="12.75">
      <c r="A11" s="138" t="s">
        <v>80</v>
      </c>
      <c r="B11" s="136"/>
      <c r="C11" s="155"/>
      <c r="D11" s="155"/>
      <c r="E11" s="156">
        <v>140000</v>
      </c>
      <c r="F11" s="60">
        <v>75566</v>
      </c>
      <c r="G11" s="60">
        <v>2000</v>
      </c>
      <c r="H11" s="60">
        <v>5849</v>
      </c>
      <c r="I11" s="60">
        <v>5263</v>
      </c>
      <c r="J11" s="60">
        <v>13112</v>
      </c>
      <c r="K11" s="60">
        <v>1974</v>
      </c>
      <c r="L11" s="60">
        <v>5263</v>
      </c>
      <c r="M11" s="60">
        <v>23289</v>
      </c>
      <c r="N11" s="60">
        <v>30526</v>
      </c>
      <c r="O11" s="60"/>
      <c r="P11" s="60">
        <v>6579</v>
      </c>
      <c r="Q11" s="60">
        <v>5890</v>
      </c>
      <c r="R11" s="60">
        <v>12469</v>
      </c>
      <c r="S11" s="60">
        <v>15561</v>
      </c>
      <c r="T11" s="60">
        <v>652</v>
      </c>
      <c r="U11" s="60"/>
      <c r="V11" s="60">
        <v>16213</v>
      </c>
      <c r="W11" s="60">
        <v>72320</v>
      </c>
      <c r="X11" s="60">
        <v>139706</v>
      </c>
      <c r="Y11" s="60">
        <v>-67386</v>
      </c>
      <c r="Z11" s="140">
        <v>-48.23</v>
      </c>
      <c r="AA11" s="155">
        <v>75566</v>
      </c>
    </row>
    <row r="12" spans="1:27" ht="12.75">
      <c r="A12" s="138" t="s">
        <v>81</v>
      </c>
      <c r="B12" s="136"/>
      <c r="C12" s="155">
        <v>21147673</v>
      </c>
      <c r="D12" s="155"/>
      <c r="E12" s="156">
        <v>3928620</v>
      </c>
      <c r="F12" s="60">
        <v>5707078</v>
      </c>
      <c r="G12" s="60">
        <v>5696331</v>
      </c>
      <c r="H12" s="60">
        <v>66366</v>
      </c>
      <c r="I12" s="60">
        <v>69634</v>
      </c>
      <c r="J12" s="60">
        <v>5832331</v>
      </c>
      <c r="K12" s="60">
        <v>157215</v>
      </c>
      <c r="L12" s="60">
        <v>271060</v>
      </c>
      <c r="M12" s="60">
        <v>144706</v>
      </c>
      <c r="N12" s="60">
        <v>572981</v>
      </c>
      <c r="O12" s="60">
        <v>1073248</v>
      </c>
      <c r="P12" s="60">
        <v>92966</v>
      </c>
      <c r="Q12" s="60">
        <v>27335</v>
      </c>
      <c r="R12" s="60">
        <v>1193549</v>
      </c>
      <c r="S12" s="60">
        <v>328006</v>
      </c>
      <c r="T12" s="60">
        <v>324889</v>
      </c>
      <c r="U12" s="60">
        <v>1365136</v>
      </c>
      <c r="V12" s="60">
        <v>2018031</v>
      </c>
      <c r="W12" s="60">
        <v>9616892</v>
      </c>
      <c r="X12" s="60">
        <v>3929074</v>
      </c>
      <c r="Y12" s="60">
        <v>5687818</v>
      </c>
      <c r="Z12" s="140">
        <v>144.76</v>
      </c>
      <c r="AA12" s="155">
        <v>5707078</v>
      </c>
    </row>
    <row r="13" spans="1:27" ht="12.75">
      <c r="A13" s="138" t="s">
        <v>82</v>
      </c>
      <c r="B13" s="136"/>
      <c r="C13" s="155">
        <v>39923143</v>
      </c>
      <c r="D13" s="155"/>
      <c r="E13" s="156">
        <v>31557481</v>
      </c>
      <c r="F13" s="60">
        <v>125244894</v>
      </c>
      <c r="G13" s="60"/>
      <c r="H13" s="60"/>
      <c r="I13" s="60"/>
      <c r="J13" s="60"/>
      <c r="K13" s="60"/>
      <c r="L13" s="60"/>
      <c r="M13" s="60"/>
      <c r="N13" s="60"/>
      <c r="O13" s="60">
        <v>-400739</v>
      </c>
      <c r="P13" s="60"/>
      <c r="Q13" s="60"/>
      <c r="R13" s="60">
        <v>-400739</v>
      </c>
      <c r="S13" s="60"/>
      <c r="T13" s="60"/>
      <c r="U13" s="60"/>
      <c r="V13" s="60"/>
      <c r="W13" s="60">
        <v>-400739</v>
      </c>
      <c r="X13" s="60">
        <v>31557481</v>
      </c>
      <c r="Y13" s="60">
        <v>-31958220</v>
      </c>
      <c r="Z13" s="140">
        <v>-101.27</v>
      </c>
      <c r="AA13" s="155">
        <v>125244894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258581200</v>
      </c>
      <c r="D15" s="153">
        <f>SUM(D16:D18)</f>
        <v>0</v>
      </c>
      <c r="E15" s="154">
        <f t="shared" si="2"/>
        <v>121198520</v>
      </c>
      <c r="F15" s="100">
        <f t="shared" si="2"/>
        <v>237427790</v>
      </c>
      <c r="G15" s="100">
        <f t="shared" si="2"/>
        <v>6907194</v>
      </c>
      <c r="H15" s="100">
        <f t="shared" si="2"/>
        <v>12313764</v>
      </c>
      <c r="I15" s="100">
        <f t="shared" si="2"/>
        <v>5128362</v>
      </c>
      <c r="J15" s="100">
        <f t="shared" si="2"/>
        <v>24349320</v>
      </c>
      <c r="K15" s="100">
        <f t="shared" si="2"/>
        <v>25719701</v>
      </c>
      <c r="L15" s="100">
        <f t="shared" si="2"/>
        <v>21148128</v>
      </c>
      <c r="M15" s="100">
        <f t="shared" si="2"/>
        <v>1693858</v>
      </c>
      <c r="N15" s="100">
        <f t="shared" si="2"/>
        <v>48561687</v>
      </c>
      <c r="O15" s="100">
        <f t="shared" si="2"/>
        <v>3186051</v>
      </c>
      <c r="P15" s="100">
        <f t="shared" si="2"/>
        <v>15374003</v>
      </c>
      <c r="Q15" s="100">
        <f t="shared" si="2"/>
        <v>19417994</v>
      </c>
      <c r="R15" s="100">
        <f t="shared" si="2"/>
        <v>37978048</v>
      </c>
      <c r="S15" s="100">
        <f t="shared" si="2"/>
        <v>11705836</v>
      </c>
      <c r="T15" s="100">
        <f t="shared" si="2"/>
        <v>18093926</v>
      </c>
      <c r="U15" s="100">
        <f t="shared" si="2"/>
        <v>11693299</v>
      </c>
      <c r="V15" s="100">
        <f t="shared" si="2"/>
        <v>41493061</v>
      </c>
      <c r="W15" s="100">
        <f t="shared" si="2"/>
        <v>152382116</v>
      </c>
      <c r="X15" s="100">
        <f t="shared" si="2"/>
        <v>121198521</v>
      </c>
      <c r="Y15" s="100">
        <f t="shared" si="2"/>
        <v>31183595</v>
      </c>
      <c r="Z15" s="137">
        <f>+IF(X15&lt;&gt;0,+(Y15/X15)*100,0)</f>
        <v>25.729352753405298</v>
      </c>
      <c r="AA15" s="153">
        <f>SUM(AA16:AA18)</f>
        <v>237427790</v>
      </c>
    </row>
    <row r="16" spans="1:27" ht="12.75">
      <c r="A16" s="138" t="s">
        <v>85</v>
      </c>
      <c r="B16" s="136"/>
      <c r="C16" s="155">
        <v>170650793</v>
      </c>
      <c r="D16" s="155"/>
      <c r="E16" s="156">
        <v>6502816</v>
      </c>
      <c r="F16" s="60">
        <v>97401991</v>
      </c>
      <c r="G16" s="60">
        <v>155698</v>
      </c>
      <c r="H16" s="60">
        <v>7951514</v>
      </c>
      <c r="I16" s="60">
        <v>4057554</v>
      </c>
      <c r="J16" s="60">
        <v>12164766</v>
      </c>
      <c r="K16" s="60">
        <v>9443805</v>
      </c>
      <c r="L16" s="60">
        <v>11621819</v>
      </c>
      <c r="M16" s="60">
        <v>111658</v>
      </c>
      <c r="N16" s="60">
        <v>21177282</v>
      </c>
      <c r="O16" s="60">
        <v>81803</v>
      </c>
      <c r="P16" s="60">
        <v>8792869</v>
      </c>
      <c r="Q16" s="60">
        <v>3579750</v>
      </c>
      <c r="R16" s="60">
        <v>12454422</v>
      </c>
      <c r="S16" s="60">
        <v>3862958</v>
      </c>
      <c r="T16" s="60">
        <v>3010039</v>
      </c>
      <c r="U16" s="60">
        <v>1611827</v>
      </c>
      <c r="V16" s="60">
        <v>8484824</v>
      </c>
      <c r="W16" s="60">
        <v>54281294</v>
      </c>
      <c r="X16" s="60">
        <v>6502818</v>
      </c>
      <c r="Y16" s="60">
        <v>47778476</v>
      </c>
      <c r="Z16" s="140">
        <v>734.73</v>
      </c>
      <c r="AA16" s="155">
        <v>97401991</v>
      </c>
    </row>
    <row r="17" spans="1:27" ht="12.75">
      <c r="A17" s="138" t="s">
        <v>86</v>
      </c>
      <c r="B17" s="136"/>
      <c r="C17" s="155">
        <v>87930407</v>
      </c>
      <c r="D17" s="155"/>
      <c r="E17" s="156">
        <v>114695704</v>
      </c>
      <c r="F17" s="60">
        <v>140025799</v>
      </c>
      <c r="G17" s="60">
        <v>6751496</v>
      </c>
      <c r="H17" s="60">
        <v>4362250</v>
      </c>
      <c r="I17" s="60">
        <v>1070808</v>
      </c>
      <c r="J17" s="60">
        <v>12184554</v>
      </c>
      <c r="K17" s="60">
        <v>16275896</v>
      </c>
      <c r="L17" s="60">
        <v>9526309</v>
      </c>
      <c r="M17" s="60">
        <v>1582200</v>
      </c>
      <c r="N17" s="60">
        <v>27384405</v>
      </c>
      <c r="O17" s="60">
        <v>3104248</v>
      </c>
      <c r="P17" s="60">
        <v>6581134</v>
      </c>
      <c r="Q17" s="60">
        <v>15838244</v>
      </c>
      <c r="R17" s="60">
        <v>25523626</v>
      </c>
      <c r="S17" s="60">
        <v>7842878</v>
      </c>
      <c r="T17" s="60">
        <v>15083887</v>
      </c>
      <c r="U17" s="60">
        <v>10081472</v>
      </c>
      <c r="V17" s="60">
        <v>33008237</v>
      </c>
      <c r="W17" s="60">
        <v>98100822</v>
      </c>
      <c r="X17" s="60">
        <v>114695703</v>
      </c>
      <c r="Y17" s="60">
        <v>-16594881</v>
      </c>
      <c r="Z17" s="140">
        <v>-14.47</v>
      </c>
      <c r="AA17" s="155">
        <v>140025799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425079975</v>
      </c>
      <c r="D19" s="153">
        <f>SUM(D20:D23)</f>
        <v>0</v>
      </c>
      <c r="E19" s="154">
        <f t="shared" si="3"/>
        <v>452455515</v>
      </c>
      <c r="F19" s="100">
        <f t="shared" si="3"/>
        <v>525697033</v>
      </c>
      <c r="G19" s="100">
        <f t="shared" si="3"/>
        <v>89963888</v>
      </c>
      <c r="H19" s="100">
        <f t="shared" si="3"/>
        <v>31970495</v>
      </c>
      <c r="I19" s="100">
        <f t="shared" si="3"/>
        <v>31150781</v>
      </c>
      <c r="J19" s="100">
        <f t="shared" si="3"/>
        <v>153085164</v>
      </c>
      <c r="K19" s="100">
        <f t="shared" si="3"/>
        <v>41896848</v>
      </c>
      <c r="L19" s="100">
        <f t="shared" si="3"/>
        <v>36383367</v>
      </c>
      <c r="M19" s="100">
        <f t="shared" si="3"/>
        <v>36208835</v>
      </c>
      <c r="N19" s="100">
        <f t="shared" si="3"/>
        <v>114489050</v>
      </c>
      <c r="O19" s="100">
        <f t="shared" si="3"/>
        <v>28251992</v>
      </c>
      <c r="P19" s="100">
        <f t="shared" si="3"/>
        <v>31291087</v>
      </c>
      <c r="Q19" s="100">
        <f t="shared" si="3"/>
        <v>36478682</v>
      </c>
      <c r="R19" s="100">
        <f t="shared" si="3"/>
        <v>96021761</v>
      </c>
      <c r="S19" s="100">
        <f t="shared" si="3"/>
        <v>27487890</v>
      </c>
      <c r="T19" s="100">
        <f t="shared" si="3"/>
        <v>39100174</v>
      </c>
      <c r="U19" s="100">
        <f t="shared" si="3"/>
        <v>38440320</v>
      </c>
      <c r="V19" s="100">
        <f t="shared" si="3"/>
        <v>105028384</v>
      </c>
      <c r="W19" s="100">
        <f t="shared" si="3"/>
        <v>468624359</v>
      </c>
      <c r="X19" s="100">
        <f t="shared" si="3"/>
        <v>452455546</v>
      </c>
      <c r="Y19" s="100">
        <f t="shared" si="3"/>
        <v>16168813</v>
      </c>
      <c r="Z19" s="137">
        <f>+IF(X19&lt;&gt;0,+(Y19/X19)*100,0)</f>
        <v>3.5735694131595412</v>
      </c>
      <c r="AA19" s="153">
        <f>SUM(AA20:AA23)</f>
        <v>525697033</v>
      </c>
    </row>
    <row r="20" spans="1:27" ht="12.75">
      <c r="A20" s="138" t="s">
        <v>89</v>
      </c>
      <c r="B20" s="136"/>
      <c r="C20" s="155">
        <v>388472273</v>
      </c>
      <c r="D20" s="155"/>
      <c r="E20" s="156">
        <v>407978515</v>
      </c>
      <c r="F20" s="60">
        <v>477219843</v>
      </c>
      <c r="G20" s="60">
        <v>47205214</v>
      </c>
      <c r="H20" s="60">
        <v>31534357</v>
      </c>
      <c r="I20" s="60">
        <v>30866251</v>
      </c>
      <c r="J20" s="60">
        <v>109605822</v>
      </c>
      <c r="K20" s="60">
        <v>38304252</v>
      </c>
      <c r="L20" s="60">
        <v>32900196</v>
      </c>
      <c r="M20" s="60">
        <v>32833086</v>
      </c>
      <c r="N20" s="60">
        <v>104037534</v>
      </c>
      <c r="O20" s="60">
        <v>27728525</v>
      </c>
      <c r="P20" s="60">
        <v>28137920</v>
      </c>
      <c r="Q20" s="60">
        <v>33362053</v>
      </c>
      <c r="R20" s="60">
        <v>89228498</v>
      </c>
      <c r="S20" s="60">
        <v>32913902</v>
      </c>
      <c r="T20" s="60">
        <v>39032858</v>
      </c>
      <c r="U20" s="60">
        <v>47118571</v>
      </c>
      <c r="V20" s="60">
        <v>119065331</v>
      </c>
      <c r="W20" s="60">
        <v>421937185</v>
      </c>
      <c r="X20" s="60">
        <v>407978940</v>
      </c>
      <c r="Y20" s="60">
        <v>13958245</v>
      </c>
      <c r="Z20" s="140">
        <v>3.42</v>
      </c>
      <c r="AA20" s="155">
        <v>477219843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36607702</v>
      </c>
      <c r="D23" s="155"/>
      <c r="E23" s="156">
        <v>44477000</v>
      </c>
      <c r="F23" s="60">
        <v>48477190</v>
      </c>
      <c r="G23" s="60">
        <v>42758674</v>
      </c>
      <c r="H23" s="60">
        <v>436138</v>
      </c>
      <c r="I23" s="60">
        <v>284530</v>
      </c>
      <c r="J23" s="60">
        <v>43479342</v>
      </c>
      <c r="K23" s="60">
        <v>3592596</v>
      </c>
      <c r="L23" s="60">
        <v>3483171</v>
      </c>
      <c r="M23" s="60">
        <v>3375749</v>
      </c>
      <c r="N23" s="60">
        <v>10451516</v>
      </c>
      <c r="O23" s="60">
        <v>523467</v>
      </c>
      <c r="P23" s="60">
        <v>3153167</v>
      </c>
      <c r="Q23" s="60">
        <v>3116629</v>
      </c>
      <c r="R23" s="60">
        <v>6793263</v>
      </c>
      <c r="S23" s="60">
        <v>-5426012</v>
      </c>
      <c r="T23" s="60">
        <v>67316</v>
      </c>
      <c r="U23" s="60">
        <v>-8678251</v>
      </c>
      <c r="V23" s="60">
        <v>-14036947</v>
      </c>
      <c r="W23" s="60">
        <v>46687174</v>
      </c>
      <c r="X23" s="60">
        <v>44476606</v>
      </c>
      <c r="Y23" s="60">
        <v>2210568</v>
      </c>
      <c r="Z23" s="140">
        <v>4.97</v>
      </c>
      <c r="AA23" s="155">
        <v>48477190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275140</v>
      </c>
      <c r="F24" s="100">
        <v>292960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275140</v>
      </c>
      <c r="Y24" s="100">
        <v>-275140</v>
      </c>
      <c r="Z24" s="137">
        <v>-100</v>
      </c>
      <c r="AA24" s="153">
        <v>292960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1286435721</v>
      </c>
      <c r="D25" s="168">
        <f>+D5+D9+D15+D19+D24</f>
        <v>0</v>
      </c>
      <c r="E25" s="169">
        <f t="shared" si="4"/>
        <v>1198159145</v>
      </c>
      <c r="F25" s="73">
        <f t="shared" si="4"/>
        <v>1473260983</v>
      </c>
      <c r="G25" s="73">
        <f t="shared" si="4"/>
        <v>423780321</v>
      </c>
      <c r="H25" s="73">
        <f t="shared" si="4"/>
        <v>57143196</v>
      </c>
      <c r="I25" s="73">
        <f t="shared" si="4"/>
        <v>41568307</v>
      </c>
      <c r="J25" s="73">
        <f t="shared" si="4"/>
        <v>522491824</v>
      </c>
      <c r="K25" s="73">
        <f t="shared" si="4"/>
        <v>73105675</v>
      </c>
      <c r="L25" s="73">
        <f t="shared" si="4"/>
        <v>73783522</v>
      </c>
      <c r="M25" s="73">
        <f t="shared" si="4"/>
        <v>128417944</v>
      </c>
      <c r="N25" s="73">
        <f t="shared" si="4"/>
        <v>275307141</v>
      </c>
      <c r="O25" s="73">
        <f t="shared" si="4"/>
        <v>38547223</v>
      </c>
      <c r="P25" s="73">
        <f t="shared" si="4"/>
        <v>53332833</v>
      </c>
      <c r="Q25" s="73">
        <f t="shared" si="4"/>
        <v>134617965</v>
      </c>
      <c r="R25" s="73">
        <f t="shared" si="4"/>
        <v>226498021</v>
      </c>
      <c r="S25" s="73">
        <f t="shared" si="4"/>
        <v>46625158</v>
      </c>
      <c r="T25" s="73">
        <f t="shared" si="4"/>
        <v>73027126</v>
      </c>
      <c r="U25" s="73">
        <f t="shared" si="4"/>
        <v>50098823</v>
      </c>
      <c r="V25" s="73">
        <f t="shared" si="4"/>
        <v>169751107</v>
      </c>
      <c r="W25" s="73">
        <f t="shared" si="4"/>
        <v>1194048093</v>
      </c>
      <c r="X25" s="73">
        <f t="shared" si="4"/>
        <v>1198159482</v>
      </c>
      <c r="Y25" s="73">
        <f t="shared" si="4"/>
        <v>-4111389</v>
      </c>
      <c r="Z25" s="170">
        <f>+IF(X25&lt;&gt;0,+(Y25/X25)*100,0)</f>
        <v>-0.34314204926519126</v>
      </c>
      <c r="AA25" s="168">
        <f>+AA5+AA9+AA15+AA19+AA24</f>
        <v>1473260983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473252335</v>
      </c>
      <c r="D28" s="153">
        <f>SUM(D29:D31)</f>
        <v>0</v>
      </c>
      <c r="E28" s="154">
        <f t="shared" si="5"/>
        <v>404956022</v>
      </c>
      <c r="F28" s="100">
        <f t="shared" si="5"/>
        <v>431952506</v>
      </c>
      <c r="G28" s="100">
        <f t="shared" si="5"/>
        <v>21785575</v>
      </c>
      <c r="H28" s="100">
        <f t="shared" si="5"/>
        <v>19777427</v>
      </c>
      <c r="I28" s="100">
        <f t="shared" si="5"/>
        <v>30573567</v>
      </c>
      <c r="J28" s="100">
        <f t="shared" si="5"/>
        <v>72136569</v>
      </c>
      <c r="K28" s="100">
        <f t="shared" si="5"/>
        <v>26763879</v>
      </c>
      <c r="L28" s="100">
        <f t="shared" si="5"/>
        <v>16342597</v>
      </c>
      <c r="M28" s="100">
        <f t="shared" si="5"/>
        <v>18624837</v>
      </c>
      <c r="N28" s="100">
        <f t="shared" si="5"/>
        <v>61731313</v>
      </c>
      <c r="O28" s="100">
        <f t="shared" si="5"/>
        <v>27637011</v>
      </c>
      <c r="P28" s="100">
        <f t="shared" si="5"/>
        <v>16453094</v>
      </c>
      <c r="Q28" s="100">
        <f t="shared" si="5"/>
        <v>18126463</v>
      </c>
      <c r="R28" s="100">
        <f t="shared" si="5"/>
        <v>62216568</v>
      </c>
      <c r="S28" s="100">
        <f t="shared" si="5"/>
        <v>127864856</v>
      </c>
      <c r="T28" s="100">
        <f t="shared" si="5"/>
        <v>21168280</v>
      </c>
      <c r="U28" s="100">
        <f t="shared" si="5"/>
        <v>65070644</v>
      </c>
      <c r="V28" s="100">
        <f t="shared" si="5"/>
        <v>214103780</v>
      </c>
      <c r="W28" s="100">
        <f t="shared" si="5"/>
        <v>410188230</v>
      </c>
      <c r="X28" s="100">
        <f t="shared" si="5"/>
        <v>404956546</v>
      </c>
      <c r="Y28" s="100">
        <f t="shared" si="5"/>
        <v>5231684</v>
      </c>
      <c r="Z28" s="137">
        <f>+IF(X28&lt;&gt;0,+(Y28/X28)*100,0)</f>
        <v>1.2919124413906868</v>
      </c>
      <c r="AA28" s="153">
        <f>SUM(AA29:AA31)</f>
        <v>431952506</v>
      </c>
    </row>
    <row r="29" spans="1:27" ht="12.75">
      <c r="A29" s="138" t="s">
        <v>75</v>
      </c>
      <c r="B29" s="136"/>
      <c r="C29" s="155">
        <v>80489875</v>
      </c>
      <c r="D29" s="155"/>
      <c r="E29" s="156">
        <v>89743000</v>
      </c>
      <c r="F29" s="60">
        <v>76876260</v>
      </c>
      <c r="G29" s="60">
        <v>5748705</v>
      </c>
      <c r="H29" s="60">
        <v>7539091</v>
      </c>
      <c r="I29" s="60">
        <v>6768320</v>
      </c>
      <c r="J29" s="60">
        <v>20056116</v>
      </c>
      <c r="K29" s="60">
        <v>6041188</v>
      </c>
      <c r="L29" s="60">
        <v>6604212</v>
      </c>
      <c r="M29" s="60">
        <v>2419052</v>
      </c>
      <c r="N29" s="60">
        <v>15064452</v>
      </c>
      <c r="O29" s="60">
        <v>6779552</v>
      </c>
      <c r="P29" s="60">
        <v>7491891</v>
      </c>
      <c r="Q29" s="60">
        <v>6240245</v>
      </c>
      <c r="R29" s="60">
        <v>20511688</v>
      </c>
      <c r="S29" s="60">
        <v>7381247</v>
      </c>
      <c r="T29" s="60">
        <v>7783637</v>
      </c>
      <c r="U29" s="60">
        <v>15085081</v>
      </c>
      <c r="V29" s="60">
        <v>30249965</v>
      </c>
      <c r="W29" s="60">
        <v>85882221</v>
      </c>
      <c r="X29" s="60">
        <v>89743396</v>
      </c>
      <c r="Y29" s="60">
        <v>-3861175</v>
      </c>
      <c r="Z29" s="140">
        <v>-4.3</v>
      </c>
      <c r="AA29" s="155">
        <v>76876260</v>
      </c>
    </row>
    <row r="30" spans="1:27" ht="12.75">
      <c r="A30" s="138" t="s">
        <v>76</v>
      </c>
      <c r="B30" s="136"/>
      <c r="C30" s="157">
        <v>335078870</v>
      </c>
      <c r="D30" s="157"/>
      <c r="E30" s="158">
        <v>310706734</v>
      </c>
      <c r="F30" s="159">
        <v>355076246</v>
      </c>
      <c r="G30" s="159">
        <v>12602515</v>
      </c>
      <c r="H30" s="159">
        <v>7905327</v>
      </c>
      <c r="I30" s="159">
        <v>13687250</v>
      </c>
      <c r="J30" s="159">
        <v>34195092</v>
      </c>
      <c r="K30" s="159">
        <v>16533456</v>
      </c>
      <c r="L30" s="159">
        <v>7190081</v>
      </c>
      <c r="M30" s="159">
        <v>12653914</v>
      </c>
      <c r="N30" s="159">
        <v>36377451</v>
      </c>
      <c r="O30" s="159">
        <v>16973617</v>
      </c>
      <c r="P30" s="159">
        <v>5842611</v>
      </c>
      <c r="Q30" s="159">
        <v>9490336</v>
      </c>
      <c r="R30" s="159">
        <v>32306564</v>
      </c>
      <c r="S30" s="159">
        <v>118389790</v>
      </c>
      <c r="T30" s="159">
        <v>10453481</v>
      </c>
      <c r="U30" s="159">
        <v>41298443</v>
      </c>
      <c r="V30" s="159">
        <v>170141714</v>
      </c>
      <c r="W30" s="159">
        <v>273020821</v>
      </c>
      <c r="X30" s="159">
        <v>310706859</v>
      </c>
      <c r="Y30" s="159">
        <v>-37686038</v>
      </c>
      <c r="Z30" s="141">
        <v>-12.13</v>
      </c>
      <c r="AA30" s="157">
        <v>355076246</v>
      </c>
    </row>
    <row r="31" spans="1:27" ht="12.75">
      <c r="A31" s="138" t="s">
        <v>77</v>
      </c>
      <c r="B31" s="136"/>
      <c r="C31" s="155">
        <v>57683590</v>
      </c>
      <c r="D31" s="155"/>
      <c r="E31" s="156">
        <v>4506288</v>
      </c>
      <c r="F31" s="60"/>
      <c r="G31" s="60">
        <v>3434355</v>
      </c>
      <c r="H31" s="60">
        <v>4333009</v>
      </c>
      <c r="I31" s="60">
        <v>10117997</v>
      </c>
      <c r="J31" s="60">
        <v>17885361</v>
      </c>
      <c r="K31" s="60">
        <v>4189235</v>
      </c>
      <c r="L31" s="60">
        <v>2548304</v>
      </c>
      <c r="M31" s="60">
        <v>3551871</v>
      </c>
      <c r="N31" s="60">
        <v>10289410</v>
      </c>
      <c r="O31" s="60">
        <v>3883842</v>
      </c>
      <c r="P31" s="60">
        <v>3118592</v>
      </c>
      <c r="Q31" s="60">
        <v>2395882</v>
      </c>
      <c r="R31" s="60">
        <v>9398316</v>
      </c>
      <c r="S31" s="60">
        <v>2093819</v>
      </c>
      <c r="T31" s="60">
        <v>2931162</v>
      </c>
      <c r="U31" s="60">
        <v>8687120</v>
      </c>
      <c r="V31" s="60">
        <v>13712101</v>
      </c>
      <c r="W31" s="60">
        <v>51285188</v>
      </c>
      <c r="X31" s="60">
        <v>4506291</v>
      </c>
      <c r="Y31" s="60">
        <v>46778897</v>
      </c>
      <c r="Z31" s="140">
        <v>1038.08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151858090</v>
      </c>
      <c r="D32" s="153">
        <f>SUM(D33:D37)</f>
        <v>0</v>
      </c>
      <c r="E32" s="154">
        <f t="shared" si="6"/>
        <v>57733493</v>
      </c>
      <c r="F32" s="100">
        <f t="shared" si="6"/>
        <v>51429061</v>
      </c>
      <c r="G32" s="100">
        <f t="shared" si="6"/>
        <v>11552817</v>
      </c>
      <c r="H32" s="100">
        <f t="shared" si="6"/>
        <v>12313746</v>
      </c>
      <c r="I32" s="100">
        <f t="shared" si="6"/>
        <v>13313464</v>
      </c>
      <c r="J32" s="100">
        <f t="shared" si="6"/>
        <v>37180027</v>
      </c>
      <c r="K32" s="100">
        <f t="shared" si="6"/>
        <v>14807642</v>
      </c>
      <c r="L32" s="100">
        <f t="shared" si="6"/>
        <v>11919125</v>
      </c>
      <c r="M32" s="100">
        <f t="shared" si="6"/>
        <v>11313512</v>
      </c>
      <c r="N32" s="100">
        <f t="shared" si="6"/>
        <v>38040279</v>
      </c>
      <c r="O32" s="100">
        <f t="shared" si="6"/>
        <v>16425273</v>
      </c>
      <c r="P32" s="100">
        <f t="shared" si="6"/>
        <v>12502286</v>
      </c>
      <c r="Q32" s="100">
        <f t="shared" si="6"/>
        <v>14637921</v>
      </c>
      <c r="R32" s="100">
        <f t="shared" si="6"/>
        <v>43565480</v>
      </c>
      <c r="S32" s="100">
        <f t="shared" si="6"/>
        <v>11986076</v>
      </c>
      <c r="T32" s="100">
        <f t="shared" si="6"/>
        <v>11133892</v>
      </c>
      <c r="U32" s="100">
        <f t="shared" si="6"/>
        <v>52239048</v>
      </c>
      <c r="V32" s="100">
        <f t="shared" si="6"/>
        <v>75359016</v>
      </c>
      <c r="W32" s="100">
        <f t="shared" si="6"/>
        <v>194144802</v>
      </c>
      <c r="X32" s="100">
        <f t="shared" si="6"/>
        <v>57734015</v>
      </c>
      <c r="Y32" s="100">
        <f t="shared" si="6"/>
        <v>136410787</v>
      </c>
      <c r="Z32" s="137">
        <f>+IF(X32&lt;&gt;0,+(Y32/X32)*100,0)</f>
        <v>236.27455495690018</v>
      </c>
      <c r="AA32" s="153">
        <f>SUM(AA33:AA37)</f>
        <v>51429061</v>
      </c>
    </row>
    <row r="33" spans="1:27" ht="12.75">
      <c r="A33" s="138" t="s">
        <v>79</v>
      </c>
      <c r="B33" s="136"/>
      <c r="C33" s="155">
        <v>15945364</v>
      </c>
      <c r="D33" s="155"/>
      <c r="E33" s="156">
        <v>15423229</v>
      </c>
      <c r="F33" s="60">
        <v>16594972</v>
      </c>
      <c r="G33" s="60">
        <v>1506110</v>
      </c>
      <c r="H33" s="60">
        <v>2338128</v>
      </c>
      <c r="I33" s="60">
        <v>2687853</v>
      </c>
      <c r="J33" s="60">
        <v>6532091</v>
      </c>
      <c r="K33" s="60">
        <v>4311147</v>
      </c>
      <c r="L33" s="60">
        <v>2109899</v>
      </c>
      <c r="M33" s="60">
        <v>2551986</v>
      </c>
      <c r="N33" s="60">
        <v>8973032</v>
      </c>
      <c r="O33" s="60">
        <v>1491273</v>
      </c>
      <c r="P33" s="60">
        <v>1420963</v>
      </c>
      <c r="Q33" s="60">
        <v>4246111</v>
      </c>
      <c r="R33" s="60">
        <v>7158347</v>
      </c>
      <c r="S33" s="60">
        <v>1495836</v>
      </c>
      <c r="T33" s="60">
        <v>1706131</v>
      </c>
      <c r="U33" s="60">
        <v>5452606</v>
      </c>
      <c r="V33" s="60">
        <v>8654573</v>
      </c>
      <c r="W33" s="60">
        <v>31318043</v>
      </c>
      <c r="X33" s="60">
        <v>15423232</v>
      </c>
      <c r="Y33" s="60">
        <v>15894811</v>
      </c>
      <c r="Z33" s="140">
        <v>103.06</v>
      </c>
      <c r="AA33" s="155">
        <v>16594972</v>
      </c>
    </row>
    <row r="34" spans="1:27" ht="12.75">
      <c r="A34" s="138" t="s">
        <v>80</v>
      </c>
      <c r="B34" s="136"/>
      <c r="C34" s="155"/>
      <c r="D34" s="155"/>
      <c r="E34" s="156">
        <v>21480000</v>
      </c>
      <c r="F34" s="60">
        <v>12932699</v>
      </c>
      <c r="G34" s="60">
        <v>721797</v>
      </c>
      <c r="H34" s="60">
        <v>856587</v>
      </c>
      <c r="I34" s="60">
        <v>836632</v>
      </c>
      <c r="J34" s="60">
        <v>2415016</v>
      </c>
      <c r="K34" s="60">
        <v>910235</v>
      </c>
      <c r="L34" s="60">
        <v>876136</v>
      </c>
      <c r="M34" s="60">
        <v>761493</v>
      </c>
      <c r="N34" s="60">
        <v>2547864</v>
      </c>
      <c r="O34" s="60">
        <v>1075813</v>
      </c>
      <c r="P34" s="60">
        <v>1041565</v>
      </c>
      <c r="Q34" s="60">
        <v>811995</v>
      </c>
      <c r="R34" s="60">
        <v>2929373</v>
      </c>
      <c r="S34" s="60">
        <v>817386</v>
      </c>
      <c r="T34" s="60">
        <v>754758</v>
      </c>
      <c r="U34" s="60">
        <v>2660482</v>
      </c>
      <c r="V34" s="60">
        <v>4232626</v>
      </c>
      <c r="W34" s="60">
        <v>12124879</v>
      </c>
      <c r="X34" s="60">
        <v>21480496</v>
      </c>
      <c r="Y34" s="60">
        <v>-9355617</v>
      </c>
      <c r="Z34" s="140">
        <v>-43.55</v>
      </c>
      <c r="AA34" s="155">
        <v>12932699</v>
      </c>
    </row>
    <row r="35" spans="1:27" ht="12.75">
      <c r="A35" s="138" t="s">
        <v>81</v>
      </c>
      <c r="B35" s="136"/>
      <c r="C35" s="155">
        <v>113728918</v>
      </c>
      <c r="D35" s="155"/>
      <c r="E35" s="156">
        <v>17057000</v>
      </c>
      <c r="F35" s="60">
        <v>17352247</v>
      </c>
      <c r="G35" s="60">
        <v>8817715</v>
      </c>
      <c r="H35" s="60">
        <v>8580926</v>
      </c>
      <c r="I35" s="60">
        <v>8982955</v>
      </c>
      <c r="J35" s="60">
        <v>26381596</v>
      </c>
      <c r="K35" s="60">
        <v>9204800</v>
      </c>
      <c r="L35" s="60">
        <v>8574358</v>
      </c>
      <c r="M35" s="60">
        <v>7773391</v>
      </c>
      <c r="N35" s="60">
        <v>25552549</v>
      </c>
      <c r="O35" s="60">
        <v>12957298</v>
      </c>
      <c r="P35" s="60">
        <v>9145363</v>
      </c>
      <c r="Q35" s="60">
        <v>9167635</v>
      </c>
      <c r="R35" s="60">
        <v>31270296</v>
      </c>
      <c r="S35" s="60">
        <v>9187221</v>
      </c>
      <c r="T35" s="60">
        <v>8203210</v>
      </c>
      <c r="U35" s="60">
        <v>42423720</v>
      </c>
      <c r="V35" s="60">
        <v>59814151</v>
      </c>
      <c r="W35" s="60">
        <v>143018592</v>
      </c>
      <c r="X35" s="60">
        <v>17057024</v>
      </c>
      <c r="Y35" s="60">
        <v>125961568</v>
      </c>
      <c r="Z35" s="140">
        <v>738.47</v>
      </c>
      <c r="AA35" s="155">
        <v>17352247</v>
      </c>
    </row>
    <row r="36" spans="1:27" ht="12.75">
      <c r="A36" s="138" t="s">
        <v>82</v>
      </c>
      <c r="B36" s="136"/>
      <c r="C36" s="155">
        <v>22183808</v>
      </c>
      <c r="D36" s="155"/>
      <c r="E36" s="156">
        <v>3773264</v>
      </c>
      <c r="F36" s="60">
        <v>4549143</v>
      </c>
      <c r="G36" s="60">
        <v>507195</v>
      </c>
      <c r="H36" s="60">
        <v>538105</v>
      </c>
      <c r="I36" s="60">
        <v>806024</v>
      </c>
      <c r="J36" s="60">
        <v>1851324</v>
      </c>
      <c r="K36" s="60">
        <v>381460</v>
      </c>
      <c r="L36" s="60">
        <v>358732</v>
      </c>
      <c r="M36" s="60">
        <v>226642</v>
      </c>
      <c r="N36" s="60">
        <v>966834</v>
      </c>
      <c r="O36" s="60">
        <v>900889</v>
      </c>
      <c r="P36" s="60">
        <v>894395</v>
      </c>
      <c r="Q36" s="60">
        <v>412180</v>
      </c>
      <c r="R36" s="60">
        <v>2207464</v>
      </c>
      <c r="S36" s="60">
        <v>485633</v>
      </c>
      <c r="T36" s="60">
        <v>469793</v>
      </c>
      <c r="U36" s="60">
        <v>1702240</v>
      </c>
      <c r="V36" s="60">
        <v>2657666</v>
      </c>
      <c r="W36" s="60">
        <v>7683288</v>
      </c>
      <c r="X36" s="60">
        <v>3773263</v>
      </c>
      <c r="Y36" s="60">
        <v>3910025</v>
      </c>
      <c r="Z36" s="140">
        <v>103.62</v>
      </c>
      <c r="AA36" s="155">
        <v>4549143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83225018</v>
      </c>
      <c r="D38" s="153">
        <f>SUM(D39:D41)</f>
        <v>0</v>
      </c>
      <c r="E38" s="154">
        <f t="shared" si="7"/>
        <v>327923685</v>
      </c>
      <c r="F38" s="100">
        <f t="shared" si="7"/>
        <v>308632665</v>
      </c>
      <c r="G38" s="100">
        <f t="shared" si="7"/>
        <v>6099774</v>
      </c>
      <c r="H38" s="100">
        <f t="shared" si="7"/>
        <v>10102500</v>
      </c>
      <c r="I38" s="100">
        <f t="shared" si="7"/>
        <v>7170673</v>
      </c>
      <c r="J38" s="100">
        <f t="shared" si="7"/>
        <v>23372947</v>
      </c>
      <c r="K38" s="100">
        <f t="shared" si="7"/>
        <v>6424038</v>
      </c>
      <c r="L38" s="100">
        <f t="shared" si="7"/>
        <v>4553670</v>
      </c>
      <c r="M38" s="100">
        <f t="shared" si="7"/>
        <v>7230308</v>
      </c>
      <c r="N38" s="100">
        <f t="shared" si="7"/>
        <v>18208016</v>
      </c>
      <c r="O38" s="100">
        <f t="shared" si="7"/>
        <v>8441442</v>
      </c>
      <c r="P38" s="100">
        <f t="shared" si="7"/>
        <v>6665660</v>
      </c>
      <c r="Q38" s="100">
        <f t="shared" si="7"/>
        <v>8674610</v>
      </c>
      <c r="R38" s="100">
        <f t="shared" si="7"/>
        <v>23781712</v>
      </c>
      <c r="S38" s="100">
        <f t="shared" si="7"/>
        <v>6928107</v>
      </c>
      <c r="T38" s="100">
        <f t="shared" si="7"/>
        <v>8294552</v>
      </c>
      <c r="U38" s="100">
        <f t="shared" si="7"/>
        <v>18805935</v>
      </c>
      <c r="V38" s="100">
        <f t="shared" si="7"/>
        <v>34028594</v>
      </c>
      <c r="W38" s="100">
        <f t="shared" si="7"/>
        <v>99391269</v>
      </c>
      <c r="X38" s="100">
        <f t="shared" si="7"/>
        <v>327923126</v>
      </c>
      <c r="Y38" s="100">
        <f t="shared" si="7"/>
        <v>-228531857</v>
      </c>
      <c r="Z38" s="137">
        <f>+IF(X38&lt;&gt;0,+(Y38/X38)*100,0)</f>
        <v>-69.69068018703871</v>
      </c>
      <c r="AA38" s="153">
        <f>SUM(AA39:AA41)</f>
        <v>308632665</v>
      </c>
    </row>
    <row r="39" spans="1:27" ht="12.75">
      <c r="A39" s="138" t="s">
        <v>85</v>
      </c>
      <c r="B39" s="136"/>
      <c r="C39" s="155">
        <v>22781891</v>
      </c>
      <c r="D39" s="155"/>
      <c r="E39" s="156">
        <v>48102965</v>
      </c>
      <c r="F39" s="60">
        <v>33269102</v>
      </c>
      <c r="G39" s="60">
        <v>1376115</v>
      </c>
      <c r="H39" s="60">
        <v>1521615</v>
      </c>
      <c r="I39" s="60">
        <v>1457134</v>
      </c>
      <c r="J39" s="60">
        <v>4354864</v>
      </c>
      <c r="K39" s="60">
        <v>1402809</v>
      </c>
      <c r="L39" s="60">
        <v>1381162</v>
      </c>
      <c r="M39" s="60">
        <v>961736</v>
      </c>
      <c r="N39" s="60">
        <v>3745707</v>
      </c>
      <c r="O39" s="60">
        <v>1559393</v>
      </c>
      <c r="P39" s="60">
        <v>1405159</v>
      </c>
      <c r="Q39" s="60">
        <v>1358644</v>
      </c>
      <c r="R39" s="60">
        <v>4323196</v>
      </c>
      <c r="S39" s="60">
        <v>1383429</v>
      </c>
      <c r="T39" s="60">
        <v>1414217</v>
      </c>
      <c r="U39" s="60">
        <v>4853353</v>
      </c>
      <c r="V39" s="60">
        <v>7650999</v>
      </c>
      <c r="W39" s="60">
        <v>20074766</v>
      </c>
      <c r="X39" s="60">
        <v>48102962</v>
      </c>
      <c r="Y39" s="60">
        <v>-28028196</v>
      </c>
      <c r="Z39" s="140">
        <v>-58.27</v>
      </c>
      <c r="AA39" s="155">
        <v>33269102</v>
      </c>
    </row>
    <row r="40" spans="1:27" ht="12.75">
      <c r="A40" s="138" t="s">
        <v>86</v>
      </c>
      <c r="B40" s="136"/>
      <c r="C40" s="155">
        <v>55771345</v>
      </c>
      <c r="D40" s="155"/>
      <c r="E40" s="156">
        <v>274585298</v>
      </c>
      <c r="F40" s="60">
        <v>270035641</v>
      </c>
      <c r="G40" s="60">
        <v>4533404</v>
      </c>
      <c r="H40" s="60">
        <v>8384854</v>
      </c>
      <c r="I40" s="60">
        <v>5497050</v>
      </c>
      <c r="J40" s="60">
        <v>18415308</v>
      </c>
      <c r="K40" s="60">
        <v>4797484</v>
      </c>
      <c r="L40" s="60">
        <v>2980664</v>
      </c>
      <c r="M40" s="60">
        <v>6071962</v>
      </c>
      <c r="N40" s="60">
        <v>13850110</v>
      </c>
      <c r="O40" s="60">
        <v>6513762</v>
      </c>
      <c r="P40" s="60">
        <v>4800518</v>
      </c>
      <c r="Q40" s="60">
        <v>6910179</v>
      </c>
      <c r="R40" s="60">
        <v>18224459</v>
      </c>
      <c r="S40" s="60">
        <v>5143476</v>
      </c>
      <c r="T40" s="60">
        <v>6408725</v>
      </c>
      <c r="U40" s="60">
        <v>12942284</v>
      </c>
      <c r="V40" s="60">
        <v>24494485</v>
      </c>
      <c r="W40" s="60">
        <v>74984362</v>
      </c>
      <c r="X40" s="60">
        <v>274584738</v>
      </c>
      <c r="Y40" s="60">
        <v>-199600376</v>
      </c>
      <c r="Z40" s="140">
        <v>-72.69</v>
      </c>
      <c r="AA40" s="155">
        <v>270035641</v>
      </c>
    </row>
    <row r="41" spans="1:27" ht="12.75">
      <c r="A41" s="138" t="s">
        <v>87</v>
      </c>
      <c r="B41" s="136"/>
      <c r="C41" s="155">
        <v>4671782</v>
      </c>
      <c r="D41" s="155"/>
      <c r="E41" s="156">
        <v>5235422</v>
      </c>
      <c r="F41" s="60">
        <v>5327922</v>
      </c>
      <c r="G41" s="60">
        <v>190255</v>
      </c>
      <c r="H41" s="60">
        <v>196031</v>
      </c>
      <c r="I41" s="60">
        <v>216489</v>
      </c>
      <c r="J41" s="60">
        <v>602775</v>
      </c>
      <c r="K41" s="60">
        <v>223745</v>
      </c>
      <c r="L41" s="60">
        <v>191844</v>
      </c>
      <c r="M41" s="60">
        <v>196610</v>
      </c>
      <c r="N41" s="60">
        <v>612199</v>
      </c>
      <c r="O41" s="60">
        <v>368287</v>
      </c>
      <c r="P41" s="60">
        <v>459983</v>
      </c>
      <c r="Q41" s="60">
        <v>405787</v>
      </c>
      <c r="R41" s="60">
        <v>1234057</v>
      </c>
      <c r="S41" s="60">
        <v>401202</v>
      </c>
      <c r="T41" s="60">
        <v>471610</v>
      </c>
      <c r="U41" s="60">
        <v>1010298</v>
      </c>
      <c r="V41" s="60">
        <v>1883110</v>
      </c>
      <c r="W41" s="60">
        <v>4332141</v>
      </c>
      <c r="X41" s="60">
        <v>5235426</v>
      </c>
      <c r="Y41" s="60">
        <v>-903285</v>
      </c>
      <c r="Z41" s="140">
        <v>-17.25</v>
      </c>
      <c r="AA41" s="155">
        <v>5327922</v>
      </c>
    </row>
    <row r="42" spans="1:27" ht="12.75">
      <c r="A42" s="135" t="s">
        <v>88</v>
      </c>
      <c r="B42" s="142"/>
      <c r="C42" s="153">
        <f aca="true" t="shared" si="8" ref="C42:Y42">SUM(C43:C46)</f>
        <v>361188827</v>
      </c>
      <c r="D42" s="153">
        <f>SUM(D43:D46)</f>
        <v>0</v>
      </c>
      <c r="E42" s="154">
        <f t="shared" si="8"/>
        <v>398880624</v>
      </c>
      <c r="F42" s="100">
        <f t="shared" si="8"/>
        <v>399043784</v>
      </c>
      <c r="G42" s="100">
        <f t="shared" si="8"/>
        <v>36908770</v>
      </c>
      <c r="H42" s="100">
        <f t="shared" si="8"/>
        <v>39840626</v>
      </c>
      <c r="I42" s="100">
        <f t="shared" si="8"/>
        <v>28955253</v>
      </c>
      <c r="J42" s="100">
        <f t="shared" si="8"/>
        <v>105704649</v>
      </c>
      <c r="K42" s="100">
        <f t="shared" si="8"/>
        <v>28896282</v>
      </c>
      <c r="L42" s="100">
        <f t="shared" si="8"/>
        <v>28092593</v>
      </c>
      <c r="M42" s="100">
        <f t="shared" si="8"/>
        <v>21138245</v>
      </c>
      <c r="N42" s="100">
        <f t="shared" si="8"/>
        <v>78127120</v>
      </c>
      <c r="O42" s="100">
        <f t="shared" si="8"/>
        <v>26098351</v>
      </c>
      <c r="P42" s="100">
        <f t="shared" si="8"/>
        <v>23424237</v>
      </c>
      <c r="Q42" s="100">
        <f t="shared" si="8"/>
        <v>23401745</v>
      </c>
      <c r="R42" s="100">
        <f t="shared" si="8"/>
        <v>72924333</v>
      </c>
      <c r="S42" s="100">
        <f t="shared" si="8"/>
        <v>23994603</v>
      </c>
      <c r="T42" s="100">
        <f t="shared" si="8"/>
        <v>25687007</v>
      </c>
      <c r="U42" s="100">
        <f t="shared" si="8"/>
        <v>59945234</v>
      </c>
      <c r="V42" s="100">
        <f t="shared" si="8"/>
        <v>109626844</v>
      </c>
      <c r="W42" s="100">
        <f t="shared" si="8"/>
        <v>366382946</v>
      </c>
      <c r="X42" s="100">
        <f t="shared" si="8"/>
        <v>398880934</v>
      </c>
      <c r="Y42" s="100">
        <f t="shared" si="8"/>
        <v>-32497988</v>
      </c>
      <c r="Z42" s="137">
        <f>+IF(X42&lt;&gt;0,+(Y42/X42)*100,0)</f>
        <v>-8.147290389166608</v>
      </c>
      <c r="AA42" s="153">
        <f>SUM(AA43:AA46)</f>
        <v>399043784</v>
      </c>
    </row>
    <row r="43" spans="1:27" ht="12.75">
      <c r="A43" s="138" t="s">
        <v>89</v>
      </c>
      <c r="B43" s="136"/>
      <c r="C43" s="155">
        <v>306365088</v>
      </c>
      <c r="D43" s="155"/>
      <c r="E43" s="156">
        <v>333500151</v>
      </c>
      <c r="F43" s="60">
        <v>324583064</v>
      </c>
      <c r="G43" s="60">
        <v>32912204</v>
      </c>
      <c r="H43" s="60">
        <v>35852462</v>
      </c>
      <c r="I43" s="60">
        <v>23377164</v>
      </c>
      <c r="J43" s="60">
        <v>92141830</v>
      </c>
      <c r="K43" s="60">
        <v>24202829</v>
      </c>
      <c r="L43" s="60">
        <v>24402627</v>
      </c>
      <c r="M43" s="60">
        <v>17158797</v>
      </c>
      <c r="N43" s="60">
        <v>65764253</v>
      </c>
      <c r="O43" s="60">
        <v>20794156</v>
      </c>
      <c r="P43" s="60">
        <v>18867794</v>
      </c>
      <c r="Q43" s="60">
        <v>18934183</v>
      </c>
      <c r="R43" s="60">
        <v>58596133</v>
      </c>
      <c r="S43" s="60">
        <v>19558687</v>
      </c>
      <c r="T43" s="60">
        <v>21373065</v>
      </c>
      <c r="U43" s="60">
        <v>45345136</v>
      </c>
      <c r="V43" s="60">
        <v>86276888</v>
      </c>
      <c r="W43" s="60">
        <v>302779104</v>
      </c>
      <c r="X43" s="60">
        <v>333499961</v>
      </c>
      <c r="Y43" s="60">
        <v>-30720857</v>
      </c>
      <c r="Z43" s="140">
        <v>-9.21</v>
      </c>
      <c r="AA43" s="155">
        <v>324583064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>
        <v>4162473</v>
      </c>
      <c r="F45" s="159">
        <v>13545368</v>
      </c>
      <c r="G45" s="159">
        <v>296892</v>
      </c>
      <c r="H45" s="159">
        <v>248131</v>
      </c>
      <c r="I45" s="159">
        <v>256859</v>
      </c>
      <c r="J45" s="159">
        <v>801882</v>
      </c>
      <c r="K45" s="159">
        <v>205080</v>
      </c>
      <c r="L45" s="159">
        <v>211462</v>
      </c>
      <c r="M45" s="159">
        <v>215675</v>
      </c>
      <c r="N45" s="159">
        <v>632217</v>
      </c>
      <c r="O45" s="159">
        <v>539300</v>
      </c>
      <c r="P45" s="159">
        <v>229770</v>
      </c>
      <c r="Q45" s="159">
        <v>255549</v>
      </c>
      <c r="R45" s="159">
        <v>1024619</v>
      </c>
      <c r="S45" s="159">
        <v>247100</v>
      </c>
      <c r="T45" s="159">
        <v>204174</v>
      </c>
      <c r="U45" s="159">
        <v>790551</v>
      </c>
      <c r="V45" s="159">
        <v>1241825</v>
      </c>
      <c r="W45" s="159">
        <v>3700543</v>
      </c>
      <c r="X45" s="159">
        <v>4162477</v>
      </c>
      <c r="Y45" s="159">
        <v>-461934</v>
      </c>
      <c r="Z45" s="141">
        <v>-11.1</v>
      </c>
      <c r="AA45" s="157">
        <v>13545368</v>
      </c>
    </row>
    <row r="46" spans="1:27" ht="12.75">
      <c r="A46" s="138" t="s">
        <v>92</v>
      </c>
      <c r="B46" s="136"/>
      <c r="C46" s="155">
        <v>54823739</v>
      </c>
      <c r="D46" s="155"/>
      <c r="E46" s="156">
        <v>61218000</v>
      </c>
      <c r="F46" s="60">
        <v>60915352</v>
      </c>
      <c r="G46" s="60">
        <v>3699674</v>
      </c>
      <c r="H46" s="60">
        <v>3740033</v>
      </c>
      <c r="I46" s="60">
        <v>5321230</v>
      </c>
      <c r="J46" s="60">
        <v>12760937</v>
      </c>
      <c r="K46" s="60">
        <v>4488373</v>
      </c>
      <c r="L46" s="60">
        <v>3478504</v>
      </c>
      <c r="M46" s="60">
        <v>3763773</v>
      </c>
      <c r="N46" s="60">
        <v>11730650</v>
      </c>
      <c r="O46" s="60">
        <v>4764895</v>
      </c>
      <c r="P46" s="60">
        <v>4326673</v>
      </c>
      <c r="Q46" s="60">
        <v>4212013</v>
      </c>
      <c r="R46" s="60">
        <v>13303581</v>
      </c>
      <c r="S46" s="60">
        <v>4188816</v>
      </c>
      <c r="T46" s="60">
        <v>4109768</v>
      </c>
      <c r="U46" s="60">
        <v>13809547</v>
      </c>
      <c r="V46" s="60">
        <v>22108131</v>
      </c>
      <c r="W46" s="60">
        <v>59903299</v>
      </c>
      <c r="X46" s="60">
        <v>61218496</v>
      </c>
      <c r="Y46" s="60">
        <v>-1315197</v>
      </c>
      <c r="Z46" s="140">
        <v>-2.15</v>
      </c>
      <c r="AA46" s="155">
        <v>60915352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>
        <v>10958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>
        <v>10958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1069524270</v>
      </c>
      <c r="D48" s="168">
        <f>+D28+D32+D38+D42+D47</f>
        <v>0</v>
      </c>
      <c r="E48" s="169">
        <f t="shared" si="9"/>
        <v>1189493824</v>
      </c>
      <c r="F48" s="73">
        <f t="shared" si="9"/>
        <v>1191068974</v>
      </c>
      <c r="G48" s="73">
        <f t="shared" si="9"/>
        <v>76346936</v>
      </c>
      <c r="H48" s="73">
        <f t="shared" si="9"/>
        <v>82034299</v>
      </c>
      <c r="I48" s="73">
        <f t="shared" si="9"/>
        <v>80012957</v>
      </c>
      <c r="J48" s="73">
        <f t="shared" si="9"/>
        <v>238394192</v>
      </c>
      <c r="K48" s="73">
        <f t="shared" si="9"/>
        <v>76891841</v>
      </c>
      <c r="L48" s="73">
        <f t="shared" si="9"/>
        <v>60907985</v>
      </c>
      <c r="M48" s="73">
        <f t="shared" si="9"/>
        <v>58306902</v>
      </c>
      <c r="N48" s="73">
        <f t="shared" si="9"/>
        <v>196106728</v>
      </c>
      <c r="O48" s="73">
        <f t="shared" si="9"/>
        <v>78602077</v>
      </c>
      <c r="P48" s="73">
        <f t="shared" si="9"/>
        <v>59045277</v>
      </c>
      <c r="Q48" s="73">
        <f t="shared" si="9"/>
        <v>64840739</v>
      </c>
      <c r="R48" s="73">
        <f t="shared" si="9"/>
        <v>202488093</v>
      </c>
      <c r="S48" s="73">
        <f t="shared" si="9"/>
        <v>170773642</v>
      </c>
      <c r="T48" s="73">
        <f t="shared" si="9"/>
        <v>66283731</v>
      </c>
      <c r="U48" s="73">
        <f t="shared" si="9"/>
        <v>196060861</v>
      </c>
      <c r="V48" s="73">
        <f t="shared" si="9"/>
        <v>433118234</v>
      </c>
      <c r="W48" s="73">
        <f t="shared" si="9"/>
        <v>1070107247</v>
      </c>
      <c r="X48" s="73">
        <f t="shared" si="9"/>
        <v>1189494621</v>
      </c>
      <c r="Y48" s="73">
        <f t="shared" si="9"/>
        <v>-119387374</v>
      </c>
      <c r="Z48" s="170">
        <f>+IF(X48&lt;&gt;0,+(Y48/X48)*100,0)</f>
        <v>-10.036814954205665</v>
      </c>
      <c r="AA48" s="168">
        <f>+AA28+AA32+AA38+AA42+AA47</f>
        <v>1191068974</v>
      </c>
    </row>
    <row r="49" spans="1:27" ht="12.75">
      <c r="A49" s="148" t="s">
        <v>49</v>
      </c>
      <c r="B49" s="149"/>
      <c r="C49" s="171">
        <f aca="true" t="shared" si="10" ref="C49:Y49">+C25-C48</f>
        <v>216911451</v>
      </c>
      <c r="D49" s="171">
        <f>+D25-D48</f>
        <v>0</v>
      </c>
      <c r="E49" s="172">
        <f t="shared" si="10"/>
        <v>8665321</v>
      </c>
      <c r="F49" s="173">
        <f t="shared" si="10"/>
        <v>282192009</v>
      </c>
      <c r="G49" s="173">
        <f t="shared" si="10"/>
        <v>347433385</v>
      </c>
      <c r="H49" s="173">
        <f t="shared" si="10"/>
        <v>-24891103</v>
      </c>
      <c r="I49" s="173">
        <f t="shared" si="10"/>
        <v>-38444650</v>
      </c>
      <c r="J49" s="173">
        <f t="shared" si="10"/>
        <v>284097632</v>
      </c>
      <c r="K49" s="173">
        <f t="shared" si="10"/>
        <v>-3786166</v>
      </c>
      <c r="L49" s="173">
        <f t="shared" si="10"/>
        <v>12875537</v>
      </c>
      <c r="M49" s="173">
        <f t="shared" si="10"/>
        <v>70111042</v>
      </c>
      <c r="N49" s="173">
        <f t="shared" si="10"/>
        <v>79200413</v>
      </c>
      <c r="O49" s="173">
        <f t="shared" si="10"/>
        <v>-40054854</v>
      </c>
      <c r="P49" s="173">
        <f t="shared" si="10"/>
        <v>-5712444</v>
      </c>
      <c r="Q49" s="173">
        <f t="shared" si="10"/>
        <v>69777226</v>
      </c>
      <c r="R49" s="173">
        <f t="shared" si="10"/>
        <v>24009928</v>
      </c>
      <c r="S49" s="173">
        <f t="shared" si="10"/>
        <v>-124148484</v>
      </c>
      <c r="T49" s="173">
        <f t="shared" si="10"/>
        <v>6743395</v>
      </c>
      <c r="U49" s="173">
        <f t="shared" si="10"/>
        <v>-145962038</v>
      </c>
      <c r="V49" s="173">
        <f t="shared" si="10"/>
        <v>-263367127</v>
      </c>
      <c r="W49" s="173">
        <f t="shared" si="10"/>
        <v>123940846</v>
      </c>
      <c r="X49" s="173">
        <f>IF(F25=F48,0,X25-X48)</f>
        <v>8664861</v>
      </c>
      <c r="Y49" s="173">
        <f t="shared" si="10"/>
        <v>115275985</v>
      </c>
      <c r="Z49" s="174">
        <f>+IF(X49&lt;&gt;0,+(Y49/X49)*100,0)</f>
        <v>1330.3846997661014</v>
      </c>
      <c r="AA49" s="171">
        <f>+AA25-AA48</f>
        <v>282192009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191220643</v>
      </c>
      <c r="D5" s="155">
        <v>0</v>
      </c>
      <c r="E5" s="156">
        <v>242247861</v>
      </c>
      <c r="F5" s="60">
        <v>232247861</v>
      </c>
      <c r="G5" s="60">
        <v>205691241</v>
      </c>
      <c r="H5" s="60">
        <v>6800050</v>
      </c>
      <c r="I5" s="60">
        <v>23624</v>
      </c>
      <c r="J5" s="60">
        <v>212514915</v>
      </c>
      <c r="K5" s="60">
        <v>-905265</v>
      </c>
      <c r="L5" s="60">
        <v>-369027</v>
      </c>
      <c r="M5" s="60">
        <v>-166688</v>
      </c>
      <c r="N5" s="60">
        <v>-1440980</v>
      </c>
      <c r="O5" s="60">
        <v>-2956123</v>
      </c>
      <c r="P5" s="60">
        <v>-73456</v>
      </c>
      <c r="Q5" s="60">
        <v>-76229</v>
      </c>
      <c r="R5" s="60">
        <v>-3105808</v>
      </c>
      <c r="S5" s="60">
        <v>-76607</v>
      </c>
      <c r="T5" s="60">
        <v>61971</v>
      </c>
      <c r="U5" s="60">
        <v>8473252</v>
      </c>
      <c r="V5" s="60">
        <v>8458616</v>
      </c>
      <c r="W5" s="60">
        <v>216426743</v>
      </c>
      <c r="X5" s="60">
        <v>242247861</v>
      </c>
      <c r="Y5" s="60">
        <v>-25821118</v>
      </c>
      <c r="Z5" s="140">
        <v>-10.66</v>
      </c>
      <c r="AA5" s="155">
        <v>232247861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314858451</v>
      </c>
      <c r="D7" s="155">
        <v>0</v>
      </c>
      <c r="E7" s="156">
        <v>388763515</v>
      </c>
      <c r="F7" s="60">
        <v>391743116</v>
      </c>
      <c r="G7" s="60">
        <v>46997689</v>
      </c>
      <c r="H7" s="60">
        <v>31213053</v>
      </c>
      <c r="I7" s="60">
        <v>28877818</v>
      </c>
      <c r="J7" s="60">
        <v>107088560</v>
      </c>
      <c r="K7" s="60">
        <v>31128667</v>
      </c>
      <c r="L7" s="60">
        <v>27333539</v>
      </c>
      <c r="M7" s="60">
        <v>26440306</v>
      </c>
      <c r="N7" s="60">
        <v>84902512</v>
      </c>
      <c r="O7" s="60">
        <v>19075560</v>
      </c>
      <c r="P7" s="60">
        <v>27451781</v>
      </c>
      <c r="Q7" s="60">
        <v>29606331</v>
      </c>
      <c r="R7" s="60">
        <v>76133672</v>
      </c>
      <c r="S7" s="60">
        <v>29425358</v>
      </c>
      <c r="T7" s="60">
        <v>31138650</v>
      </c>
      <c r="U7" s="60">
        <v>38027642</v>
      </c>
      <c r="V7" s="60">
        <v>98591650</v>
      </c>
      <c r="W7" s="60">
        <v>366716394</v>
      </c>
      <c r="X7" s="60">
        <v>388763516</v>
      </c>
      <c r="Y7" s="60">
        <v>-22047122</v>
      </c>
      <c r="Z7" s="140">
        <v>-5.67</v>
      </c>
      <c r="AA7" s="155">
        <v>391743116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35569040</v>
      </c>
      <c r="D10" s="155">
        <v>0</v>
      </c>
      <c r="E10" s="156">
        <v>43047998</v>
      </c>
      <c r="F10" s="54">
        <v>47047998</v>
      </c>
      <c r="G10" s="54">
        <v>42758674</v>
      </c>
      <c r="H10" s="54">
        <v>436138</v>
      </c>
      <c r="I10" s="54">
        <v>284530</v>
      </c>
      <c r="J10" s="54">
        <v>43479342</v>
      </c>
      <c r="K10" s="54">
        <v>3592596</v>
      </c>
      <c r="L10" s="54">
        <v>3483171</v>
      </c>
      <c r="M10" s="54">
        <v>3375749</v>
      </c>
      <c r="N10" s="54">
        <v>10451516</v>
      </c>
      <c r="O10" s="54">
        <v>435391</v>
      </c>
      <c r="P10" s="54">
        <v>3153167</v>
      </c>
      <c r="Q10" s="54">
        <v>3101538</v>
      </c>
      <c r="R10" s="54">
        <v>6690096</v>
      </c>
      <c r="S10" s="54">
        <v>-5426012</v>
      </c>
      <c r="T10" s="54">
        <v>194175</v>
      </c>
      <c r="U10" s="54">
        <v>-10499717</v>
      </c>
      <c r="V10" s="54">
        <v>-15731554</v>
      </c>
      <c r="W10" s="54">
        <v>44889400</v>
      </c>
      <c r="X10" s="54">
        <v>43047998</v>
      </c>
      <c r="Y10" s="54">
        <v>1841402</v>
      </c>
      <c r="Z10" s="184">
        <v>4.28</v>
      </c>
      <c r="AA10" s="130">
        <v>47047998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7420000</v>
      </c>
      <c r="F11" s="60">
        <v>0</v>
      </c>
      <c r="G11" s="60">
        <v>5624744</v>
      </c>
      <c r="H11" s="60">
        <v>1283</v>
      </c>
      <c r="I11" s="60">
        <v>-17098</v>
      </c>
      <c r="J11" s="60">
        <v>5608929</v>
      </c>
      <c r="K11" s="60">
        <v>-208</v>
      </c>
      <c r="L11" s="60">
        <v>-3597</v>
      </c>
      <c r="M11" s="60">
        <v>-479719</v>
      </c>
      <c r="N11" s="60">
        <v>-483524</v>
      </c>
      <c r="O11" s="60">
        <v>65295</v>
      </c>
      <c r="P11" s="60">
        <v>23217</v>
      </c>
      <c r="Q11" s="60">
        <v>-14589</v>
      </c>
      <c r="R11" s="60">
        <v>73923</v>
      </c>
      <c r="S11" s="60">
        <v>33470</v>
      </c>
      <c r="T11" s="60">
        <v>7471</v>
      </c>
      <c r="U11" s="60">
        <v>2063082</v>
      </c>
      <c r="V11" s="60">
        <v>2104023</v>
      </c>
      <c r="W11" s="60">
        <v>7303351</v>
      </c>
      <c r="X11" s="60">
        <v>7420184</v>
      </c>
      <c r="Y11" s="60">
        <v>-116833</v>
      </c>
      <c r="Z11" s="140">
        <v>-1.57</v>
      </c>
      <c r="AA11" s="155">
        <v>0</v>
      </c>
    </row>
    <row r="12" spans="1:27" ht="12.75">
      <c r="A12" s="183" t="s">
        <v>108</v>
      </c>
      <c r="B12" s="185"/>
      <c r="C12" s="155">
        <v>14294082</v>
      </c>
      <c r="D12" s="155">
        <v>0</v>
      </c>
      <c r="E12" s="156">
        <v>19318816</v>
      </c>
      <c r="F12" s="60">
        <v>19321263</v>
      </c>
      <c r="G12" s="60">
        <v>465126</v>
      </c>
      <c r="H12" s="60">
        <v>1184054</v>
      </c>
      <c r="I12" s="60">
        <v>1183872</v>
      </c>
      <c r="J12" s="60">
        <v>2833052</v>
      </c>
      <c r="K12" s="60">
        <v>1186319</v>
      </c>
      <c r="L12" s="60">
        <v>997487</v>
      </c>
      <c r="M12" s="60">
        <v>1049299</v>
      </c>
      <c r="N12" s="60">
        <v>3233105</v>
      </c>
      <c r="O12" s="60">
        <v>1573392</v>
      </c>
      <c r="P12" s="60">
        <v>1059075</v>
      </c>
      <c r="Q12" s="60">
        <v>2564592</v>
      </c>
      <c r="R12" s="60">
        <v>5197059</v>
      </c>
      <c r="S12" s="60">
        <v>1216299</v>
      </c>
      <c r="T12" s="60">
        <v>1222483</v>
      </c>
      <c r="U12" s="60">
        <v>3257516</v>
      </c>
      <c r="V12" s="60">
        <v>5696298</v>
      </c>
      <c r="W12" s="60">
        <v>16959514</v>
      </c>
      <c r="X12" s="60">
        <v>19318858</v>
      </c>
      <c r="Y12" s="60">
        <v>-2359344</v>
      </c>
      <c r="Z12" s="140">
        <v>-12.21</v>
      </c>
      <c r="AA12" s="155">
        <v>19321263</v>
      </c>
    </row>
    <row r="13" spans="1:27" ht="12.75">
      <c r="A13" s="181" t="s">
        <v>109</v>
      </c>
      <c r="B13" s="185"/>
      <c r="C13" s="155">
        <v>1834496</v>
      </c>
      <c r="D13" s="155">
        <v>0</v>
      </c>
      <c r="E13" s="156">
        <v>3525980</v>
      </c>
      <c r="F13" s="60">
        <v>3525980</v>
      </c>
      <c r="G13" s="60">
        <v>145869</v>
      </c>
      <c r="H13" s="60">
        <v>207822</v>
      </c>
      <c r="I13" s="60">
        <v>147838</v>
      </c>
      <c r="J13" s="60">
        <v>501529</v>
      </c>
      <c r="K13" s="60">
        <v>144594</v>
      </c>
      <c r="L13" s="60">
        <v>103079</v>
      </c>
      <c r="M13" s="60">
        <v>144192</v>
      </c>
      <c r="N13" s="60">
        <v>391865</v>
      </c>
      <c r="O13" s="60">
        <v>184251</v>
      </c>
      <c r="P13" s="60">
        <v>96508</v>
      </c>
      <c r="Q13" s="60">
        <v>100319</v>
      </c>
      <c r="R13" s="60">
        <v>381078</v>
      </c>
      <c r="S13" s="60">
        <v>244013</v>
      </c>
      <c r="T13" s="60">
        <v>133983</v>
      </c>
      <c r="U13" s="60">
        <v>39722</v>
      </c>
      <c r="V13" s="60">
        <v>417718</v>
      </c>
      <c r="W13" s="60">
        <v>1692190</v>
      </c>
      <c r="X13" s="60">
        <v>3525980</v>
      </c>
      <c r="Y13" s="60">
        <v>-1833790</v>
      </c>
      <c r="Z13" s="140">
        <v>-52.01</v>
      </c>
      <c r="AA13" s="155">
        <v>3525980</v>
      </c>
    </row>
    <row r="14" spans="1:27" ht="12.75">
      <c r="A14" s="181" t="s">
        <v>110</v>
      </c>
      <c r="B14" s="185"/>
      <c r="C14" s="155">
        <v>37110742</v>
      </c>
      <c r="D14" s="155">
        <v>0</v>
      </c>
      <c r="E14" s="156">
        <v>37807317</v>
      </c>
      <c r="F14" s="60">
        <v>30602114</v>
      </c>
      <c r="G14" s="60">
        <v>3135590</v>
      </c>
      <c r="H14" s="60">
        <v>3151347</v>
      </c>
      <c r="I14" s="60">
        <v>3121633</v>
      </c>
      <c r="J14" s="60">
        <v>9408570</v>
      </c>
      <c r="K14" s="60">
        <v>1761848</v>
      </c>
      <c r="L14" s="60">
        <v>2892867</v>
      </c>
      <c r="M14" s="60">
        <v>1886897</v>
      </c>
      <c r="N14" s="60">
        <v>6541612</v>
      </c>
      <c r="O14" s="60">
        <v>6936155</v>
      </c>
      <c r="P14" s="60">
        <v>3671997</v>
      </c>
      <c r="Q14" s="60">
        <v>3555087</v>
      </c>
      <c r="R14" s="60">
        <v>14163239</v>
      </c>
      <c r="S14" s="60">
        <v>3507551</v>
      </c>
      <c r="T14" s="60">
        <v>3389973</v>
      </c>
      <c r="U14" s="60">
        <v>-1210460</v>
      </c>
      <c r="V14" s="60">
        <v>5687064</v>
      </c>
      <c r="W14" s="60">
        <v>35800485</v>
      </c>
      <c r="X14" s="60">
        <v>37807317</v>
      </c>
      <c r="Y14" s="60">
        <v>-2006832</v>
      </c>
      <c r="Z14" s="140">
        <v>-5.31</v>
      </c>
      <c r="AA14" s="155">
        <v>30602114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1391842</v>
      </c>
      <c r="D16" s="155">
        <v>0</v>
      </c>
      <c r="E16" s="156">
        <v>2690620</v>
      </c>
      <c r="F16" s="60">
        <v>3233087</v>
      </c>
      <c r="G16" s="60">
        <v>62738</v>
      </c>
      <c r="H16" s="60">
        <v>54352</v>
      </c>
      <c r="I16" s="60">
        <v>70392</v>
      </c>
      <c r="J16" s="60">
        <v>187482</v>
      </c>
      <c r="K16" s="60">
        <v>149680</v>
      </c>
      <c r="L16" s="60">
        <v>262948</v>
      </c>
      <c r="M16" s="60">
        <v>133124</v>
      </c>
      <c r="N16" s="60">
        <v>545752</v>
      </c>
      <c r="O16" s="60">
        <v>200028</v>
      </c>
      <c r="P16" s="60">
        <v>86224</v>
      </c>
      <c r="Q16" s="60">
        <v>24840</v>
      </c>
      <c r="R16" s="60">
        <v>311092</v>
      </c>
      <c r="S16" s="60">
        <v>327816</v>
      </c>
      <c r="T16" s="60">
        <v>326888</v>
      </c>
      <c r="U16" s="60">
        <v>255370</v>
      </c>
      <c r="V16" s="60">
        <v>910074</v>
      </c>
      <c r="W16" s="60">
        <v>1954400</v>
      </c>
      <c r="X16" s="60">
        <v>2690621</v>
      </c>
      <c r="Y16" s="60">
        <v>-736221</v>
      </c>
      <c r="Z16" s="140">
        <v>-27.36</v>
      </c>
      <c r="AA16" s="155">
        <v>3233087</v>
      </c>
    </row>
    <row r="17" spans="1:27" ht="12.75">
      <c r="A17" s="181" t="s">
        <v>113</v>
      </c>
      <c r="B17" s="185"/>
      <c r="C17" s="155">
        <v>15154555</v>
      </c>
      <c r="D17" s="155">
        <v>0</v>
      </c>
      <c r="E17" s="156">
        <v>17167919</v>
      </c>
      <c r="F17" s="60">
        <v>2083943</v>
      </c>
      <c r="G17" s="60">
        <v>6121365</v>
      </c>
      <c r="H17" s="60">
        <v>1361663</v>
      </c>
      <c r="I17" s="60">
        <v>710488</v>
      </c>
      <c r="J17" s="60">
        <v>8193516</v>
      </c>
      <c r="K17" s="60">
        <v>1528220</v>
      </c>
      <c r="L17" s="60">
        <v>-1221002</v>
      </c>
      <c r="M17" s="60">
        <v>823591</v>
      </c>
      <c r="N17" s="60">
        <v>1130809</v>
      </c>
      <c r="O17" s="60">
        <v>1185148</v>
      </c>
      <c r="P17" s="60">
        <v>-35133</v>
      </c>
      <c r="Q17" s="60">
        <v>1358462</v>
      </c>
      <c r="R17" s="60">
        <v>2508477</v>
      </c>
      <c r="S17" s="60">
        <v>-745449</v>
      </c>
      <c r="T17" s="60">
        <v>480478</v>
      </c>
      <c r="U17" s="60">
        <v>3573585</v>
      </c>
      <c r="V17" s="60">
        <v>3308614</v>
      </c>
      <c r="W17" s="60">
        <v>15141416</v>
      </c>
      <c r="X17" s="60">
        <v>17168240</v>
      </c>
      <c r="Y17" s="60">
        <v>-2026824</v>
      </c>
      <c r="Z17" s="140">
        <v>-11.81</v>
      </c>
      <c r="AA17" s="155">
        <v>2083943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15158778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15158778</v>
      </c>
    </row>
    <row r="19" spans="1:27" ht="12.75">
      <c r="A19" s="181" t="s">
        <v>34</v>
      </c>
      <c r="B19" s="185"/>
      <c r="C19" s="155">
        <v>275617180</v>
      </c>
      <c r="D19" s="155">
        <v>0</v>
      </c>
      <c r="E19" s="156">
        <v>293207765</v>
      </c>
      <c r="F19" s="60">
        <v>296638859</v>
      </c>
      <c r="G19" s="60">
        <v>111806597</v>
      </c>
      <c r="H19" s="60">
        <v>1639171</v>
      </c>
      <c r="I19" s="60">
        <v>632466</v>
      </c>
      <c r="J19" s="60">
        <v>114078234</v>
      </c>
      <c r="K19" s="60">
        <v>1986873</v>
      </c>
      <c r="L19" s="60">
        <v>898962</v>
      </c>
      <c r="M19" s="60">
        <v>88232686</v>
      </c>
      <c r="N19" s="60">
        <v>91118521</v>
      </c>
      <c r="O19" s="60">
        <v>2751592</v>
      </c>
      <c r="P19" s="60">
        <v>1526582</v>
      </c>
      <c r="Q19" s="60">
        <v>70607354</v>
      </c>
      <c r="R19" s="60">
        <v>74885528</v>
      </c>
      <c r="S19" s="60">
        <v>719711</v>
      </c>
      <c r="T19" s="60">
        <v>11063126</v>
      </c>
      <c r="U19" s="60">
        <v>1263545</v>
      </c>
      <c r="V19" s="60">
        <v>13046382</v>
      </c>
      <c r="W19" s="60">
        <v>293128665</v>
      </c>
      <c r="X19" s="60">
        <v>293207877</v>
      </c>
      <c r="Y19" s="60">
        <v>-79212</v>
      </c>
      <c r="Z19" s="140">
        <v>-0.03</v>
      </c>
      <c r="AA19" s="155">
        <v>296638859</v>
      </c>
    </row>
    <row r="20" spans="1:27" ht="12.75">
      <c r="A20" s="181" t="s">
        <v>35</v>
      </c>
      <c r="B20" s="185"/>
      <c r="C20" s="155">
        <v>199431644</v>
      </c>
      <c r="D20" s="155">
        <v>0</v>
      </c>
      <c r="E20" s="156">
        <v>6561138</v>
      </c>
      <c r="F20" s="54">
        <v>18887580</v>
      </c>
      <c r="G20" s="54">
        <v>397671</v>
      </c>
      <c r="H20" s="54">
        <v>577263</v>
      </c>
      <c r="I20" s="54">
        <v>342817</v>
      </c>
      <c r="J20" s="54">
        <v>1317751</v>
      </c>
      <c r="K20" s="54">
        <v>1063964</v>
      </c>
      <c r="L20" s="54">
        <v>10871857</v>
      </c>
      <c r="M20" s="54">
        <v>-74328</v>
      </c>
      <c r="N20" s="54">
        <v>11861493</v>
      </c>
      <c r="O20" s="54">
        <v>176730</v>
      </c>
      <c r="P20" s="54">
        <v>-103248</v>
      </c>
      <c r="Q20" s="54">
        <v>832641</v>
      </c>
      <c r="R20" s="54">
        <v>906123</v>
      </c>
      <c r="S20" s="54">
        <v>782948</v>
      </c>
      <c r="T20" s="54">
        <v>158468</v>
      </c>
      <c r="U20" s="54">
        <v>-9413009</v>
      </c>
      <c r="V20" s="54">
        <v>-8471593</v>
      </c>
      <c r="W20" s="54">
        <v>5613774</v>
      </c>
      <c r="X20" s="54">
        <v>6561138</v>
      </c>
      <c r="Y20" s="54">
        <v>-947364</v>
      </c>
      <c r="Z20" s="184">
        <v>-14.44</v>
      </c>
      <c r="AA20" s="130">
        <v>18887580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1422029</v>
      </c>
      <c r="F21" s="60">
        <v>1422029</v>
      </c>
      <c r="G21" s="60">
        <v>39123</v>
      </c>
      <c r="H21" s="60">
        <v>0</v>
      </c>
      <c r="I21" s="82">
        <v>0</v>
      </c>
      <c r="J21" s="60">
        <v>39123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376514</v>
      </c>
      <c r="U21" s="60">
        <v>0</v>
      </c>
      <c r="V21" s="60">
        <v>376514</v>
      </c>
      <c r="W21" s="82">
        <v>415637</v>
      </c>
      <c r="X21" s="60">
        <v>1422029</v>
      </c>
      <c r="Y21" s="60">
        <v>-1006392</v>
      </c>
      <c r="Z21" s="140">
        <v>-70.77</v>
      </c>
      <c r="AA21" s="155">
        <v>1422029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1086482675</v>
      </c>
      <c r="D22" s="188">
        <f>SUM(D5:D21)</f>
        <v>0</v>
      </c>
      <c r="E22" s="189">
        <f t="shared" si="0"/>
        <v>1063180958</v>
      </c>
      <c r="F22" s="190">
        <f t="shared" si="0"/>
        <v>1061912608</v>
      </c>
      <c r="G22" s="190">
        <f t="shared" si="0"/>
        <v>423246427</v>
      </c>
      <c r="H22" s="190">
        <f t="shared" si="0"/>
        <v>46626196</v>
      </c>
      <c r="I22" s="190">
        <f t="shared" si="0"/>
        <v>35378380</v>
      </c>
      <c r="J22" s="190">
        <f t="shared" si="0"/>
        <v>505251003</v>
      </c>
      <c r="K22" s="190">
        <f t="shared" si="0"/>
        <v>41637288</v>
      </c>
      <c r="L22" s="190">
        <f t="shared" si="0"/>
        <v>45250284</v>
      </c>
      <c r="M22" s="190">
        <f t="shared" si="0"/>
        <v>121365109</v>
      </c>
      <c r="N22" s="190">
        <f t="shared" si="0"/>
        <v>208252681</v>
      </c>
      <c r="O22" s="190">
        <f t="shared" si="0"/>
        <v>29627419</v>
      </c>
      <c r="P22" s="190">
        <f t="shared" si="0"/>
        <v>36856714</v>
      </c>
      <c r="Q22" s="190">
        <f t="shared" si="0"/>
        <v>111660346</v>
      </c>
      <c r="R22" s="190">
        <f t="shared" si="0"/>
        <v>178144479</v>
      </c>
      <c r="S22" s="190">
        <f t="shared" si="0"/>
        <v>30009098</v>
      </c>
      <c r="T22" s="190">
        <f t="shared" si="0"/>
        <v>48554180</v>
      </c>
      <c r="U22" s="190">
        <f t="shared" si="0"/>
        <v>35830528</v>
      </c>
      <c r="V22" s="190">
        <f t="shared" si="0"/>
        <v>114393806</v>
      </c>
      <c r="W22" s="190">
        <f t="shared" si="0"/>
        <v>1006041969</v>
      </c>
      <c r="X22" s="190">
        <f t="shared" si="0"/>
        <v>1063181619</v>
      </c>
      <c r="Y22" s="190">
        <f t="shared" si="0"/>
        <v>-57139650</v>
      </c>
      <c r="Z22" s="191">
        <f>+IF(X22&lt;&gt;0,+(Y22/X22)*100,0)</f>
        <v>-5.37440160541376</v>
      </c>
      <c r="AA22" s="188">
        <f>SUM(AA5:AA21)</f>
        <v>1061912608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360609870</v>
      </c>
      <c r="D25" s="155">
        <v>0</v>
      </c>
      <c r="E25" s="156">
        <v>422758657</v>
      </c>
      <c r="F25" s="60">
        <v>418177519</v>
      </c>
      <c r="G25" s="60">
        <v>31107827</v>
      </c>
      <c r="H25" s="60">
        <v>31615683</v>
      </c>
      <c r="I25" s="60">
        <v>31710241</v>
      </c>
      <c r="J25" s="60">
        <v>94433751</v>
      </c>
      <c r="K25" s="60">
        <v>30703140</v>
      </c>
      <c r="L25" s="60">
        <v>30447620</v>
      </c>
      <c r="M25" s="60">
        <v>24859746</v>
      </c>
      <c r="N25" s="60">
        <v>86010506</v>
      </c>
      <c r="O25" s="60">
        <v>29601504</v>
      </c>
      <c r="P25" s="60">
        <v>29865049</v>
      </c>
      <c r="Q25" s="60">
        <v>30116083</v>
      </c>
      <c r="R25" s="60">
        <v>89582636</v>
      </c>
      <c r="S25" s="60">
        <v>30702411</v>
      </c>
      <c r="T25" s="60">
        <v>30411520</v>
      </c>
      <c r="U25" s="60">
        <v>125572633</v>
      </c>
      <c r="V25" s="60">
        <v>186686564</v>
      </c>
      <c r="W25" s="60">
        <v>456713457</v>
      </c>
      <c r="X25" s="60">
        <v>422759425</v>
      </c>
      <c r="Y25" s="60">
        <v>33954032</v>
      </c>
      <c r="Z25" s="140">
        <v>8.03</v>
      </c>
      <c r="AA25" s="155">
        <v>418177519</v>
      </c>
    </row>
    <row r="26" spans="1:27" ht="12.75">
      <c r="A26" s="183" t="s">
        <v>38</v>
      </c>
      <c r="B26" s="182"/>
      <c r="C26" s="155">
        <v>23819852</v>
      </c>
      <c r="D26" s="155">
        <v>0</v>
      </c>
      <c r="E26" s="156">
        <v>26732362</v>
      </c>
      <c r="F26" s="60">
        <v>26608008</v>
      </c>
      <c r="G26" s="60">
        <v>2057423</v>
      </c>
      <c r="H26" s="60">
        <v>2081953</v>
      </c>
      <c r="I26" s="60">
        <v>2053878</v>
      </c>
      <c r="J26" s="60">
        <v>6193254</v>
      </c>
      <c r="K26" s="60">
        <v>1977199</v>
      </c>
      <c r="L26" s="60">
        <v>2023123</v>
      </c>
      <c r="M26" s="60">
        <v>206538</v>
      </c>
      <c r="N26" s="60">
        <v>4206860</v>
      </c>
      <c r="O26" s="60">
        <v>2062064</v>
      </c>
      <c r="P26" s="60">
        <v>3710706</v>
      </c>
      <c r="Q26" s="60">
        <v>2231820</v>
      </c>
      <c r="R26" s="60">
        <v>8004590</v>
      </c>
      <c r="S26" s="60">
        <v>2231820</v>
      </c>
      <c r="T26" s="60">
        <v>2231820</v>
      </c>
      <c r="U26" s="60">
        <v>2259960</v>
      </c>
      <c r="V26" s="60">
        <v>6723600</v>
      </c>
      <c r="W26" s="60">
        <v>25128304</v>
      </c>
      <c r="X26" s="60">
        <v>26732360</v>
      </c>
      <c r="Y26" s="60">
        <v>-1604056</v>
      </c>
      <c r="Z26" s="140">
        <v>-6</v>
      </c>
      <c r="AA26" s="155">
        <v>26608008</v>
      </c>
    </row>
    <row r="27" spans="1:27" ht="12.75">
      <c r="A27" s="183" t="s">
        <v>118</v>
      </c>
      <c r="B27" s="182"/>
      <c r="C27" s="155">
        <v>14168480</v>
      </c>
      <c r="D27" s="155">
        <v>0</v>
      </c>
      <c r="E27" s="156">
        <v>28053000</v>
      </c>
      <c r="F27" s="60">
        <v>28053000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28053000</v>
      </c>
      <c r="Y27" s="60">
        <v>-28053000</v>
      </c>
      <c r="Z27" s="140">
        <v>-100</v>
      </c>
      <c r="AA27" s="155">
        <v>28053000</v>
      </c>
    </row>
    <row r="28" spans="1:27" ht="12.75">
      <c r="A28" s="183" t="s">
        <v>39</v>
      </c>
      <c r="B28" s="182"/>
      <c r="C28" s="155">
        <v>151119287</v>
      </c>
      <c r="D28" s="155">
        <v>0</v>
      </c>
      <c r="E28" s="156">
        <v>165722931</v>
      </c>
      <c r="F28" s="60">
        <v>165723081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111419403</v>
      </c>
      <c r="T28" s="60">
        <v>0</v>
      </c>
      <c r="U28" s="60">
        <v>24771091</v>
      </c>
      <c r="V28" s="60">
        <v>136190494</v>
      </c>
      <c r="W28" s="60">
        <v>136190494</v>
      </c>
      <c r="X28" s="60">
        <v>165723078</v>
      </c>
      <c r="Y28" s="60">
        <v>-29532584</v>
      </c>
      <c r="Z28" s="140">
        <v>-17.82</v>
      </c>
      <c r="AA28" s="155">
        <v>165723081</v>
      </c>
    </row>
    <row r="29" spans="1:27" ht="12.75">
      <c r="A29" s="183" t="s">
        <v>40</v>
      </c>
      <c r="B29" s="182"/>
      <c r="C29" s="155">
        <v>14727735</v>
      </c>
      <c r="D29" s="155">
        <v>0</v>
      </c>
      <c r="E29" s="156">
        <v>28461400</v>
      </c>
      <c r="F29" s="60">
        <v>28461400</v>
      </c>
      <c r="G29" s="60">
        <v>0</v>
      </c>
      <c r="H29" s="60">
        <v>0</v>
      </c>
      <c r="I29" s="60">
        <v>0</v>
      </c>
      <c r="J29" s="60">
        <v>0</v>
      </c>
      <c r="K29" s="60">
        <v>4633365</v>
      </c>
      <c r="L29" s="60">
        <v>-3283801</v>
      </c>
      <c r="M29" s="60">
        <v>0</v>
      </c>
      <c r="N29" s="60">
        <v>1349564</v>
      </c>
      <c r="O29" s="60">
        <v>0</v>
      </c>
      <c r="P29" s="60">
        <v>0</v>
      </c>
      <c r="Q29" s="60">
        <v>593131</v>
      </c>
      <c r="R29" s="60">
        <v>593131</v>
      </c>
      <c r="S29" s="60">
        <v>0</v>
      </c>
      <c r="T29" s="60">
        <v>74670</v>
      </c>
      <c r="U29" s="60">
        <v>859634</v>
      </c>
      <c r="V29" s="60">
        <v>934304</v>
      </c>
      <c r="W29" s="60">
        <v>2876999</v>
      </c>
      <c r="X29" s="60">
        <v>28461401</v>
      </c>
      <c r="Y29" s="60">
        <v>-25584402</v>
      </c>
      <c r="Z29" s="140">
        <v>-89.89</v>
      </c>
      <c r="AA29" s="155">
        <v>28461400</v>
      </c>
    </row>
    <row r="30" spans="1:27" ht="12.75">
      <c r="A30" s="183" t="s">
        <v>119</v>
      </c>
      <c r="B30" s="182"/>
      <c r="C30" s="155">
        <v>250059345</v>
      </c>
      <c r="D30" s="155">
        <v>0</v>
      </c>
      <c r="E30" s="156">
        <v>285634601</v>
      </c>
      <c r="F30" s="60">
        <v>285634601</v>
      </c>
      <c r="G30" s="60">
        <v>31310757</v>
      </c>
      <c r="H30" s="60">
        <v>31398749</v>
      </c>
      <c r="I30" s="60">
        <v>21168788</v>
      </c>
      <c r="J30" s="60">
        <v>83878294</v>
      </c>
      <c r="K30" s="60">
        <v>20079609</v>
      </c>
      <c r="L30" s="60">
        <v>20139457</v>
      </c>
      <c r="M30" s="60">
        <v>15942366</v>
      </c>
      <c r="N30" s="60">
        <v>56161432</v>
      </c>
      <c r="O30" s="60">
        <v>16503773</v>
      </c>
      <c r="P30" s="60">
        <v>17448365</v>
      </c>
      <c r="Q30" s="60">
        <v>15752743</v>
      </c>
      <c r="R30" s="60">
        <v>49704881</v>
      </c>
      <c r="S30" s="60">
        <v>17036353</v>
      </c>
      <c r="T30" s="60">
        <v>18641709</v>
      </c>
      <c r="U30" s="60">
        <v>30820248</v>
      </c>
      <c r="V30" s="60">
        <v>66498310</v>
      </c>
      <c r="W30" s="60">
        <v>256242917</v>
      </c>
      <c r="X30" s="60">
        <v>285634602</v>
      </c>
      <c r="Y30" s="60">
        <v>-29391685</v>
      </c>
      <c r="Z30" s="140">
        <v>-10.29</v>
      </c>
      <c r="AA30" s="155">
        <v>285634601</v>
      </c>
    </row>
    <row r="31" spans="1:27" ht="12.75">
      <c r="A31" s="183" t="s">
        <v>120</v>
      </c>
      <c r="B31" s="182"/>
      <c r="C31" s="155">
        <v>55210362</v>
      </c>
      <c r="D31" s="155">
        <v>0</v>
      </c>
      <c r="E31" s="156">
        <v>0</v>
      </c>
      <c r="F31" s="60">
        <v>15976487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15976487</v>
      </c>
    </row>
    <row r="32" spans="1:27" ht="12.75">
      <c r="A32" s="183" t="s">
        <v>121</v>
      </c>
      <c r="B32" s="182"/>
      <c r="C32" s="155">
        <v>10552403</v>
      </c>
      <c r="D32" s="155">
        <v>0</v>
      </c>
      <c r="E32" s="156">
        <v>7982356</v>
      </c>
      <c r="F32" s="60">
        <v>63992545</v>
      </c>
      <c r="G32" s="60">
        <v>620420</v>
      </c>
      <c r="H32" s="60">
        <v>891619</v>
      </c>
      <c r="I32" s="60">
        <v>954886</v>
      </c>
      <c r="J32" s="60">
        <v>2466925</v>
      </c>
      <c r="K32" s="60">
        <v>1536671</v>
      </c>
      <c r="L32" s="60">
        <v>-144899</v>
      </c>
      <c r="M32" s="60">
        <v>1396911</v>
      </c>
      <c r="N32" s="60">
        <v>2788683</v>
      </c>
      <c r="O32" s="60">
        <v>1092451</v>
      </c>
      <c r="P32" s="60">
        <v>585395</v>
      </c>
      <c r="Q32" s="60">
        <v>554637</v>
      </c>
      <c r="R32" s="60">
        <v>2232483</v>
      </c>
      <c r="S32" s="60">
        <v>738177</v>
      </c>
      <c r="T32" s="60">
        <v>937811</v>
      </c>
      <c r="U32" s="60">
        <v>-204393</v>
      </c>
      <c r="V32" s="60">
        <v>1471595</v>
      </c>
      <c r="W32" s="60">
        <v>8959686</v>
      </c>
      <c r="X32" s="60">
        <v>7981951</v>
      </c>
      <c r="Y32" s="60">
        <v>977735</v>
      </c>
      <c r="Z32" s="140">
        <v>12.25</v>
      </c>
      <c r="AA32" s="155">
        <v>63992545</v>
      </c>
    </row>
    <row r="33" spans="1:27" ht="12.75">
      <c r="A33" s="183" t="s">
        <v>42</v>
      </c>
      <c r="B33" s="182"/>
      <c r="C33" s="155">
        <v>55870785</v>
      </c>
      <c r="D33" s="155">
        <v>0</v>
      </c>
      <c r="E33" s="156">
        <v>24000000</v>
      </c>
      <c r="F33" s="60">
        <v>118019</v>
      </c>
      <c r="G33" s="60">
        <v>888077</v>
      </c>
      <c r="H33" s="60">
        <v>1095245</v>
      </c>
      <c r="I33" s="60">
        <v>2100067</v>
      </c>
      <c r="J33" s="60">
        <v>4083389</v>
      </c>
      <c r="K33" s="60">
        <v>3535454</v>
      </c>
      <c r="L33" s="60">
        <v>1924267</v>
      </c>
      <c r="M33" s="60">
        <v>2220174</v>
      </c>
      <c r="N33" s="60">
        <v>7679895</v>
      </c>
      <c r="O33" s="60">
        <v>3342476</v>
      </c>
      <c r="P33" s="60">
        <v>1171535</v>
      </c>
      <c r="Q33" s="60">
        <v>4143596</v>
      </c>
      <c r="R33" s="60">
        <v>8657607</v>
      </c>
      <c r="S33" s="60">
        <v>801865</v>
      </c>
      <c r="T33" s="60">
        <v>929524</v>
      </c>
      <c r="U33" s="60">
        <v>-2177331</v>
      </c>
      <c r="V33" s="60">
        <v>-445942</v>
      </c>
      <c r="W33" s="60">
        <v>19974949</v>
      </c>
      <c r="X33" s="60">
        <v>24000000</v>
      </c>
      <c r="Y33" s="60">
        <v>-4025051</v>
      </c>
      <c r="Z33" s="140">
        <v>-16.77</v>
      </c>
      <c r="AA33" s="155">
        <v>118019</v>
      </c>
    </row>
    <row r="34" spans="1:27" ht="12.75">
      <c r="A34" s="183" t="s">
        <v>43</v>
      </c>
      <c r="B34" s="182"/>
      <c r="C34" s="155">
        <v>130352851</v>
      </c>
      <c r="D34" s="155">
        <v>0</v>
      </c>
      <c r="E34" s="156">
        <v>200148517</v>
      </c>
      <c r="F34" s="60">
        <v>158324314</v>
      </c>
      <c r="G34" s="60">
        <v>10362432</v>
      </c>
      <c r="H34" s="60">
        <v>14951050</v>
      </c>
      <c r="I34" s="60">
        <v>22025097</v>
      </c>
      <c r="J34" s="60">
        <v>47338579</v>
      </c>
      <c r="K34" s="60">
        <v>14426403</v>
      </c>
      <c r="L34" s="60">
        <v>9802218</v>
      </c>
      <c r="M34" s="60">
        <v>13681167</v>
      </c>
      <c r="N34" s="60">
        <v>37909788</v>
      </c>
      <c r="O34" s="60">
        <v>25999809</v>
      </c>
      <c r="P34" s="60">
        <v>6264227</v>
      </c>
      <c r="Q34" s="60">
        <v>11448729</v>
      </c>
      <c r="R34" s="60">
        <v>43712765</v>
      </c>
      <c r="S34" s="60">
        <v>7843613</v>
      </c>
      <c r="T34" s="60">
        <v>13056677</v>
      </c>
      <c r="U34" s="60">
        <v>14159019</v>
      </c>
      <c r="V34" s="60">
        <v>35059309</v>
      </c>
      <c r="W34" s="60">
        <v>164020441</v>
      </c>
      <c r="X34" s="60">
        <v>200148797</v>
      </c>
      <c r="Y34" s="60">
        <v>-36128356</v>
      </c>
      <c r="Z34" s="140">
        <v>-18.05</v>
      </c>
      <c r="AA34" s="155">
        <v>158324314</v>
      </c>
    </row>
    <row r="35" spans="1:27" ht="12.75">
      <c r="A35" s="181" t="s">
        <v>122</v>
      </c>
      <c r="B35" s="185"/>
      <c r="C35" s="155">
        <v>3033300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1069524270</v>
      </c>
      <c r="D36" s="188">
        <f>SUM(D25:D35)</f>
        <v>0</v>
      </c>
      <c r="E36" s="189">
        <f t="shared" si="1"/>
        <v>1189493824</v>
      </c>
      <c r="F36" s="190">
        <f t="shared" si="1"/>
        <v>1191068974</v>
      </c>
      <c r="G36" s="190">
        <f t="shared" si="1"/>
        <v>76346936</v>
      </c>
      <c r="H36" s="190">
        <f t="shared" si="1"/>
        <v>82034299</v>
      </c>
      <c r="I36" s="190">
        <f t="shared" si="1"/>
        <v>80012957</v>
      </c>
      <c r="J36" s="190">
        <f t="shared" si="1"/>
        <v>238394192</v>
      </c>
      <c r="K36" s="190">
        <f t="shared" si="1"/>
        <v>76891841</v>
      </c>
      <c r="L36" s="190">
        <f t="shared" si="1"/>
        <v>60907985</v>
      </c>
      <c r="M36" s="190">
        <f t="shared" si="1"/>
        <v>58306902</v>
      </c>
      <c r="N36" s="190">
        <f t="shared" si="1"/>
        <v>196106728</v>
      </c>
      <c r="O36" s="190">
        <f t="shared" si="1"/>
        <v>78602077</v>
      </c>
      <c r="P36" s="190">
        <f t="shared" si="1"/>
        <v>59045277</v>
      </c>
      <c r="Q36" s="190">
        <f t="shared" si="1"/>
        <v>64840739</v>
      </c>
      <c r="R36" s="190">
        <f t="shared" si="1"/>
        <v>202488093</v>
      </c>
      <c r="S36" s="190">
        <f t="shared" si="1"/>
        <v>170773642</v>
      </c>
      <c r="T36" s="190">
        <f t="shared" si="1"/>
        <v>66283731</v>
      </c>
      <c r="U36" s="190">
        <f t="shared" si="1"/>
        <v>196060861</v>
      </c>
      <c r="V36" s="190">
        <f t="shared" si="1"/>
        <v>433118234</v>
      </c>
      <c r="W36" s="190">
        <f t="shared" si="1"/>
        <v>1070107247</v>
      </c>
      <c r="X36" s="190">
        <f t="shared" si="1"/>
        <v>1189494614</v>
      </c>
      <c r="Y36" s="190">
        <f t="shared" si="1"/>
        <v>-119387367</v>
      </c>
      <c r="Z36" s="191">
        <f>+IF(X36&lt;&gt;0,+(Y36/X36)*100,0)</f>
        <v>-10.036814424785618</v>
      </c>
      <c r="AA36" s="188">
        <f>SUM(AA25:AA35)</f>
        <v>1191068974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16958405</v>
      </c>
      <c r="D38" s="199">
        <f>+D22-D36</f>
        <v>0</v>
      </c>
      <c r="E38" s="200">
        <f t="shared" si="2"/>
        <v>-126312866</v>
      </c>
      <c r="F38" s="106">
        <f t="shared" si="2"/>
        <v>-129156366</v>
      </c>
      <c r="G38" s="106">
        <f t="shared" si="2"/>
        <v>346899491</v>
      </c>
      <c r="H38" s="106">
        <f t="shared" si="2"/>
        <v>-35408103</v>
      </c>
      <c r="I38" s="106">
        <f t="shared" si="2"/>
        <v>-44634577</v>
      </c>
      <c r="J38" s="106">
        <f t="shared" si="2"/>
        <v>266856811</v>
      </c>
      <c r="K38" s="106">
        <f t="shared" si="2"/>
        <v>-35254553</v>
      </c>
      <c r="L38" s="106">
        <f t="shared" si="2"/>
        <v>-15657701</v>
      </c>
      <c r="M38" s="106">
        <f t="shared" si="2"/>
        <v>63058207</v>
      </c>
      <c r="N38" s="106">
        <f t="shared" si="2"/>
        <v>12145953</v>
      </c>
      <c r="O38" s="106">
        <f t="shared" si="2"/>
        <v>-48974658</v>
      </c>
      <c r="P38" s="106">
        <f t="shared" si="2"/>
        <v>-22188563</v>
      </c>
      <c r="Q38" s="106">
        <f t="shared" si="2"/>
        <v>46819607</v>
      </c>
      <c r="R38" s="106">
        <f t="shared" si="2"/>
        <v>-24343614</v>
      </c>
      <c r="S38" s="106">
        <f t="shared" si="2"/>
        <v>-140764544</v>
      </c>
      <c r="T38" s="106">
        <f t="shared" si="2"/>
        <v>-17729551</v>
      </c>
      <c r="U38" s="106">
        <f t="shared" si="2"/>
        <v>-160230333</v>
      </c>
      <c r="V38" s="106">
        <f t="shared" si="2"/>
        <v>-318724428</v>
      </c>
      <c r="W38" s="106">
        <f t="shared" si="2"/>
        <v>-64065278</v>
      </c>
      <c r="X38" s="106">
        <f>IF(F22=F36,0,X22-X36)</f>
        <v>-126312995</v>
      </c>
      <c r="Y38" s="106">
        <f t="shared" si="2"/>
        <v>62247717</v>
      </c>
      <c r="Z38" s="201">
        <f>+IF(X38&lt;&gt;0,+(Y38/X38)*100,0)</f>
        <v>-49.280532854121624</v>
      </c>
      <c r="AA38" s="199">
        <f>+AA22-AA36</f>
        <v>-129156366</v>
      </c>
    </row>
    <row r="39" spans="1:27" ht="12.75">
      <c r="A39" s="181" t="s">
        <v>46</v>
      </c>
      <c r="B39" s="185"/>
      <c r="C39" s="155">
        <v>199953046</v>
      </c>
      <c r="D39" s="155">
        <v>0</v>
      </c>
      <c r="E39" s="156">
        <v>134978187</v>
      </c>
      <c r="F39" s="60">
        <v>411348375</v>
      </c>
      <c r="G39" s="60">
        <v>533894</v>
      </c>
      <c r="H39" s="60">
        <v>10517000</v>
      </c>
      <c r="I39" s="60">
        <v>6189927</v>
      </c>
      <c r="J39" s="60">
        <v>17240821</v>
      </c>
      <c r="K39" s="60">
        <v>31468387</v>
      </c>
      <c r="L39" s="60">
        <v>28533238</v>
      </c>
      <c r="M39" s="60">
        <v>7052835</v>
      </c>
      <c r="N39" s="60">
        <v>67054460</v>
      </c>
      <c r="O39" s="60">
        <v>8919804</v>
      </c>
      <c r="P39" s="60">
        <v>16476119</v>
      </c>
      <c r="Q39" s="60">
        <v>22957619</v>
      </c>
      <c r="R39" s="60">
        <v>48353542</v>
      </c>
      <c r="S39" s="60">
        <v>16616060</v>
      </c>
      <c r="T39" s="60">
        <v>24472946</v>
      </c>
      <c r="U39" s="60">
        <v>14268295</v>
      </c>
      <c r="V39" s="60">
        <v>55357301</v>
      </c>
      <c r="W39" s="60">
        <v>188006124</v>
      </c>
      <c r="X39" s="60">
        <v>134977866</v>
      </c>
      <c r="Y39" s="60">
        <v>53028258</v>
      </c>
      <c r="Z39" s="140">
        <v>39.29</v>
      </c>
      <c r="AA39" s="155">
        <v>411348375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216911451</v>
      </c>
      <c r="D42" s="206">
        <f>SUM(D38:D41)</f>
        <v>0</v>
      </c>
      <c r="E42" s="207">
        <f t="shared" si="3"/>
        <v>8665321</v>
      </c>
      <c r="F42" s="88">
        <f t="shared" si="3"/>
        <v>282192009</v>
      </c>
      <c r="G42" s="88">
        <f t="shared" si="3"/>
        <v>347433385</v>
      </c>
      <c r="H42" s="88">
        <f t="shared" si="3"/>
        <v>-24891103</v>
      </c>
      <c r="I42" s="88">
        <f t="shared" si="3"/>
        <v>-38444650</v>
      </c>
      <c r="J42" s="88">
        <f t="shared" si="3"/>
        <v>284097632</v>
      </c>
      <c r="K42" s="88">
        <f t="shared" si="3"/>
        <v>-3786166</v>
      </c>
      <c r="L42" s="88">
        <f t="shared" si="3"/>
        <v>12875537</v>
      </c>
      <c r="M42" s="88">
        <f t="shared" si="3"/>
        <v>70111042</v>
      </c>
      <c r="N42" s="88">
        <f t="shared" si="3"/>
        <v>79200413</v>
      </c>
      <c r="O42" s="88">
        <f t="shared" si="3"/>
        <v>-40054854</v>
      </c>
      <c r="P42" s="88">
        <f t="shared" si="3"/>
        <v>-5712444</v>
      </c>
      <c r="Q42" s="88">
        <f t="shared" si="3"/>
        <v>69777226</v>
      </c>
      <c r="R42" s="88">
        <f t="shared" si="3"/>
        <v>24009928</v>
      </c>
      <c r="S42" s="88">
        <f t="shared" si="3"/>
        <v>-124148484</v>
      </c>
      <c r="T42" s="88">
        <f t="shared" si="3"/>
        <v>6743395</v>
      </c>
      <c r="U42" s="88">
        <f t="shared" si="3"/>
        <v>-145962038</v>
      </c>
      <c r="V42" s="88">
        <f t="shared" si="3"/>
        <v>-263367127</v>
      </c>
      <c r="W42" s="88">
        <f t="shared" si="3"/>
        <v>123940846</v>
      </c>
      <c r="X42" s="88">
        <f t="shared" si="3"/>
        <v>8664871</v>
      </c>
      <c r="Y42" s="88">
        <f t="shared" si="3"/>
        <v>115275975</v>
      </c>
      <c r="Z42" s="208">
        <f>+IF(X42&lt;&gt;0,+(Y42/X42)*100,0)</f>
        <v>1330.3830489801867</v>
      </c>
      <c r="AA42" s="206">
        <f>SUM(AA38:AA41)</f>
        <v>282192009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216911451</v>
      </c>
      <c r="D44" s="210">
        <f>+D42-D43</f>
        <v>0</v>
      </c>
      <c r="E44" s="211">
        <f t="shared" si="4"/>
        <v>8665321</v>
      </c>
      <c r="F44" s="77">
        <f t="shared" si="4"/>
        <v>282192009</v>
      </c>
      <c r="G44" s="77">
        <f t="shared" si="4"/>
        <v>347433385</v>
      </c>
      <c r="H44" s="77">
        <f t="shared" si="4"/>
        <v>-24891103</v>
      </c>
      <c r="I44" s="77">
        <f t="shared" si="4"/>
        <v>-38444650</v>
      </c>
      <c r="J44" s="77">
        <f t="shared" si="4"/>
        <v>284097632</v>
      </c>
      <c r="K44" s="77">
        <f t="shared" si="4"/>
        <v>-3786166</v>
      </c>
      <c r="L44" s="77">
        <f t="shared" si="4"/>
        <v>12875537</v>
      </c>
      <c r="M44" s="77">
        <f t="shared" si="4"/>
        <v>70111042</v>
      </c>
      <c r="N44" s="77">
        <f t="shared" si="4"/>
        <v>79200413</v>
      </c>
      <c r="O44" s="77">
        <f t="shared" si="4"/>
        <v>-40054854</v>
      </c>
      <c r="P44" s="77">
        <f t="shared" si="4"/>
        <v>-5712444</v>
      </c>
      <c r="Q44" s="77">
        <f t="shared" si="4"/>
        <v>69777226</v>
      </c>
      <c r="R44" s="77">
        <f t="shared" si="4"/>
        <v>24009928</v>
      </c>
      <c r="S44" s="77">
        <f t="shared" si="4"/>
        <v>-124148484</v>
      </c>
      <c r="T44" s="77">
        <f t="shared" si="4"/>
        <v>6743395</v>
      </c>
      <c r="U44" s="77">
        <f t="shared" si="4"/>
        <v>-145962038</v>
      </c>
      <c r="V44" s="77">
        <f t="shared" si="4"/>
        <v>-263367127</v>
      </c>
      <c r="W44" s="77">
        <f t="shared" si="4"/>
        <v>123940846</v>
      </c>
      <c r="X44" s="77">
        <f t="shared" si="4"/>
        <v>8664871</v>
      </c>
      <c r="Y44" s="77">
        <f t="shared" si="4"/>
        <v>115275975</v>
      </c>
      <c r="Z44" s="212">
        <f>+IF(X44&lt;&gt;0,+(Y44/X44)*100,0)</f>
        <v>1330.3830489801867</v>
      </c>
      <c r="AA44" s="210">
        <f>+AA42-AA43</f>
        <v>282192009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216911451</v>
      </c>
      <c r="D46" s="206">
        <f>SUM(D44:D45)</f>
        <v>0</v>
      </c>
      <c r="E46" s="207">
        <f t="shared" si="5"/>
        <v>8665321</v>
      </c>
      <c r="F46" s="88">
        <f t="shared" si="5"/>
        <v>282192009</v>
      </c>
      <c r="G46" s="88">
        <f t="shared" si="5"/>
        <v>347433385</v>
      </c>
      <c r="H46" s="88">
        <f t="shared" si="5"/>
        <v>-24891103</v>
      </c>
      <c r="I46" s="88">
        <f t="shared" si="5"/>
        <v>-38444650</v>
      </c>
      <c r="J46" s="88">
        <f t="shared" si="5"/>
        <v>284097632</v>
      </c>
      <c r="K46" s="88">
        <f t="shared" si="5"/>
        <v>-3786166</v>
      </c>
      <c r="L46" s="88">
        <f t="shared" si="5"/>
        <v>12875537</v>
      </c>
      <c r="M46" s="88">
        <f t="shared" si="5"/>
        <v>70111042</v>
      </c>
      <c r="N46" s="88">
        <f t="shared" si="5"/>
        <v>79200413</v>
      </c>
      <c r="O46" s="88">
        <f t="shared" si="5"/>
        <v>-40054854</v>
      </c>
      <c r="P46" s="88">
        <f t="shared" si="5"/>
        <v>-5712444</v>
      </c>
      <c r="Q46" s="88">
        <f t="shared" si="5"/>
        <v>69777226</v>
      </c>
      <c r="R46" s="88">
        <f t="shared" si="5"/>
        <v>24009928</v>
      </c>
      <c r="S46" s="88">
        <f t="shared" si="5"/>
        <v>-124148484</v>
      </c>
      <c r="T46" s="88">
        <f t="shared" si="5"/>
        <v>6743395</v>
      </c>
      <c r="U46" s="88">
        <f t="shared" si="5"/>
        <v>-145962038</v>
      </c>
      <c r="V46" s="88">
        <f t="shared" si="5"/>
        <v>-263367127</v>
      </c>
      <c r="W46" s="88">
        <f t="shared" si="5"/>
        <v>123940846</v>
      </c>
      <c r="X46" s="88">
        <f t="shared" si="5"/>
        <v>8664871</v>
      </c>
      <c r="Y46" s="88">
        <f t="shared" si="5"/>
        <v>115275975</v>
      </c>
      <c r="Z46" s="208">
        <f>+IF(X46&lt;&gt;0,+(Y46/X46)*100,0)</f>
        <v>1330.3830489801867</v>
      </c>
      <c r="AA46" s="206">
        <f>SUM(AA44:AA45)</f>
        <v>282192009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216911451</v>
      </c>
      <c r="D48" s="217">
        <f>SUM(D46:D47)</f>
        <v>0</v>
      </c>
      <c r="E48" s="218">
        <f t="shared" si="6"/>
        <v>8665321</v>
      </c>
      <c r="F48" s="219">
        <f t="shared" si="6"/>
        <v>282192009</v>
      </c>
      <c r="G48" s="219">
        <f t="shared" si="6"/>
        <v>347433385</v>
      </c>
      <c r="H48" s="220">
        <f t="shared" si="6"/>
        <v>-24891103</v>
      </c>
      <c r="I48" s="220">
        <f t="shared" si="6"/>
        <v>-38444650</v>
      </c>
      <c r="J48" s="220">
        <f t="shared" si="6"/>
        <v>284097632</v>
      </c>
      <c r="K48" s="220">
        <f t="shared" si="6"/>
        <v>-3786166</v>
      </c>
      <c r="L48" s="220">
        <f t="shared" si="6"/>
        <v>12875537</v>
      </c>
      <c r="M48" s="219">
        <f t="shared" si="6"/>
        <v>70111042</v>
      </c>
      <c r="N48" s="219">
        <f t="shared" si="6"/>
        <v>79200413</v>
      </c>
      <c r="O48" s="220">
        <f t="shared" si="6"/>
        <v>-40054854</v>
      </c>
      <c r="P48" s="220">
        <f t="shared" si="6"/>
        <v>-5712444</v>
      </c>
      <c r="Q48" s="220">
        <f t="shared" si="6"/>
        <v>69777226</v>
      </c>
      <c r="R48" s="220">
        <f t="shared" si="6"/>
        <v>24009928</v>
      </c>
      <c r="S48" s="220">
        <f t="shared" si="6"/>
        <v>-124148484</v>
      </c>
      <c r="T48" s="219">
        <f t="shared" si="6"/>
        <v>6743395</v>
      </c>
      <c r="U48" s="219">
        <f t="shared" si="6"/>
        <v>-145962038</v>
      </c>
      <c r="V48" s="220">
        <f t="shared" si="6"/>
        <v>-263367127</v>
      </c>
      <c r="W48" s="220">
        <f t="shared" si="6"/>
        <v>123940846</v>
      </c>
      <c r="X48" s="220">
        <f t="shared" si="6"/>
        <v>8664871</v>
      </c>
      <c r="Y48" s="220">
        <f t="shared" si="6"/>
        <v>115275975</v>
      </c>
      <c r="Z48" s="221">
        <f>+IF(X48&lt;&gt;0,+(Y48/X48)*100,0)</f>
        <v>1330.3830489801867</v>
      </c>
      <c r="AA48" s="222">
        <f>SUM(AA46:AA47)</f>
        <v>282192009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12258560</v>
      </c>
      <c r="D5" s="153">
        <f>SUM(D6:D8)</f>
        <v>0</v>
      </c>
      <c r="E5" s="154">
        <f t="shared" si="0"/>
        <v>7293432</v>
      </c>
      <c r="F5" s="100">
        <f t="shared" si="0"/>
        <v>4387441</v>
      </c>
      <c r="G5" s="100">
        <f t="shared" si="0"/>
        <v>138503</v>
      </c>
      <c r="H5" s="100">
        <f t="shared" si="0"/>
        <v>102216</v>
      </c>
      <c r="I5" s="100">
        <f t="shared" si="0"/>
        <v>1197758</v>
      </c>
      <c r="J5" s="100">
        <f t="shared" si="0"/>
        <v>1438477</v>
      </c>
      <c r="K5" s="100">
        <f t="shared" si="0"/>
        <v>542577</v>
      </c>
      <c r="L5" s="100">
        <f t="shared" si="0"/>
        <v>-18325</v>
      </c>
      <c r="M5" s="100">
        <f t="shared" si="0"/>
        <v>122633</v>
      </c>
      <c r="N5" s="100">
        <f t="shared" si="0"/>
        <v>646885</v>
      </c>
      <c r="O5" s="100">
        <f t="shared" si="0"/>
        <v>168934</v>
      </c>
      <c r="P5" s="100">
        <f t="shared" si="0"/>
        <v>297974</v>
      </c>
      <c r="Q5" s="100">
        <f t="shared" si="0"/>
        <v>72347</v>
      </c>
      <c r="R5" s="100">
        <f t="shared" si="0"/>
        <v>539255</v>
      </c>
      <c r="S5" s="100">
        <f t="shared" si="0"/>
        <v>83371</v>
      </c>
      <c r="T5" s="100">
        <f t="shared" si="0"/>
        <v>821220</v>
      </c>
      <c r="U5" s="100">
        <f t="shared" si="0"/>
        <v>157868</v>
      </c>
      <c r="V5" s="100">
        <f t="shared" si="0"/>
        <v>1062459</v>
      </c>
      <c r="W5" s="100">
        <f t="shared" si="0"/>
        <v>3687076</v>
      </c>
      <c r="X5" s="100">
        <f t="shared" si="0"/>
        <v>7293432</v>
      </c>
      <c r="Y5" s="100">
        <f t="shared" si="0"/>
        <v>-3606356</v>
      </c>
      <c r="Z5" s="137">
        <f>+IF(X5&lt;&gt;0,+(Y5/X5)*100,0)</f>
        <v>-49.446625402142644</v>
      </c>
      <c r="AA5" s="153">
        <f>SUM(AA6:AA8)</f>
        <v>4387441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>
        <v>385636</v>
      </c>
      <c r="U6" s="60"/>
      <c r="V6" s="60">
        <v>385636</v>
      </c>
      <c r="W6" s="60">
        <v>385636</v>
      </c>
      <c r="X6" s="60"/>
      <c r="Y6" s="60">
        <v>385636</v>
      </c>
      <c r="Z6" s="140"/>
      <c r="AA6" s="62"/>
    </row>
    <row r="7" spans="1:27" ht="12.75">
      <c r="A7" s="138" t="s">
        <v>76</v>
      </c>
      <c r="B7" s="136"/>
      <c r="C7" s="157">
        <v>12258560</v>
      </c>
      <c r="D7" s="157"/>
      <c r="E7" s="158">
        <v>7293432</v>
      </c>
      <c r="F7" s="159">
        <v>4387441</v>
      </c>
      <c r="G7" s="159">
        <v>138503</v>
      </c>
      <c r="H7" s="159">
        <v>102216</v>
      </c>
      <c r="I7" s="159">
        <v>1197758</v>
      </c>
      <c r="J7" s="159">
        <v>1438477</v>
      </c>
      <c r="K7" s="159">
        <v>542577</v>
      </c>
      <c r="L7" s="159">
        <v>-18325</v>
      </c>
      <c r="M7" s="159">
        <v>122633</v>
      </c>
      <c r="N7" s="159">
        <v>646885</v>
      </c>
      <c r="O7" s="159">
        <v>168934</v>
      </c>
      <c r="P7" s="159">
        <v>297974</v>
      </c>
      <c r="Q7" s="159">
        <v>72347</v>
      </c>
      <c r="R7" s="159">
        <v>539255</v>
      </c>
      <c r="S7" s="159">
        <v>83371</v>
      </c>
      <c r="T7" s="159">
        <v>435584</v>
      </c>
      <c r="U7" s="159">
        <v>157868</v>
      </c>
      <c r="V7" s="159">
        <v>676823</v>
      </c>
      <c r="W7" s="159">
        <v>3301440</v>
      </c>
      <c r="X7" s="159">
        <v>7293432</v>
      </c>
      <c r="Y7" s="159">
        <v>-3991992</v>
      </c>
      <c r="Z7" s="141">
        <v>-54.73</v>
      </c>
      <c r="AA7" s="225">
        <v>4387441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32647262</v>
      </c>
      <c r="D9" s="153">
        <f>SUM(D10:D14)</f>
        <v>0</v>
      </c>
      <c r="E9" s="154">
        <f t="shared" si="1"/>
        <v>78581673</v>
      </c>
      <c r="F9" s="100">
        <f t="shared" si="1"/>
        <v>95751915</v>
      </c>
      <c r="G9" s="100">
        <f t="shared" si="1"/>
        <v>11042358</v>
      </c>
      <c r="H9" s="100">
        <f t="shared" si="1"/>
        <v>2099710</v>
      </c>
      <c r="I9" s="100">
        <f t="shared" si="1"/>
        <v>6073563</v>
      </c>
      <c r="J9" s="100">
        <f t="shared" si="1"/>
        <v>19215631</v>
      </c>
      <c r="K9" s="100">
        <f t="shared" si="1"/>
        <v>6005172</v>
      </c>
      <c r="L9" s="100">
        <f t="shared" si="1"/>
        <v>7205501</v>
      </c>
      <c r="M9" s="100">
        <f t="shared" si="1"/>
        <v>1915424</v>
      </c>
      <c r="N9" s="100">
        <f t="shared" si="1"/>
        <v>15126097</v>
      </c>
      <c r="O9" s="100">
        <f t="shared" si="1"/>
        <v>36185078</v>
      </c>
      <c r="P9" s="100">
        <f t="shared" si="1"/>
        <v>6488807</v>
      </c>
      <c r="Q9" s="100">
        <f t="shared" si="1"/>
        <v>3100000</v>
      </c>
      <c r="R9" s="100">
        <f t="shared" si="1"/>
        <v>45773885</v>
      </c>
      <c r="S9" s="100">
        <f t="shared" si="1"/>
        <v>3201615</v>
      </c>
      <c r="T9" s="100">
        <f t="shared" si="1"/>
        <v>2887614</v>
      </c>
      <c r="U9" s="100">
        <f t="shared" si="1"/>
        <v>3251759</v>
      </c>
      <c r="V9" s="100">
        <f t="shared" si="1"/>
        <v>9340988</v>
      </c>
      <c r="W9" s="100">
        <f t="shared" si="1"/>
        <v>89456601</v>
      </c>
      <c r="X9" s="100">
        <f t="shared" si="1"/>
        <v>78581673</v>
      </c>
      <c r="Y9" s="100">
        <f t="shared" si="1"/>
        <v>10874928</v>
      </c>
      <c r="Z9" s="137">
        <f>+IF(X9&lt;&gt;0,+(Y9/X9)*100,0)</f>
        <v>13.839013073697224</v>
      </c>
      <c r="AA9" s="102">
        <f>SUM(AA10:AA14)</f>
        <v>95751915</v>
      </c>
    </row>
    <row r="10" spans="1:27" ht="12.75">
      <c r="A10" s="138" t="s">
        <v>79</v>
      </c>
      <c r="B10" s="136"/>
      <c r="C10" s="155">
        <v>260000</v>
      </c>
      <c r="D10" s="155"/>
      <c r="E10" s="156">
        <v>110483</v>
      </c>
      <c r="F10" s="60">
        <v>140483</v>
      </c>
      <c r="G10" s="60">
        <v>104470</v>
      </c>
      <c r="H10" s="60"/>
      <c r="I10" s="60">
        <v>33861</v>
      </c>
      <c r="J10" s="60">
        <v>138331</v>
      </c>
      <c r="K10" s="60"/>
      <c r="L10" s="60"/>
      <c r="M10" s="60">
        <v>779</v>
      </c>
      <c r="N10" s="60">
        <v>779</v>
      </c>
      <c r="O10" s="60"/>
      <c r="P10" s="60"/>
      <c r="Q10" s="60"/>
      <c r="R10" s="60"/>
      <c r="S10" s="60"/>
      <c r="T10" s="60"/>
      <c r="U10" s="60"/>
      <c r="V10" s="60"/>
      <c r="W10" s="60">
        <v>139110</v>
      </c>
      <c r="X10" s="60">
        <v>110483</v>
      </c>
      <c r="Y10" s="60">
        <v>28627</v>
      </c>
      <c r="Z10" s="140">
        <v>25.91</v>
      </c>
      <c r="AA10" s="62">
        <v>140483</v>
      </c>
    </row>
    <row r="11" spans="1:27" ht="12.75">
      <c r="A11" s="138" t="s">
        <v>80</v>
      </c>
      <c r="B11" s="136"/>
      <c r="C11" s="155"/>
      <c r="D11" s="155"/>
      <c r="E11" s="156">
        <v>249579</v>
      </c>
      <c r="F11" s="60">
        <v>179579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249579</v>
      </c>
      <c r="Y11" s="60">
        <v>-249579</v>
      </c>
      <c r="Z11" s="140">
        <v>-100</v>
      </c>
      <c r="AA11" s="62">
        <v>179579</v>
      </c>
    </row>
    <row r="12" spans="1:27" ht="12.75">
      <c r="A12" s="138" t="s">
        <v>81</v>
      </c>
      <c r="B12" s="136"/>
      <c r="C12" s="155"/>
      <c r="D12" s="155"/>
      <c r="E12" s="156">
        <v>319472</v>
      </c>
      <c r="F12" s="60">
        <v>92346</v>
      </c>
      <c r="G12" s="60"/>
      <c r="H12" s="60"/>
      <c r="I12" s="60"/>
      <c r="J12" s="60"/>
      <c r="K12" s="60"/>
      <c r="L12" s="60"/>
      <c r="M12" s="60">
        <v>6579</v>
      </c>
      <c r="N12" s="60">
        <v>6579</v>
      </c>
      <c r="O12" s="60"/>
      <c r="P12" s="60">
        <v>16474</v>
      </c>
      <c r="Q12" s="60"/>
      <c r="R12" s="60">
        <v>16474</v>
      </c>
      <c r="S12" s="60">
        <v>24180</v>
      </c>
      <c r="T12" s="60"/>
      <c r="U12" s="60">
        <v>13020</v>
      </c>
      <c r="V12" s="60">
        <v>37200</v>
      </c>
      <c r="W12" s="60">
        <v>60253</v>
      </c>
      <c r="X12" s="60">
        <v>319472</v>
      </c>
      <c r="Y12" s="60">
        <v>-259219</v>
      </c>
      <c r="Z12" s="140">
        <v>-81.14</v>
      </c>
      <c r="AA12" s="62">
        <v>92346</v>
      </c>
    </row>
    <row r="13" spans="1:27" ht="12.75">
      <c r="A13" s="138" t="s">
        <v>82</v>
      </c>
      <c r="B13" s="136"/>
      <c r="C13" s="155">
        <v>32387262</v>
      </c>
      <c r="D13" s="155"/>
      <c r="E13" s="156">
        <v>77902139</v>
      </c>
      <c r="F13" s="60">
        <v>95339507</v>
      </c>
      <c r="G13" s="60">
        <v>10937888</v>
      </c>
      <c r="H13" s="60">
        <v>2099710</v>
      </c>
      <c r="I13" s="60">
        <v>6039702</v>
      </c>
      <c r="J13" s="60">
        <v>19077300</v>
      </c>
      <c r="K13" s="60">
        <v>6005172</v>
      </c>
      <c r="L13" s="60">
        <v>7205501</v>
      </c>
      <c r="M13" s="60">
        <v>1908066</v>
      </c>
      <c r="N13" s="60">
        <v>15118739</v>
      </c>
      <c r="O13" s="60">
        <v>36185078</v>
      </c>
      <c r="P13" s="60">
        <v>6472333</v>
      </c>
      <c r="Q13" s="60">
        <v>3100000</v>
      </c>
      <c r="R13" s="60">
        <v>45757411</v>
      </c>
      <c r="S13" s="60">
        <v>3177435</v>
      </c>
      <c r="T13" s="60">
        <v>2887614</v>
      </c>
      <c r="U13" s="60">
        <v>3238739</v>
      </c>
      <c r="V13" s="60">
        <v>9303788</v>
      </c>
      <c r="W13" s="60">
        <v>89257238</v>
      </c>
      <c r="X13" s="60">
        <v>77902139</v>
      </c>
      <c r="Y13" s="60">
        <v>11355099</v>
      </c>
      <c r="Z13" s="140">
        <v>14.58</v>
      </c>
      <c r="AA13" s="62">
        <v>95339507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249502000</v>
      </c>
      <c r="D15" s="153">
        <f>SUM(D16:D18)</f>
        <v>0</v>
      </c>
      <c r="E15" s="154">
        <f t="shared" si="2"/>
        <v>91415938</v>
      </c>
      <c r="F15" s="100">
        <f t="shared" si="2"/>
        <v>112077657</v>
      </c>
      <c r="G15" s="100">
        <f t="shared" si="2"/>
        <v>3569575</v>
      </c>
      <c r="H15" s="100">
        <f t="shared" si="2"/>
        <v>2777660</v>
      </c>
      <c r="I15" s="100">
        <f t="shared" si="2"/>
        <v>5783551</v>
      </c>
      <c r="J15" s="100">
        <f t="shared" si="2"/>
        <v>12130786</v>
      </c>
      <c r="K15" s="100">
        <f t="shared" si="2"/>
        <v>8128998</v>
      </c>
      <c r="L15" s="100">
        <f t="shared" si="2"/>
        <v>8150037</v>
      </c>
      <c r="M15" s="100">
        <f t="shared" si="2"/>
        <v>3580447</v>
      </c>
      <c r="N15" s="100">
        <f t="shared" si="2"/>
        <v>19859482</v>
      </c>
      <c r="O15" s="100">
        <f t="shared" si="2"/>
        <v>37114013</v>
      </c>
      <c r="P15" s="100">
        <f t="shared" si="2"/>
        <v>2780384</v>
      </c>
      <c r="Q15" s="100">
        <f t="shared" si="2"/>
        <v>12426068</v>
      </c>
      <c r="R15" s="100">
        <f t="shared" si="2"/>
        <v>52320465</v>
      </c>
      <c r="S15" s="100">
        <f t="shared" si="2"/>
        <v>8673777</v>
      </c>
      <c r="T15" s="100">
        <f t="shared" si="2"/>
        <v>10098287</v>
      </c>
      <c r="U15" s="100">
        <f t="shared" si="2"/>
        <v>7993792</v>
      </c>
      <c r="V15" s="100">
        <f t="shared" si="2"/>
        <v>26765856</v>
      </c>
      <c r="W15" s="100">
        <f t="shared" si="2"/>
        <v>111076589</v>
      </c>
      <c r="X15" s="100">
        <f t="shared" si="2"/>
        <v>91415938</v>
      </c>
      <c r="Y15" s="100">
        <f t="shared" si="2"/>
        <v>19660651</v>
      </c>
      <c r="Z15" s="137">
        <f>+IF(X15&lt;&gt;0,+(Y15/X15)*100,0)</f>
        <v>21.50680880176496</v>
      </c>
      <c r="AA15" s="102">
        <f>SUM(AA16:AA18)</f>
        <v>112077657</v>
      </c>
    </row>
    <row r="16" spans="1:27" ht="12.75">
      <c r="A16" s="138" t="s">
        <v>85</v>
      </c>
      <c r="B16" s="136"/>
      <c r="C16" s="155"/>
      <c r="D16" s="155"/>
      <c r="E16" s="156">
        <v>7718879</v>
      </c>
      <c r="F16" s="60">
        <v>2294653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7718879</v>
      </c>
      <c r="Y16" s="60">
        <v>-7718879</v>
      </c>
      <c r="Z16" s="140">
        <v>-100</v>
      </c>
      <c r="AA16" s="62">
        <v>2294653</v>
      </c>
    </row>
    <row r="17" spans="1:27" ht="12.75">
      <c r="A17" s="138" t="s">
        <v>86</v>
      </c>
      <c r="B17" s="136"/>
      <c r="C17" s="155">
        <v>249502000</v>
      </c>
      <c r="D17" s="155"/>
      <c r="E17" s="156">
        <v>83697059</v>
      </c>
      <c r="F17" s="60">
        <v>109783004</v>
      </c>
      <c r="G17" s="60">
        <v>3569575</v>
      </c>
      <c r="H17" s="60">
        <v>2777660</v>
      </c>
      <c r="I17" s="60">
        <v>5783551</v>
      </c>
      <c r="J17" s="60">
        <v>12130786</v>
      </c>
      <c r="K17" s="60">
        <v>8128998</v>
      </c>
      <c r="L17" s="60">
        <v>8150037</v>
      </c>
      <c r="M17" s="60">
        <v>3580447</v>
      </c>
      <c r="N17" s="60">
        <v>19859482</v>
      </c>
      <c r="O17" s="60">
        <v>37114013</v>
      </c>
      <c r="P17" s="60">
        <v>2780384</v>
      </c>
      <c r="Q17" s="60">
        <v>12426068</v>
      </c>
      <c r="R17" s="60">
        <v>52320465</v>
      </c>
      <c r="S17" s="60">
        <v>8673777</v>
      </c>
      <c r="T17" s="60">
        <v>10098287</v>
      </c>
      <c r="U17" s="60">
        <v>7993792</v>
      </c>
      <c r="V17" s="60">
        <v>26765856</v>
      </c>
      <c r="W17" s="60">
        <v>111076589</v>
      </c>
      <c r="X17" s="60">
        <v>83697059</v>
      </c>
      <c r="Y17" s="60">
        <v>27379530</v>
      </c>
      <c r="Z17" s="140">
        <v>32.71</v>
      </c>
      <c r="AA17" s="62">
        <v>109783004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70780726</v>
      </c>
      <c r="D19" s="153">
        <f>SUM(D20:D23)</f>
        <v>0</v>
      </c>
      <c r="E19" s="154">
        <f t="shared" si="3"/>
        <v>58425440</v>
      </c>
      <c r="F19" s="100">
        <f t="shared" si="3"/>
        <v>69772661</v>
      </c>
      <c r="G19" s="100">
        <f t="shared" si="3"/>
        <v>3698165</v>
      </c>
      <c r="H19" s="100">
        <f t="shared" si="3"/>
        <v>902550</v>
      </c>
      <c r="I19" s="100">
        <f t="shared" si="3"/>
        <v>3267416</v>
      </c>
      <c r="J19" s="100">
        <f t="shared" si="3"/>
        <v>7868131</v>
      </c>
      <c r="K19" s="100">
        <f t="shared" si="3"/>
        <v>4158736</v>
      </c>
      <c r="L19" s="100">
        <f t="shared" si="3"/>
        <v>160000</v>
      </c>
      <c r="M19" s="100">
        <f t="shared" si="3"/>
        <v>6628793</v>
      </c>
      <c r="N19" s="100">
        <f t="shared" si="3"/>
        <v>10947529</v>
      </c>
      <c r="O19" s="100">
        <f t="shared" si="3"/>
        <v>18209341</v>
      </c>
      <c r="P19" s="100">
        <f t="shared" si="3"/>
        <v>539196</v>
      </c>
      <c r="Q19" s="100">
        <f t="shared" si="3"/>
        <v>1808274</v>
      </c>
      <c r="R19" s="100">
        <f t="shared" si="3"/>
        <v>20556811</v>
      </c>
      <c r="S19" s="100">
        <f t="shared" si="3"/>
        <v>4001798</v>
      </c>
      <c r="T19" s="100">
        <f t="shared" si="3"/>
        <v>6243861</v>
      </c>
      <c r="U19" s="100">
        <f t="shared" si="3"/>
        <v>4261941</v>
      </c>
      <c r="V19" s="100">
        <f t="shared" si="3"/>
        <v>14507600</v>
      </c>
      <c r="W19" s="100">
        <f t="shared" si="3"/>
        <v>53880071</v>
      </c>
      <c r="X19" s="100">
        <f t="shared" si="3"/>
        <v>58425440</v>
      </c>
      <c r="Y19" s="100">
        <f t="shared" si="3"/>
        <v>-4545369</v>
      </c>
      <c r="Z19" s="137">
        <f>+IF(X19&lt;&gt;0,+(Y19/X19)*100,0)</f>
        <v>-7.779777097100167</v>
      </c>
      <c r="AA19" s="102">
        <f>SUM(AA20:AA23)</f>
        <v>69772661</v>
      </c>
    </row>
    <row r="20" spans="1:27" ht="12.75">
      <c r="A20" s="138" t="s">
        <v>89</v>
      </c>
      <c r="B20" s="136"/>
      <c r="C20" s="155">
        <v>70780726</v>
      </c>
      <c r="D20" s="155"/>
      <c r="E20" s="156">
        <v>58225390</v>
      </c>
      <c r="F20" s="60">
        <v>69354890</v>
      </c>
      <c r="G20" s="60">
        <v>3717845</v>
      </c>
      <c r="H20" s="60">
        <v>902550</v>
      </c>
      <c r="I20" s="60">
        <v>2801416</v>
      </c>
      <c r="J20" s="60">
        <v>7421811</v>
      </c>
      <c r="K20" s="60">
        <v>4158736</v>
      </c>
      <c r="L20" s="60"/>
      <c r="M20" s="60">
        <v>6628793</v>
      </c>
      <c r="N20" s="60">
        <v>10787529</v>
      </c>
      <c r="O20" s="60">
        <v>18209341</v>
      </c>
      <c r="P20" s="60">
        <v>539196</v>
      </c>
      <c r="Q20" s="60">
        <v>1808274</v>
      </c>
      <c r="R20" s="60">
        <v>20556811</v>
      </c>
      <c r="S20" s="60">
        <v>4001798</v>
      </c>
      <c r="T20" s="60">
        <v>5999733</v>
      </c>
      <c r="U20" s="60">
        <v>4261941</v>
      </c>
      <c r="V20" s="60">
        <v>14263472</v>
      </c>
      <c r="W20" s="60">
        <v>53029623</v>
      </c>
      <c r="X20" s="60">
        <v>58225390</v>
      </c>
      <c r="Y20" s="60">
        <v>-5195767</v>
      </c>
      <c r="Z20" s="140">
        <v>-8.92</v>
      </c>
      <c r="AA20" s="62">
        <v>69354890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>
        <v>180370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180370</v>
      </c>
      <c r="Y22" s="159">
        <v>-180370</v>
      </c>
      <c r="Z22" s="141">
        <v>-100</v>
      </c>
      <c r="AA22" s="225"/>
    </row>
    <row r="23" spans="1:27" ht="12.75">
      <c r="A23" s="138" t="s">
        <v>92</v>
      </c>
      <c r="B23" s="136"/>
      <c r="C23" s="155"/>
      <c r="D23" s="155"/>
      <c r="E23" s="156">
        <v>19680</v>
      </c>
      <c r="F23" s="60">
        <v>417771</v>
      </c>
      <c r="G23" s="60">
        <v>-19680</v>
      </c>
      <c r="H23" s="60"/>
      <c r="I23" s="60">
        <v>466000</v>
      </c>
      <c r="J23" s="60">
        <v>446320</v>
      </c>
      <c r="K23" s="60"/>
      <c r="L23" s="60">
        <v>160000</v>
      </c>
      <c r="M23" s="60"/>
      <c r="N23" s="60">
        <v>160000</v>
      </c>
      <c r="O23" s="60"/>
      <c r="P23" s="60"/>
      <c r="Q23" s="60"/>
      <c r="R23" s="60"/>
      <c r="S23" s="60"/>
      <c r="T23" s="60">
        <v>244128</v>
      </c>
      <c r="U23" s="60"/>
      <c r="V23" s="60">
        <v>244128</v>
      </c>
      <c r="W23" s="60">
        <v>850448</v>
      </c>
      <c r="X23" s="60">
        <v>19680</v>
      </c>
      <c r="Y23" s="60">
        <v>830768</v>
      </c>
      <c r="Z23" s="140">
        <v>4221.38</v>
      </c>
      <c r="AA23" s="62">
        <v>417771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365188548</v>
      </c>
      <c r="D25" s="217">
        <f>+D5+D9+D15+D19+D24</f>
        <v>0</v>
      </c>
      <c r="E25" s="230">
        <f t="shared" si="4"/>
        <v>235716483</v>
      </c>
      <c r="F25" s="219">
        <f t="shared" si="4"/>
        <v>281989674</v>
      </c>
      <c r="G25" s="219">
        <f t="shared" si="4"/>
        <v>18448601</v>
      </c>
      <c r="H25" s="219">
        <f t="shared" si="4"/>
        <v>5882136</v>
      </c>
      <c r="I25" s="219">
        <f t="shared" si="4"/>
        <v>16322288</v>
      </c>
      <c r="J25" s="219">
        <f t="shared" si="4"/>
        <v>40653025</v>
      </c>
      <c r="K25" s="219">
        <f t="shared" si="4"/>
        <v>18835483</v>
      </c>
      <c r="L25" s="219">
        <f t="shared" si="4"/>
        <v>15497213</v>
      </c>
      <c r="M25" s="219">
        <f t="shared" si="4"/>
        <v>12247297</v>
      </c>
      <c r="N25" s="219">
        <f t="shared" si="4"/>
        <v>46579993</v>
      </c>
      <c r="O25" s="219">
        <f t="shared" si="4"/>
        <v>91677366</v>
      </c>
      <c r="P25" s="219">
        <f t="shared" si="4"/>
        <v>10106361</v>
      </c>
      <c r="Q25" s="219">
        <f t="shared" si="4"/>
        <v>17406689</v>
      </c>
      <c r="R25" s="219">
        <f t="shared" si="4"/>
        <v>119190416</v>
      </c>
      <c r="S25" s="219">
        <f t="shared" si="4"/>
        <v>15960561</v>
      </c>
      <c r="T25" s="219">
        <f t="shared" si="4"/>
        <v>20050982</v>
      </c>
      <c r="U25" s="219">
        <f t="shared" si="4"/>
        <v>15665360</v>
      </c>
      <c r="V25" s="219">
        <f t="shared" si="4"/>
        <v>51676903</v>
      </c>
      <c r="W25" s="219">
        <f t="shared" si="4"/>
        <v>258100337</v>
      </c>
      <c r="X25" s="219">
        <f t="shared" si="4"/>
        <v>235716483</v>
      </c>
      <c r="Y25" s="219">
        <f t="shared" si="4"/>
        <v>22383854</v>
      </c>
      <c r="Z25" s="231">
        <f>+IF(X25&lt;&gt;0,+(Y25/X25)*100,0)</f>
        <v>9.496091964005759</v>
      </c>
      <c r="AA25" s="232">
        <f>+AA5+AA9+AA15+AA19+AA24</f>
        <v>281989674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81219997</v>
      </c>
      <c r="D28" s="155"/>
      <c r="E28" s="156">
        <v>98417600</v>
      </c>
      <c r="F28" s="60">
        <v>119068771</v>
      </c>
      <c r="G28" s="60">
        <v>5937531</v>
      </c>
      <c r="H28" s="60">
        <v>2718860</v>
      </c>
      <c r="I28" s="60">
        <v>6659855</v>
      </c>
      <c r="J28" s="60">
        <v>15316246</v>
      </c>
      <c r="K28" s="60">
        <v>9667544</v>
      </c>
      <c r="L28" s="60">
        <v>8208837</v>
      </c>
      <c r="M28" s="60">
        <v>9125972</v>
      </c>
      <c r="N28" s="60">
        <v>27002353</v>
      </c>
      <c r="O28" s="60">
        <v>44049178</v>
      </c>
      <c r="P28" s="60">
        <v>3306897</v>
      </c>
      <c r="Q28" s="60">
        <v>13561472</v>
      </c>
      <c r="R28" s="60">
        <v>60917547</v>
      </c>
      <c r="S28" s="60">
        <v>10269935</v>
      </c>
      <c r="T28" s="60">
        <v>12904093</v>
      </c>
      <c r="U28" s="60">
        <v>10770369</v>
      </c>
      <c r="V28" s="60">
        <v>33944397</v>
      </c>
      <c r="W28" s="60">
        <v>137180543</v>
      </c>
      <c r="X28" s="60">
        <v>98417600</v>
      </c>
      <c r="Y28" s="60">
        <v>38762943</v>
      </c>
      <c r="Z28" s="140">
        <v>39.39</v>
      </c>
      <c r="AA28" s="155">
        <v>119068771</v>
      </c>
    </row>
    <row r="29" spans="1:27" ht="12.75">
      <c r="A29" s="234" t="s">
        <v>134</v>
      </c>
      <c r="B29" s="136"/>
      <c r="C29" s="155">
        <v>103167988</v>
      </c>
      <c r="D29" s="155"/>
      <c r="E29" s="156">
        <v>128634018</v>
      </c>
      <c r="F29" s="60">
        <v>157300886</v>
      </c>
      <c r="G29" s="60">
        <v>12287777</v>
      </c>
      <c r="H29" s="60">
        <v>3002260</v>
      </c>
      <c r="I29" s="60">
        <v>7964608</v>
      </c>
      <c r="J29" s="60">
        <v>23254645</v>
      </c>
      <c r="K29" s="60">
        <v>8625362</v>
      </c>
      <c r="L29" s="60">
        <v>7205501</v>
      </c>
      <c r="M29" s="60">
        <v>2991334</v>
      </c>
      <c r="N29" s="60">
        <v>18822197</v>
      </c>
      <c r="O29" s="60">
        <v>47446495</v>
      </c>
      <c r="P29" s="60">
        <v>6472333</v>
      </c>
      <c r="Q29" s="60">
        <v>3772870</v>
      </c>
      <c r="R29" s="60">
        <v>57691698</v>
      </c>
      <c r="S29" s="60">
        <v>2403854</v>
      </c>
      <c r="T29" s="60">
        <v>6081541</v>
      </c>
      <c r="U29" s="60">
        <v>4723304</v>
      </c>
      <c r="V29" s="60">
        <v>13208699</v>
      </c>
      <c r="W29" s="60">
        <v>112977239</v>
      </c>
      <c r="X29" s="60">
        <v>128634018</v>
      </c>
      <c r="Y29" s="60">
        <v>-15656779</v>
      </c>
      <c r="Z29" s="140">
        <v>-12.17</v>
      </c>
      <c r="AA29" s="62">
        <v>157300886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184387985</v>
      </c>
      <c r="D32" s="210">
        <f>SUM(D28:D31)</f>
        <v>0</v>
      </c>
      <c r="E32" s="211">
        <f t="shared" si="5"/>
        <v>227051618</v>
      </c>
      <c r="F32" s="77">
        <f t="shared" si="5"/>
        <v>276369657</v>
      </c>
      <c r="G32" s="77">
        <f t="shared" si="5"/>
        <v>18225308</v>
      </c>
      <c r="H32" s="77">
        <f t="shared" si="5"/>
        <v>5721120</v>
      </c>
      <c r="I32" s="77">
        <f t="shared" si="5"/>
        <v>14624463</v>
      </c>
      <c r="J32" s="77">
        <f t="shared" si="5"/>
        <v>38570891</v>
      </c>
      <c r="K32" s="77">
        <f t="shared" si="5"/>
        <v>18292906</v>
      </c>
      <c r="L32" s="77">
        <f t="shared" si="5"/>
        <v>15414338</v>
      </c>
      <c r="M32" s="77">
        <f t="shared" si="5"/>
        <v>12117306</v>
      </c>
      <c r="N32" s="77">
        <f t="shared" si="5"/>
        <v>45824550</v>
      </c>
      <c r="O32" s="77">
        <f t="shared" si="5"/>
        <v>91495673</v>
      </c>
      <c r="P32" s="77">
        <f t="shared" si="5"/>
        <v>9779230</v>
      </c>
      <c r="Q32" s="77">
        <f t="shared" si="5"/>
        <v>17334342</v>
      </c>
      <c r="R32" s="77">
        <f t="shared" si="5"/>
        <v>118609245</v>
      </c>
      <c r="S32" s="77">
        <f t="shared" si="5"/>
        <v>12673789</v>
      </c>
      <c r="T32" s="77">
        <f t="shared" si="5"/>
        <v>18985634</v>
      </c>
      <c r="U32" s="77">
        <f t="shared" si="5"/>
        <v>15493673</v>
      </c>
      <c r="V32" s="77">
        <f t="shared" si="5"/>
        <v>47153096</v>
      </c>
      <c r="W32" s="77">
        <f t="shared" si="5"/>
        <v>250157782</v>
      </c>
      <c r="X32" s="77">
        <f t="shared" si="5"/>
        <v>227051618</v>
      </c>
      <c r="Y32" s="77">
        <f t="shared" si="5"/>
        <v>23106164</v>
      </c>
      <c r="Z32" s="212">
        <f>+IF(X32&lt;&gt;0,+(Y32/X32)*100,0)</f>
        <v>10.176612791193588</v>
      </c>
      <c r="AA32" s="79">
        <f>SUM(AA28:AA31)</f>
        <v>276369657</v>
      </c>
    </row>
    <row r="33" spans="1:27" ht="12.75">
      <c r="A33" s="237" t="s">
        <v>51</v>
      </c>
      <c r="B33" s="136" t="s">
        <v>137</v>
      </c>
      <c r="C33" s="155">
        <v>167751178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385636</v>
      </c>
      <c r="U33" s="60"/>
      <c r="V33" s="60">
        <v>385636</v>
      </c>
      <c r="W33" s="60">
        <v>385636</v>
      </c>
      <c r="X33" s="60"/>
      <c r="Y33" s="60">
        <v>385636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13049385</v>
      </c>
      <c r="D35" s="155"/>
      <c r="E35" s="156">
        <v>8664865</v>
      </c>
      <c r="F35" s="60">
        <v>5620017</v>
      </c>
      <c r="G35" s="60">
        <v>223293</v>
      </c>
      <c r="H35" s="60">
        <v>161016</v>
      </c>
      <c r="I35" s="60">
        <v>1697825</v>
      </c>
      <c r="J35" s="60">
        <v>2082134</v>
      </c>
      <c r="K35" s="60">
        <v>542577</v>
      </c>
      <c r="L35" s="60">
        <v>82875</v>
      </c>
      <c r="M35" s="60">
        <v>129991</v>
      </c>
      <c r="N35" s="60">
        <v>755443</v>
      </c>
      <c r="O35" s="60">
        <v>181693</v>
      </c>
      <c r="P35" s="60">
        <v>327131</v>
      </c>
      <c r="Q35" s="60">
        <v>72347</v>
      </c>
      <c r="R35" s="60">
        <v>581171</v>
      </c>
      <c r="S35" s="60">
        <v>3286772</v>
      </c>
      <c r="T35" s="60">
        <v>679712</v>
      </c>
      <c r="U35" s="60">
        <v>171687</v>
      </c>
      <c r="V35" s="60">
        <v>4138171</v>
      </c>
      <c r="W35" s="60">
        <v>7556919</v>
      </c>
      <c r="X35" s="60">
        <v>8664865</v>
      </c>
      <c r="Y35" s="60">
        <v>-1107946</v>
      </c>
      <c r="Z35" s="140">
        <v>-12.79</v>
      </c>
      <c r="AA35" s="62">
        <v>5620017</v>
      </c>
    </row>
    <row r="36" spans="1:27" ht="12.75">
      <c r="A36" s="238" t="s">
        <v>139</v>
      </c>
      <c r="B36" s="149"/>
      <c r="C36" s="222">
        <f aca="true" t="shared" si="6" ref="C36:Y36">SUM(C32:C35)</f>
        <v>365188548</v>
      </c>
      <c r="D36" s="222">
        <f>SUM(D32:D35)</f>
        <v>0</v>
      </c>
      <c r="E36" s="218">
        <f t="shared" si="6"/>
        <v>235716483</v>
      </c>
      <c r="F36" s="220">
        <f t="shared" si="6"/>
        <v>281989674</v>
      </c>
      <c r="G36" s="220">
        <f t="shared" si="6"/>
        <v>18448601</v>
      </c>
      <c r="H36" s="220">
        <f t="shared" si="6"/>
        <v>5882136</v>
      </c>
      <c r="I36" s="220">
        <f t="shared" si="6"/>
        <v>16322288</v>
      </c>
      <c r="J36" s="220">
        <f t="shared" si="6"/>
        <v>40653025</v>
      </c>
      <c r="K36" s="220">
        <f t="shared" si="6"/>
        <v>18835483</v>
      </c>
      <c r="L36" s="220">
        <f t="shared" si="6"/>
        <v>15497213</v>
      </c>
      <c r="M36" s="220">
        <f t="shared" si="6"/>
        <v>12247297</v>
      </c>
      <c r="N36" s="220">
        <f t="shared" si="6"/>
        <v>46579993</v>
      </c>
      <c r="O36" s="220">
        <f t="shared" si="6"/>
        <v>91677366</v>
      </c>
      <c r="P36" s="220">
        <f t="shared" si="6"/>
        <v>10106361</v>
      </c>
      <c r="Q36" s="220">
        <f t="shared" si="6"/>
        <v>17406689</v>
      </c>
      <c r="R36" s="220">
        <f t="shared" si="6"/>
        <v>119190416</v>
      </c>
      <c r="S36" s="220">
        <f t="shared" si="6"/>
        <v>15960561</v>
      </c>
      <c r="T36" s="220">
        <f t="shared" si="6"/>
        <v>20050982</v>
      </c>
      <c r="U36" s="220">
        <f t="shared" si="6"/>
        <v>15665360</v>
      </c>
      <c r="V36" s="220">
        <f t="shared" si="6"/>
        <v>51676903</v>
      </c>
      <c r="W36" s="220">
        <f t="shared" si="6"/>
        <v>258100337</v>
      </c>
      <c r="X36" s="220">
        <f t="shared" si="6"/>
        <v>235716483</v>
      </c>
      <c r="Y36" s="220">
        <f t="shared" si="6"/>
        <v>22383854</v>
      </c>
      <c r="Z36" s="221">
        <f>+IF(X36&lt;&gt;0,+(Y36/X36)*100,0)</f>
        <v>9.496091964005759</v>
      </c>
      <c r="AA36" s="239">
        <f>SUM(AA32:AA35)</f>
        <v>281989674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5218103</v>
      </c>
      <c r="D6" s="155"/>
      <c r="E6" s="59">
        <v>24153647</v>
      </c>
      <c r="F6" s="60">
        <v>24153647</v>
      </c>
      <c r="G6" s="60">
        <v>2383572</v>
      </c>
      <c r="H6" s="60">
        <v>1225149</v>
      </c>
      <c r="I6" s="60">
        <v>11390627</v>
      </c>
      <c r="J6" s="60">
        <v>11390627</v>
      </c>
      <c r="K6" s="60">
        <v>10910120</v>
      </c>
      <c r="L6" s="60">
        <v>13581146</v>
      </c>
      <c r="M6" s="60">
        <v>10910120</v>
      </c>
      <c r="N6" s="60">
        <v>10910120</v>
      </c>
      <c r="O6" s="60">
        <v>20332762</v>
      </c>
      <c r="P6" s="60">
        <v>9199846</v>
      </c>
      <c r="Q6" s="60">
        <v>3018448</v>
      </c>
      <c r="R6" s="60">
        <v>3018448</v>
      </c>
      <c r="S6" s="60">
        <v>31645502</v>
      </c>
      <c r="T6" s="60">
        <v>10485248</v>
      </c>
      <c r="U6" s="60">
        <v>16903575</v>
      </c>
      <c r="V6" s="60">
        <v>16903575</v>
      </c>
      <c r="W6" s="60">
        <v>16903575</v>
      </c>
      <c r="X6" s="60">
        <v>24153647</v>
      </c>
      <c r="Y6" s="60">
        <v>-7250072</v>
      </c>
      <c r="Z6" s="140">
        <v>-30.02</v>
      </c>
      <c r="AA6" s="62">
        <v>24153647</v>
      </c>
    </row>
    <row r="7" spans="1:27" ht="12.75">
      <c r="A7" s="249" t="s">
        <v>144</v>
      </c>
      <c r="B7" s="182"/>
      <c r="C7" s="155">
        <v>13322847</v>
      </c>
      <c r="D7" s="155"/>
      <c r="E7" s="59">
        <v>115508521</v>
      </c>
      <c r="F7" s="60">
        <v>115508520</v>
      </c>
      <c r="G7" s="60">
        <v>46665433</v>
      </c>
      <c r="H7" s="60">
        <v>35736013</v>
      </c>
      <c r="I7" s="60">
        <v>22479522</v>
      </c>
      <c r="J7" s="60">
        <v>22479522</v>
      </c>
      <c r="K7" s="60">
        <v>21948564</v>
      </c>
      <c r="L7" s="60">
        <v>16174504</v>
      </c>
      <c r="M7" s="60">
        <v>21948564</v>
      </c>
      <c r="N7" s="60">
        <v>21948564</v>
      </c>
      <c r="O7" s="60">
        <v>17973117</v>
      </c>
      <c r="P7" s="60">
        <v>13295309</v>
      </c>
      <c r="Q7" s="60">
        <v>30262890</v>
      </c>
      <c r="R7" s="60">
        <v>30262890</v>
      </c>
      <c r="S7" s="60">
        <v>24294834</v>
      </c>
      <c r="T7" s="60">
        <v>11154535</v>
      </c>
      <c r="U7" s="60">
        <v>10460750</v>
      </c>
      <c r="V7" s="60">
        <v>10460750</v>
      </c>
      <c r="W7" s="60">
        <v>10460750</v>
      </c>
      <c r="X7" s="60">
        <v>115508520</v>
      </c>
      <c r="Y7" s="60">
        <v>-105047770</v>
      </c>
      <c r="Z7" s="140">
        <v>-90.94</v>
      </c>
      <c r="AA7" s="62">
        <v>115508520</v>
      </c>
    </row>
    <row r="8" spans="1:27" ht="12.75">
      <c r="A8" s="249" t="s">
        <v>145</v>
      </c>
      <c r="B8" s="182"/>
      <c r="C8" s="155">
        <v>45049728</v>
      </c>
      <c r="D8" s="155"/>
      <c r="E8" s="59">
        <v>30867182</v>
      </c>
      <c r="F8" s="60">
        <v>30867182</v>
      </c>
      <c r="G8" s="60">
        <v>610518134</v>
      </c>
      <c r="H8" s="60">
        <v>819461553</v>
      </c>
      <c r="I8" s="60">
        <v>668815157</v>
      </c>
      <c r="J8" s="60">
        <v>668815157</v>
      </c>
      <c r="K8" s="60">
        <v>638292998</v>
      </c>
      <c r="L8" s="60">
        <v>633983948</v>
      </c>
      <c r="M8" s="60">
        <v>638292998</v>
      </c>
      <c r="N8" s="60">
        <v>638292998</v>
      </c>
      <c r="O8" s="60">
        <v>623675148</v>
      </c>
      <c r="P8" s="60">
        <v>592554490</v>
      </c>
      <c r="Q8" s="60">
        <v>590291976</v>
      </c>
      <c r="R8" s="60">
        <v>590291976</v>
      </c>
      <c r="S8" s="60">
        <v>576686728</v>
      </c>
      <c r="T8" s="60">
        <v>569655209</v>
      </c>
      <c r="U8" s="60">
        <v>560650213</v>
      </c>
      <c r="V8" s="60">
        <v>560650213</v>
      </c>
      <c r="W8" s="60">
        <v>560650213</v>
      </c>
      <c r="X8" s="60">
        <v>30867182</v>
      </c>
      <c r="Y8" s="60">
        <v>529783031</v>
      </c>
      <c r="Z8" s="140">
        <v>1716.33</v>
      </c>
      <c r="AA8" s="62">
        <v>30867182</v>
      </c>
    </row>
    <row r="9" spans="1:27" ht="12.75">
      <c r="A9" s="249" t="s">
        <v>146</v>
      </c>
      <c r="B9" s="182"/>
      <c r="C9" s="155">
        <v>48109907</v>
      </c>
      <c r="D9" s="155"/>
      <c r="E9" s="59">
        <v>11437653</v>
      </c>
      <c r="F9" s="60">
        <v>11437653</v>
      </c>
      <c r="G9" s="60">
        <v>15173517</v>
      </c>
      <c r="H9" s="60">
        <v>20407212</v>
      </c>
      <c r="I9" s="60">
        <v>241142286</v>
      </c>
      <c r="J9" s="60">
        <v>241142286</v>
      </c>
      <c r="K9" s="60">
        <v>244327779</v>
      </c>
      <c r="L9" s="60">
        <v>245376141</v>
      </c>
      <c r="M9" s="60">
        <v>244327779</v>
      </c>
      <c r="N9" s="60">
        <v>244327779</v>
      </c>
      <c r="O9" s="60">
        <v>261605927</v>
      </c>
      <c r="P9" s="60">
        <v>264940507</v>
      </c>
      <c r="Q9" s="60">
        <v>274249323</v>
      </c>
      <c r="R9" s="60">
        <v>274249323</v>
      </c>
      <c r="S9" s="60">
        <v>276335168</v>
      </c>
      <c r="T9" s="60">
        <v>277969139</v>
      </c>
      <c r="U9" s="60">
        <v>281553962</v>
      </c>
      <c r="V9" s="60">
        <v>281553962</v>
      </c>
      <c r="W9" s="60">
        <v>281553962</v>
      </c>
      <c r="X9" s="60">
        <v>11437653</v>
      </c>
      <c r="Y9" s="60">
        <v>270116309</v>
      </c>
      <c r="Z9" s="140">
        <v>2361.64</v>
      </c>
      <c r="AA9" s="62">
        <v>11437653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9280489</v>
      </c>
      <c r="D11" s="155"/>
      <c r="E11" s="59">
        <v>8422179</v>
      </c>
      <c r="F11" s="60">
        <v>8422179</v>
      </c>
      <c r="G11" s="60">
        <v>-13527998</v>
      </c>
      <c r="H11" s="60">
        <v>-11943008</v>
      </c>
      <c r="I11" s="60">
        <v>12135916</v>
      </c>
      <c r="J11" s="60">
        <v>12135916</v>
      </c>
      <c r="K11" s="60">
        <v>14289854</v>
      </c>
      <c r="L11" s="60">
        <v>13360792</v>
      </c>
      <c r="M11" s="60">
        <v>14289854</v>
      </c>
      <c r="N11" s="60">
        <v>14289854</v>
      </c>
      <c r="O11" s="60">
        <v>13240835</v>
      </c>
      <c r="P11" s="60">
        <v>13356585</v>
      </c>
      <c r="Q11" s="60">
        <v>17044993</v>
      </c>
      <c r="R11" s="60">
        <v>17044993</v>
      </c>
      <c r="S11" s="60">
        <v>17061179</v>
      </c>
      <c r="T11" s="60">
        <v>17285104</v>
      </c>
      <c r="U11" s="60">
        <v>17463169</v>
      </c>
      <c r="V11" s="60">
        <v>17463169</v>
      </c>
      <c r="W11" s="60">
        <v>17463169</v>
      </c>
      <c r="X11" s="60">
        <v>8422179</v>
      </c>
      <c r="Y11" s="60">
        <v>9040990</v>
      </c>
      <c r="Z11" s="140">
        <v>107.35</v>
      </c>
      <c r="AA11" s="62">
        <v>8422179</v>
      </c>
    </row>
    <row r="12" spans="1:27" ht="12.75">
      <c r="A12" s="250" t="s">
        <v>56</v>
      </c>
      <c r="B12" s="251"/>
      <c r="C12" s="168">
        <f aca="true" t="shared" si="0" ref="C12:Y12">SUM(C6:C11)</f>
        <v>120981074</v>
      </c>
      <c r="D12" s="168">
        <f>SUM(D6:D11)</f>
        <v>0</v>
      </c>
      <c r="E12" s="72">
        <f t="shared" si="0"/>
        <v>190389182</v>
      </c>
      <c r="F12" s="73">
        <f t="shared" si="0"/>
        <v>190389181</v>
      </c>
      <c r="G12" s="73">
        <f t="shared" si="0"/>
        <v>661212658</v>
      </c>
      <c r="H12" s="73">
        <f t="shared" si="0"/>
        <v>864886919</v>
      </c>
      <c r="I12" s="73">
        <f t="shared" si="0"/>
        <v>955963508</v>
      </c>
      <c r="J12" s="73">
        <f t="shared" si="0"/>
        <v>955963508</v>
      </c>
      <c r="K12" s="73">
        <f t="shared" si="0"/>
        <v>929769315</v>
      </c>
      <c r="L12" s="73">
        <f t="shared" si="0"/>
        <v>922476531</v>
      </c>
      <c r="M12" s="73">
        <f t="shared" si="0"/>
        <v>929769315</v>
      </c>
      <c r="N12" s="73">
        <f t="shared" si="0"/>
        <v>929769315</v>
      </c>
      <c r="O12" s="73">
        <f t="shared" si="0"/>
        <v>936827789</v>
      </c>
      <c r="P12" s="73">
        <f t="shared" si="0"/>
        <v>893346737</v>
      </c>
      <c r="Q12" s="73">
        <f t="shared" si="0"/>
        <v>914867630</v>
      </c>
      <c r="R12" s="73">
        <f t="shared" si="0"/>
        <v>914867630</v>
      </c>
      <c r="S12" s="73">
        <f t="shared" si="0"/>
        <v>926023411</v>
      </c>
      <c r="T12" s="73">
        <f t="shared" si="0"/>
        <v>886549235</v>
      </c>
      <c r="U12" s="73">
        <f t="shared" si="0"/>
        <v>887031669</v>
      </c>
      <c r="V12" s="73">
        <f t="shared" si="0"/>
        <v>887031669</v>
      </c>
      <c r="W12" s="73">
        <f t="shared" si="0"/>
        <v>887031669</v>
      </c>
      <c r="X12" s="73">
        <f t="shared" si="0"/>
        <v>190389181</v>
      </c>
      <c r="Y12" s="73">
        <f t="shared" si="0"/>
        <v>696642488</v>
      </c>
      <c r="Z12" s="170">
        <f>+IF(X12&lt;&gt;0,+(Y12/X12)*100,0)</f>
        <v>365.9044512618603</v>
      </c>
      <c r="AA12" s="74">
        <f>SUM(AA6:AA11)</f>
        <v>190389181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245733500</v>
      </c>
      <c r="D17" s="155"/>
      <c r="E17" s="59">
        <v>205205355</v>
      </c>
      <c r="F17" s="60">
        <v>205205355</v>
      </c>
      <c r="G17" s="60">
        <v>245558954</v>
      </c>
      <c r="H17" s="60">
        <v>245558954</v>
      </c>
      <c r="I17" s="60">
        <v>245558954</v>
      </c>
      <c r="J17" s="60">
        <v>245558954</v>
      </c>
      <c r="K17" s="60">
        <v>245558954</v>
      </c>
      <c r="L17" s="60">
        <v>245558954</v>
      </c>
      <c r="M17" s="60">
        <v>245558954</v>
      </c>
      <c r="N17" s="60">
        <v>245558954</v>
      </c>
      <c r="O17" s="60">
        <v>245558954</v>
      </c>
      <c r="P17" s="60">
        <v>245558954</v>
      </c>
      <c r="Q17" s="60">
        <v>245558954</v>
      </c>
      <c r="R17" s="60">
        <v>245558954</v>
      </c>
      <c r="S17" s="60">
        <v>245558954</v>
      </c>
      <c r="T17" s="60">
        <v>245558954</v>
      </c>
      <c r="U17" s="60">
        <v>245558954</v>
      </c>
      <c r="V17" s="60">
        <v>245558954</v>
      </c>
      <c r="W17" s="60">
        <v>245558954</v>
      </c>
      <c r="X17" s="60">
        <v>205205355</v>
      </c>
      <c r="Y17" s="60">
        <v>40353599</v>
      </c>
      <c r="Z17" s="140">
        <v>19.66</v>
      </c>
      <c r="AA17" s="62">
        <v>205205355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2546740314</v>
      </c>
      <c r="D19" s="155"/>
      <c r="E19" s="59">
        <v>2251480373</v>
      </c>
      <c r="F19" s="60">
        <v>2285256095</v>
      </c>
      <c r="G19" s="60">
        <v>1780650892</v>
      </c>
      <c r="H19" s="60">
        <v>1780650892</v>
      </c>
      <c r="I19" s="60">
        <v>1780650892</v>
      </c>
      <c r="J19" s="60">
        <v>1780650892</v>
      </c>
      <c r="K19" s="60">
        <v>1780542244</v>
      </c>
      <c r="L19" s="60">
        <v>1780650892</v>
      </c>
      <c r="M19" s="60">
        <v>1780542244</v>
      </c>
      <c r="N19" s="60">
        <v>1780542244</v>
      </c>
      <c r="O19" s="60">
        <v>1780394451</v>
      </c>
      <c r="P19" s="60">
        <v>1820466585</v>
      </c>
      <c r="Q19" s="60">
        <v>1820288708</v>
      </c>
      <c r="R19" s="60">
        <v>1820288708</v>
      </c>
      <c r="S19" s="60">
        <v>1709051423</v>
      </c>
      <c r="T19" s="60">
        <v>1709297739</v>
      </c>
      <c r="U19" s="60">
        <v>1684465323</v>
      </c>
      <c r="V19" s="60">
        <v>1684465323</v>
      </c>
      <c r="W19" s="60">
        <v>1684465323</v>
      </c>
      <c r="X19" s="60">
        <v>2285256095</v>
      </c>
      <c r="Y19" s="60">
        <v>-600790772</v>
      </c>
      <c r="Z19" s="140">
        <v>-26.29</v>
      </c>
      <c r="AA19" s="62">
        <v>2285256095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943973</v>
      </c>
      <c r="D22" s="155"/>
      <c r="E22" s="59">
        <v>1185526</v>
      </c>
      <c r="F22" s="60">
        <v>1185526</v>
      </c>
      <c r="G22" s="60">
        <v>943973</v>
      </c>
      <c r="H22" s="60">
        <v>943973</v>
      </c>
      <c r="I22" s="60">
        <v>943973</v>
      </c>
      <c r="J22" s="60">
        <v>943973</v>
      </c>
      <c r="K22" s="60">
        <v>943973</v>
      </c>
      <c r="L22" s="60">
        <v>943973</v>
      </c>
      <c r="M22" s="60">
        <v>943973</v>
      </c>
      <c r="N22" s="60">
        <v>943973</v>
      </c>
      <c r="O22" s="60">
        <v>943973</v>
      </c>
      <c r="P22" s="60">
        <v>943973</v>
      </c>
      <c r="Q22" s="60">
        <v>943973</v>
      </c>
      <c r="R22" s="60">
        <v>943973</v>
      </c>
      <c r="S22" s="60">
        <v>693417</v>
      </c>
      <c r="T22" s="60">
        <v>693417</v>
      </c>
      <c r="U22" s="60">
        <v>631033</v>
      </c>
      <c r="V22" s="60">
        <v>631033</v>
      </c>
      <c r="W22" s="60">
        <v>631033</v>
      </c>
      <c r="X22" s="60">
        <v>1185526</v>
      </c>
      <c r="Y22" s="60">
        <v>-554493</v>
      </c>
      <c r="Z22" s="140">
        <v>-46.77</v>
      </c>
      <c r="AA22" s="62">
        <v>1185526</v>
      </c>
    </row>
    <row r="23" spans="1:27" ht="12.75">
      <c r="A23" s="249" t="s">
        <v>158</v>
      </c>
      <c r="B23" s="182"/>
      <c r="C23" s="155">
        <v>4697000</v>
      </c>
      <c r="D23" s="155"/>
      <c r="E23" s="59">
        <v>4697000</v>
      </c>
      <c r="F23" s="60">
        <v>4697000</v>
      </c>
      <c r="G23" s="159">
        <v>792439504</v>
      </c>
      <c r="H23" s="159">
        <v>798160624</v>
      </c>
      <c r="I23" s="159">
        <v>812785087</v>
      </c>
      <c r="J23" s="60">
        <v>812785087</v>
      </c>
      <c r="K23" s="159">
        <v>831077993</v>
      </c>
      <c r="L23" s="159">
        <v>846492331</v>
      </c>
      <c r="M23" s="60">
        <v>831077993</v>
      </c>
      <c r="N23" s="159">
        <v>831077993</v>
      </c>
      <c r="O23" s="159">
        <v>858609636</v>
      </c>
      <c r="P23" s="159">
        <v>828276222</v>
      </c>
      <c r="Q23" s="60">
        <v>855389791</v>
      </c>
      <c r="R23" s="159">
        <v>855389791</v>
      </c>
      <c r="S23" s="159">
        <v>871241019</v>
      </c>
      <c r="T23" s="60">
        <v>890226654</v>
      </c>
      <c r="U23" s="159">
        <v>905397764</v>
      </c>
      <c r="V23" s="159">
        <v>905397764</v>
      </c>
      <c r="W23" s="159">
        <v>905397764</v>
      </c>
      <c r="X23" s="60">
        <v>4697000</v>
      </c>
      <c r="Y23" s="159">
        <v>900700764</v>
      </c>
      <c r="Z23" s="141">
        <v>19176.09</v>
      </c>
      <c r="AA23" s="225">
        <v>4697000</v>
      </c>
    </row>
    <row r="24" spans="1:27" ht="12.75">
      <c r="A24" s="250" t="s">
        <v>57</v>
      </c>
      <c r="B24" s="253"/>
      <c r="C24" s="168">
        <f aca="true" t="shared" si="1" ref="C24:Y24">SUM(C15:C23)</f>
        <v>2798114787</v>
      </c>
      <c r="D24" s="168">
        <f>SUM(D15:D23)</f>
        <v>0</v>
      </c>
      <c r="E24" s="76">
        <f t="shared" si="1"/>
        <v>2462568254</v>
      </c>
      <c r="F24" s="77">
        <f t="shared" si="1"/>
        <v>2496343976</v>
      </c>
      <c r="G24" s="77">
        <f t="shared" si="1"/>
        <v>2819593323</v>
      </c>
      <c r="H24" s="77">
        <f t="shared" si="1"/>
        <v>2825314443</v>
      </c>
      <c r="I24" s="77">
        <f t="shared" si="1"/>
        <v>2839938906</v>
      </c>
      <c r="J24" s="77">
        <f t="shared" si="1"/>
        <v>2839938906</v>
      </c>
      <c r="K24" s="77">
        <f t="shared" si="1"/>
        <v>2858123164</v>
      </c>
      <c r="L24" s="77">
        <f t="shared" si="1"/>
        <v>2873646150</v>
      </c>
      <c r="M24" s="77">
        <f t="shared" si="1"/>
        <v>2858123164</v>
      </c>
      <c r="N24" s="77">
        <f t="shared" si="1"/>
        <v>2858123164</v>
      </c>
      <c r="O24" s="77">
        <f t="shared" si="1"/>
        <v>2885507014</v>
      </c>
      <c r="P24" s="77">
        <f t="shared" si="1"/>
        <v>2895245734</v>
      </c>
      <c r="Q24" s="77">
        <f t="shared" si="1"/>
        <v>2922181426</v>
      </c>
      <c r="R24" s="77">
        <f t="shared" si="1"/>
        <v>2922181426</v>
      </c>
      <c r="S24" s="77">
        <f t="shared" si="1"/>
        <v>2826544813</v>
      </c>
      <c r="T24" s="77">
        <f t="shared" si="1"/>
        <v>2845776764</v>
      </c>
      <c r="U24" s="77">
        <f t="shared" si="1"/>
        <v>2836053074</v>
      </c>
      <c r="V24" s="77">
        <f t="shared" si="1"/>
        <v>2836053074</v>
      </c>
      <c r="W24" s="77">
        <f t="shared" si="1"/>
        <v>2836053074</v>
      </c>
      <c r="X24" s="77">
        <f t="shared" si="1"/>
        <v>2496343976</v>
      </c>
      <c r="Y24" s="77">
        <f t="shared" si="1"/>
        <v>339709098</v>
      </c>
      <c r="Z24" s="212">
        <f>+IF(X24&lt;&gt;0,+(Y24/X24)*100,0)</f>
        <v>13.608264777049298</v>
      </c>
      <c r="AA24" s="79">
        <f>SUM(AA15:AA23)</f>
        <v>2496343976</v>
      </c>
    </row>
    <row r="25" spans="1:27" ht="12.75">
      <c r="A25" s="250" t="s">
        <v>159</v>
      </c>
      <c r="B25" s="251"/>
      <c r="C25" s="168">
        <f aca="true" t="shared" si="2" ref="C25:Y25">+C12+C24</f>
        <v>2919095861</v>
      </c>
      <c r="D25" s="168">
        <f>+D12+D24</f>
        <v>0</v>
      </c>
      <c r="E25" s="72">
        <f t="shared" si="2"/>
        <v>2652957436</v>
      </c>
      <c r="F25" s="73">
        <f t="shared" si="2"/>
        <v>2686733157</v>
      </c>
      <c r="G25" s="73">
        <f t="shared" si="2"/>
        <v>3480805981</v>
      </c>
      <c r="H25" s="73">
        <f t="shared" si="2"/>
        <v>3690201362</v>
      </c>
      <c r="I25" s="73">
        <f t="shared" si="2"/>
        <v>3795902414</v>
      </c>
      <c r="J25" s="73">
        <f t="shared" si="2"/>
        <v>3795902414</v>
      </c>
      <c r="K25" s="73">
        <f t="shared" si="2"/>
        <v>3787892479</v>
      </c>
      <c r="L25" s="73">
        <f t="shared" si="2"/>
        <v>3796122681</v>
      </c>
      <c r="M25" s="73">
        <f t="shared" si="2"/>
        <v>3787892479</v>
      </c>
      <c r="N25" s="73">
        <f t="shared" si="2"/>
        <v>3787892479</v>
      </c>
      <c r="O25" s="73">
        <f t="shared" si="2"/>
        <v>3822334803</v>
      </c>
      <c r="P25" s="73">
        <f t="shared" si="2"/>
        <v>3788592471</v>
      </c>
      <c r="Q25" s="73">
        <f t="shared" si="2"/>
        <v>3837049056</v>
      </c>
      <c r="R25" s="73">
        <f t="shared" si="2"/>
        <v>3837049056</v>
      </c>
      <c r="S25" s="73">
        <f t="shared" si="2"/>
        <v>3752568224</v>
      </c>
      <c r="T25" s="73">
        <f t="shared" si="2"/>
        <v>3732325999</v>
      </c>
      <c r="U25" s="73">
        <f t="shared" si="2"/>
        <v>3723084743</v>
      </c>
      <c r="V25" s="73">
        <f t="shared" si="2"/>
        <v>3723084743</v>
      </c>
      <c r="W25" s="73">
        <f t="shared" si="2"/>
        <v>3723084743</v>
      </c>
      <c r="X25" s="73">
        <f t="shared" si="2"/>
        <v>2686733157</v>
      </c>
      <c r="Y25" s="73">
        <f t="shared" si="2"/>
        <v>1036351586</v>
      </c>
      <c r="Z25" s="170">
        <f>+IF(X25&lt;&gt;0,+(Y25/X25)*100,0)</f>
        <v>38.57292575929601</v>
      </c>
      <c r="AA25" s="74">
        <f>+AA12+AA24</f>
        <v>2686733157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10709573</v>
      </c>
      <c r="D30" s="155"/>
      <c r="E30" s="59">
        <v>24071938</v>
      </c>
      <c r="F30" s="60">
        <v>24071938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24071938</v>
      </c>
      <c r="Y30" s="60">
        <v>-24071938</v>
      </c>
      <c r="Z30" s="140">
        <v>-100</v>
      </c>
      <c r="AA30" s="62">
        <v>24071938</v>
      </c>
    </row>
    <row r="31" spans="1:27" ht="12.75">
      <c r="A31" s="249" t="s">
        <v>163</v>
      </c>
      <c r="B31" s="182"/>
      <c r="C31" s="155">
        <v>17015925</v>
      </c>
      <c r="D31" s="155"/>
      <c r="E31" s="59">
        <v>15718571</v>
      </c>
      <c r="F31" s="60">
        <v>15718571</v>
      </c>
      <c r="G31" s="60">
        <v>1355966</v>
      </c>
      <c r="H31" s="60">
        <v>1355966</v>
      </c>
      <c r="I31" s="60">
        <v>16978537</v>
      </c>
      <c r="J31" s="60">
        <v>16978537</v>
      </c>
      <c r="K31" s="60">
        <v>17074102</v>
      </c>
      <c r="L31" s="60">
        <v>17246867</v>
      </c>
      <c r="M31" s="60">
        <v>17074102</v>
      </c>
      <c r="N31" s="60">
        <v>17074102</v>
      </c>
      <c r="O31" s="60">
        <v>17246867</v>
      </c>
      <c r="P31" s="60">
        <v>17246867</v>
      </c>
      <c r="Q31" s="60">
        <v>17334905</v>
      </c>
      <c r="R31" s="60">
        <v>17334905</v>
      </c>
      <c r="S31" s="60">
        <v>17345233</v>
      </c>
      <c r="T31" s="60">
        <v>17355966</v>
      </c>
      <c r="U31" s="60">
        <v>17419966</v>
      </c>
      <c r="V31" s="60">
        <v>17419966</v>
      </c>
      <c r="W31" s="60">
        <v>17419966</v>
      </c>
      <c r="X31" s="60">
        <v>15718571</v>
      </c>
      <c r="Y31" s="60">
        <v>1701395</v>
      </c>
      <c r="Z31" s="140">
        <v>10.82</v>
      </c>
      <c r="AA31" s="62">
        <v>15718571</v>
      </c>
    </row>
    <row r="32" spans="1:27" ht="12.75">
      <c r="A32" s="249" t="s">
        <v>164</v>
      </c>
      <c r="B32" s="182"/>
      <c r="C32" s="155">
        <v>358274973</v>
      </c>
      <c r="D32" s="155"/>
      <c r="E32" s="59">
        <v>156704222</v>
      </c>
      <c r="F32" s="60">
        <v>156704222</v>
      </c>
      <c r="G32" s="60">
        <v>-15504611</v>
      </c>
      <c r="H32" s="60">
        <v>247912601</v>
      </c>
      <c r="I32" s="60">
        <v>543337809</v>
      </c>
      <c r="J32" s="60">
        <v>543337809</v>
      </c>
      <c r="K32" s="60">
        <v>540430199</v>
      </c>
      <c r="L32" s="60">
        <v>539832228</v>
      </c>
      <c r="M32" s="60">
        <v>540430199</v>
      </c>
      <c r="N32" s="60">
        <v>540430199</v>
      </c>
      <c r="O32" s="60">
        <v>495476100</v>
      </c>
      <c r="P32" s="60">
        <v>539161893</v>
      </c>
      <c r="Q32" s="60">
        <v>526814047</v>
      </c>
      <c r="R32" s="60">
        <v>526814047</v>
      </c>
      <c r="S32" s="60">
        <v>564060691</v>
      </c>
      <c r="T32" s="60">
        <v>538688082</v>
      </c>
      <c r="U32" s="60">
        <v>667133354</v>
      </c>
      <c r="V32" s="60">
        <v>667133354</v>
      </c>
      <c r="W32" s="60">
        <v>667133354</v>
      </c>
      <c r="X32" s="60">
        <v>156704222</v>
      </c>
      <c r="Y32" s="60">
        <v>510429132</v>
      </c>
      <c r="Z32" s="140">
        <v>325.73</v>
      </c>
      <c r="AA32" s="62">
        <v>156704222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576439705</v>
      </c>
      <c r="H33" s="60">
        <v>547560416</v>
      </c>
      <c r="I33" s="60">
        <v>398421920</v>
      </c>
      <c r="J33" s="60">
        <v>398421920</v>
      </c>
      <c r="K33" s="60">
        <v>398417111</v>
      </c>
      <c r="L33" s="60">
        <v>398485326</v>
      </c>
      <c r="M33" s="60">
        <v>398417111</v>
      </c>
      <c r="N33" s="60">
        <v>398417111</v>
      </c>
      <c r="O33" s="60">
        <v>398536086</v>
      </c>
      <c r="P33" s="60">
        <v>398562492</v>
      </c>
      <c r="Q33" s="60">
        <v>398528127</v>
      </c>
      <c r="R33" s="60">
        <v>398528127</v>
      </c>
      <c r="S33" s="60">
        <v>398529577</v>
      </c>
      <c r="T33" s="60">
        <v>398575548</v>
      </c>
      <c r="U33" s="60">
        <v>398571850</v>
      </c>
      <c r="V33" s="60">
        <v>398571850</v>
      </c>
      <c r="W33" s="60">
        <v>398571850</v>
      </c>
      <c r="X33" s="60"/>
      <c r="Y33" s="60">
        <v>398571850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386000471</v>
      </c>
      <c r="D34" s="168">
        <f>SUM(D29:D33)</f>
        <v>0</v>
      </c>
      <c r="E34" s="72">
        <f t="shared" si="3"/>
        <v>196494731</v>
      </c>
      <c r="F34" s="73">
        <f t="shared" si="3"/>
        <v>196494731</v>
      </c>
      <c r="G34" s="73">
        <f t="shared" si="3"/>
        <v>562291060</v>
      </c>
      <c r="H34" s="73">
        <f t="shared" si="3"/>
        <v>796828983</v>
      </c>
      <c r="I34" s="73">
        <f t="shared" si="3"/>
        <v>958738266</v>
      </c>
      <c r="J34" s="73">
        <f t="shared" si="3"/>
        <v>958738266</v>
      </c>
      <c r="K34" s="73">
        <f t="shared" si="3"/>
        <v>955921412</v>
      </c>
      <c r="L34" s="73">
        <f t="shared" si="3"/>
        <v>955564421</v>
      </c>
      <c r="M34" s="73">
        <f t="shared" si="3"/>
        <v>955921412</v>
      </c>
      <c r="N34" s="73">
        <f t="shared" si="3"/>
        <v>955921412</v>
      </c>
      <c r="O34" s="73">
        <f t="shared" si="3"/>
        <v>911259053</v>
      </c>
      <c r="P34" s="73">
        <f t="shared" si="3"/>
        <v>954971252</v>
      </c>
      <c r="Q34" s="73">
        <f t="shared" si="3"/>
        <v>942677079</v>
      </c>
      <c r="R34" s="73">
        <f t="shared" si="3"/>
        <v>942677079</v>
      </c>
      <c r="S34" s="73">
        <f t="shared" si="3"/>
        <v>979935501</v>
      </c>
      <c r="T34" s="73">
        <f t="shared" si="3"/>
        <v>954619596</v>
      </c>
      <c r="U34" s="73">
        <f t="shared" si="3"/>
        <v>1083125170</v>
      </c>
      <c r="V34" s="73">
        <f t="shared" si="3"/>
        <v>1083125170</v>
      </c>
      <c r="W34" s="73">
        <f t="shared" si="3"/>
        <v>1083125170</v>
      </c>
      <c r="X34" s="73">
        <f t="shared" si="3"/>
        <v>196494731</v>
      </c>
      <c r="Y34" s="73">
        <f t="shared" si="3"/>
        <v>886630439</v>
      </c>
      <c r="Z34" s="170">
        <f>+IF(X34&lt;&gt;0,+(Y34/X34)*100,0)</f>
        <v>451.22351855836786</v>
      </c>
      <c r="AA34" s="74">
        <f>SUM(AA29:AA33)</f>
        <v>196494731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27583754</v>
      </c>
      <c r="D37" s="155"/>
      <c r="E37" s="59">
        <v>80096267</v>
      </c>
      <c r="F37" s="60">
        <v>80096267</v>
      </c>
      <c r="G37" s="60">
        <v>41167214</v>
      </c>
      <c r="H37" s="60">
        <v>41167214</v>
      </c>
      <c r="I37" s="60">
        <v>39026199</v>
      </c>
      <c r="J37" s="60">
        <v>39026199</v>
      </c>
      <c r="K37" s="60">
        <v>37112032</v>
      </c>
      <c r="L37" s="60">
        <v>33828231</v>
      </c>
      <c r="M37" s="60">
        <v>37112032</v>
      </c>
      <c r="N37" s="60">
        <v>37112032</v>
      </c>
      <c r="O37" s="60">
        <v>33828231</v>
      </c>
      <c r="P37" s="60">
        <v>32122834</v>
      </c>
      <c r="Q37" s="60">
        <v>28817547</v>
      </c>
      <c r="R37" s="60">
        <v>28817547</v>
      </c>
      <c r="S37" s="60">
        <v>28817547</v>
      </c>
      <c r="T37" s="60">
        <v>28278167</v>
      </c>
      <c r="U37" s="60">
        <v>28278167</v>
      </c>
      <c r="V37" s="60">
        <v>28278167</v>
      </c>
      <c r="W37" s="60">
        <v>28278167</v>
      </c>
      <c r="X37" s="60">
        <v>80096267</v>
      </c>
      <c r="Y37" s="60">
        <v>-51818100</v>
      </c>
      <c r="Z37" s="140">
        <v>-64.69</v>
      </c>
      <c r="AA37" s="62">
        <v>80096267</v>
      </c>
    </row>
    <row r="38" spans="1:27" ht="12.75">
      <c r="A38" s="249" t="s">
        <v>165</v>
      </c>
      <c r="B38" s="182"/>
      <c r="C38" s="155">
        <v>39228408</v>
      </c>
      <c r="D38" s="155"/>
      <c r="E38" s="59">
        <v>36546079</v>
      </c>
      <c r="F38" s="60">
        <v>36546079</v>
      </c>
      <c r="G38" s="60">
        <v>4514810</v>
      </c>
      <c r="H38" s="60">
        <v>4514810</v>
      </c>
      <c r="I38" s="60">
        <v>23643489</v>
      </c>
      <c r="J38" s="60">
        <v>23643489</v>
      </c>
      <c r="K38" s="60">
        <v>23643489</v>
      </c>
      <c r="L38" s="60">
        <v>23643489</v>
      </c>
      <c r="M38" s="60">
        <v>23643489</v>
      </c>
      <c r="N38" s="60">
        <v>23643489</v>
      </c>
      <c r="O38" s="60">
        <v>23643489</v>
      </c>
      <c r="P38" s="60">
        <v>23643489</v>
      </c>
      <c r="Q38" s="60">
        <v>23643489</v>
      </c>
      <c r="R38" s="60">
        <v>23643489</v>
      </c>
      <c r="S38" s="60">
        <v>23643489</v>
      </c>
      <c r="T38" s="60">
        <v>23643489</v>
      </c>
      <c r="U38" s="60">
        <v>23643489</v>
      </c>
      <c r="V38" s="60">
        <v>23643489</v>
      </c>
      <c r="W38" s="60">
        <v>23643489</v>
      </c>
      <c r="X38" s="60">
        <v>36546079</v>
      </c>
      <c r="Y38" s="60">
        <v>-12902590</v>
      </c>
      <c r="Z38" s="140">
        <v>-35.3</v>
      </c>
      <c r="AA38" s="62">
        <v>36546079</v>
      </c>
    </row>
    <row r="39" spans="1:27" ht="12.75">
      <c r="A39" s="250" t="s">
        <v>59</v>
      </c>
      <c r="B39" s="253"/>
      <c r="C39" s="168">
        <f aca="true" t="shared" si="4" ref="C39:Y39">SUM(C37:C38)</f>
        <v>66812162</v>
      </c>
      <c r="D39" s="168">
        <f>SUM(D37:D38)</f>
        <v>0</v>
      </c>
      <c r="E39" s="76">
        <f t="shared" si="4"/>
        <v>116642346</v>
      </c>
      <c r="F39" s="77">
        <f t="shared" si="4"/>
        <v>116642346</v>
      </c>
      <c r="G39" s="77">
        <f t="shared" si="4"/>
        <v>45682024</v>
      </c>
      <c r="H39" s="77">
        <f t="shared" si="4"/>
        <v>45682024</v>
      </c>
      <c r="I39" s="77">
        <f t="shared" si="4"/>
        <v>62669688</v>
      </c>
      <c r="J39" s="77">
        <f t="shared" si="4"/>
        <v>62669688</v>
      </c>
      <c r="K39" s="77">
        <f t="shared" si="4"/>
        <v>60755521</v>
      </c>
      <c r="L39" s="77">
        <f t="shared" si="4"/>
        <v>57471720</v>
      </c>
      <c r="M39" s="77">
        <f t="shared" si="4"/>
        <v>60755521</v>
      </c>
      <c r="N39" s="77">
        <f t="shared" si="4"/>
        <v>60755521</v>
      </c>
      <c r="O39" s="77">
        <f t="shared" si="4"/>
        <v>57471720</v>
      </c>
      <c r="P39" s="77">
        <f t="shared" si="4"/>
        <v>55766323</v>
      </c>
      <c r="Q39" s="77">
        <f t="shared" si="4"/>
        <v>52461036</v>
      </c>
      <c r="R39" s="77">
        <f t="shared" si="4"/>
        <v>52461036</v>
      </c>
      <c r="S39" s="77">
        <f t="shared" si="4"/>
        <v>52461036</v>
      </c>
      <c r="T39" s="77">
        <f t="shared" si="4"/>
        <v>51921656</v>
      </c>
      <c r="U39" s="77">
        <f t="shared" si="4"/>
        <v>51921656</v>
      </c>
      <c r="V39" s="77">
        <f t="shared" si="4"/>
        <v>51921656</v>
      </c>
      <c r="W39" s="77">
        <f t="shared" si="4"/>
        <v>51921656</v>
      </c>
      <c r="X39" s="77">
        <f t="shared" si="4"/>
        <v>116642346</v>
      </c>
      <c r="Y39" s="77">
        <f t="shared" si="4"/>
        <v>-64720690</v>
      </c>
      <c r="Z39" s="212">
        <f>+IF(X39&lt;&gt;0,+(Y39/X39)*100,0)</f>
        <v>-55.48644400550723</v>
      </c>
      <c r="AA39" s="79">
        <f>SUM(AA37:AA38)</f>
        <v>116642346</v>
      </c>
    </row>
    <row r="40" spans="1:27" ht="12.75">
      <c r="A40" s="250" t="s">
        <v>167</v>
      </c>
      <c r="B40" s="251"/>
      <c r="C40" s="168">
        <f aca="true" t="shared" si="5" ref="C40:Y40">+C34+C39</f>
        <v>452812633</v>
      </c>
      <c r="D40" s="168">
        <f>+D34+D39</f>
        <v>0</v>
      </c>
      <c r="E40" s="72">
        <f t="shared" si="5"/>
        <v>313137077</v>
      </c>
      <c r="F40" s="73">
        <f t="shared" si="5"/>
        <v>313137077</v>
      </c>
      <c r="G40" s="73">
        <f t="shared" si="5"/>
        <v>607973084</v>
      </c>
      <c r="H40" s="73">
        <f t="shared" si="5"/>
        <v>842511007</v>
      </c>
      <c r="I40" s="73">
        <f t="shared" si="5"/>
        <v>1021407954</v>
      </c>
      <c r="J40" s="73">
        <f t="shared" si="5"/>
        <v>1021407954</v>
      </c>
      <c r="K40" s="73">
        <f t="shared" si="5"/>
        <v>1016676933</v>
      </c>
      <c r="L40" s="73">
        <f t="shared" si="5"/>
        <v>1013036141</v>
      </c>
      <c r="M40" s="73">
        <f t="shared" si="5"/>
        <v>1016676933</v>
      </c>
      <c r="N40" s="73">
        <f t="shared" si="5"/>
        <v>1016676933</v>
      </c>
      <c r="O40" s="73">
        <f t="shared" si="5"/>
        <v>968730773</v>
      </c>
      <c r="P40" s="73">
        <f t="shared" si="5"/>
        <v>1010737575</v>
      </c>
      <c r="Q40" s="73">
        <f t="shared" si="5"/>
        <v>995138115</v>
      </c>
      <c r="R40" s="73">
        <f t="shared" si="5"/>
        <v>995138115</v>
      </c>
      <c r="S40" s="73">
        <f t="shared" si="5"/>
        <v>1032396537</v>
      </c>
      <c r="T40" s="73">
        <f t="shared" si="5"/>
        <v>1006541252</v>
      </c>
      <c r="U40" s="73">
        <f t="shared" si="5"/>
        <v>1135046826</v>
      </c>
      <c r="V40" s="73">
        <f t="shared" si="5"/>
        <v>1135046826</v>
      </c>
      <c r="W40" s="73">
        <f t="shared" si="5"/>
        <v>1135046826</v>
      </c>
      <c r="X40" s="73">
        <f t="shared" si="5"/>
        <v>313137077</v>
      </c>
      <c r="Y40" s="73">
        <f t="shared" si="5"/>
        <v>821909749</v>
      </c>
      <c r="Z40" s="170">
        <f>+IF(X40&lt;&gt;0,+(Y40/X40)*100,0)</f>
        <v>262.47602387883313</v>
      </c>
      <c r="AA40" s="74">
        <f>+AA34+AA39</f>
        <v>313137077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2466283228</v>
      </c>
      <c r="D42" s="257">
        <f>+D25-D40</f>
        <v>0</v>
      </c>
      <c r="E42" s="258">
        <f t="shared" si="6"/>
        <v>2339820359</v>
      </c>
      <c r="F42" s="259">
        <f t="shared" si="6"/>
        <v>2373596080</v>
      </c>
      <c r="G42" s="259">
        <f t="shared" si="6"/>
        <v>2872832897</v>
      </c>
      <c r="H42" s="259">
        <f t="shared" si="6"/>
        <v>2847690355</v>
      </c>
      <c r="I42" s="259">
        <f t="shared" si="6"/>
        <v>2774494460</v>
      </c>
      <c r="J42" s="259">
        <f t="shared" si="6"/>
        <v>2774494460</v>
      </c>
      <c r="K42" s="259">
        <f t="shared" si="6"/>
        <v>2771215546</v>
      </c>
      <c r="L42" s="259">
        <f t="shared" si="6"/>
        <v>2783086540</v>
      </c>
      <c r="M42" s="259">
        <f t="shared" si="6"/>
        <v>2771215546</v>
      </c>
      <c r="N42" s="259">
        <f t="shared" si="6"/>
        <v>2771215546</v>
      </c>
      <c r="O42" s="259">
        <f t="shared" si="6"/>
        <v>2853604030</v>
      </c>
      <c r="P42" s="259">
        <f t="shared" si="6"/>
        <v>2777854896</v>
      </c>
      <c r="Q42" s="259">
        <f t="shared" si="6"/>
        <v>2841910941</v>
      </c>
      <c r="R42" s="259">
        <f t="shared" si="6"/>
        <v>2841910941</v>
      </c>
      <c r="S42" s="259">
        <f t="shared" si="6"/>
        <v>2720171687</v>
      </c>
      <c r="T42" s="259">
        <f t="shared" si="6"/>
        <v>2725784747</v>
      </c>
      <c r="U42" s="259">
        <f t="shared" si="6"/>
        <v>2588037917</v>
      </c>
      <c r="V42" s="259">
        <f t="shared" si="6"/>
        <v>2588037917</v>
      </c>
      <c r="W42" s="259">
        <f t="shared" si="6"/>
        <v>2588037917</v>
      </c>
      <c r="X42" s="259">
        <f t="shared" si="6"/>
        <v>2373596080</v>
      </c>
      <c r="Y42" s="259">
        <f t="shared" si="6"/>
        <v>214441837</v>
      </c>
      <c r="Z42" s="260">
        <f>+IF(X42&lt;&gt;0,+(Y42/X42)*100,0)</f>
        <v>9.034470473173347</v>
      </c>
      <c r="AA42" s="261">
        <f>+AA25-AA40</f>
        <v>2373596080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2078869684</v>
      </c>
      <c r="D45" s="155"/>
      <c r="E45" s="59">
        <v>1937927120</v>
      </c>
      <c r="F45" s="60">
        <v>1971702842</v>
      </c>
      <c r="G45" s="60">
        <v>2487730891</v>
      </c>
      <c r="H45" s="60">
        <v>2462668909</v>
      </c>
      <c r="I45" s="60">
        <v>2390506430</v>
      </c>
      <c r="J45" s="60">
        <v>2390506430</v>
      </c>
      <c r="K45" s="60">
        <v>2387227516</v>
      </c>
      <c r="L45" s="60">
        <v>2399098510</v>
      </c>
      <c r="M45" s="60">
        <v>2387227516</v>
      </c>
      <c r="N45" s="60">
        <v>2387227516</v>
      </c>
      <c r="O45" s="60">
        <v>2469616000</v>
      </c>
      <c r="P45" s="60">
        <v>2393866866</v>
      </c>
      <c r="Q45" s="60">
        <v>2457922911</v>
      </c>
      <c r="R45" s="60">
        <v>2457922911</v>
      </c>
      <c r="S45" s="60">
        <v>2336183657</v>
      </c>
      <c r="T45" s="60">
        <v>2341796717</v>
      </c>
      <c r="U45" s="60">
        <v>2204049887</v>
      </c>
      <c r="V45" s="60">
        <v>2204049887</v>
      </c>
      <c r="W45" s="60">
        <v>2204049887</v>
      </c>
      <c r="X45" s="60">
        <v>1971702842</v>
      </c>
      <c r="Y45" s="60">
        <v>232347045</v>
      </c>
      <c r="Z45" s="139">
        <v>11.78</v>
      </c>
      <c r="AA45" s="62">
        <v>1971702842</v>
      </c>
    </row>
    <row r="46" spans="1:27" ht="12.75">
      <c r="A46" s="249" t="s">
        <v>171</v>
      </c>
      <c r="B46" s="182"/>
      <c r="C46" s="155">
        <v>387413544</v>
      </c>
      <c r="D46" s="155"/>
      <c r="E46" s="59">
        <v>401893238</v>
      </c>
      <c r="F46" s="60">
        <v>401893238</v>
      </c>
      <c r="G46" s="60">
        <v>385102006</v>
      </c>
      <c r="H46" s="60">
        <v>385021446</v>
      </c>
      <c r="I46" s="60">
        <v>383988030</v>
      </c>
      <c r="J46" s="60">
        <v>383988030</v>
      </c>
      <c r="K46" s="60">
        <v>383988030</v>
      </c>
      <c r="L46" s="60">
        <v>383988030</v>
      </c>
      <c r="M46" s="60">
        <v>383988030</v>
      </c>
      <c r="N46" s="60">
        <v>383988030</v>
      </c>
      <c r="O46" s="60">
        <v>383988030</v>
      </c>
      <c r="P46" s="60">
        <v>383988030</v>
      </c>
      <c r="Q46" s="60">
        <v>383988030</v>
      </c>
      <c r="R46" s="60">
        <v>383988030</v>
      </c>
      <c r="S46" s="60">
        <v>383988030</v>
      </c>
      <c r="T46" s="60">
        <v>383988030</v>
      </c>
      <c r="U46" s="60">
        <v>383988030</v>
      </c>
      <c r="V46" s="60">
        <v>383988030</v>
      </c>
      <c r="W46" s="60">
        <v>383988030</v>
      </c>
      <c r="X46" s="60">
        <v>401893238</v>
      </c>
      <c r="Y46" s="60">
        <v>-17905208</v>
      </c>
      <c r="Z46" s="139">
        <v>-4.46</v>
      </c>
      <c r="AA46" s="62">
        <v>401893238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2466283228</v>
      </c>
      <c r="D48" s="217">
        <f>SUM(D45:D47)</f>
        <v>0</v>
      </c>
      <c r="E48" s="264">
        <f t="shared" si="7"/>
        <v>2339820358</v>
      </c>
      <c r="F48" s="219">
        <f t="shared" si="7"/>
        <v>2373596080</v>
      </c>
      <c r="G48" s="219">
        <f t="shared" si="7"/>
        <v>2872832897</v>
      </c>
      <c r="H48" s="219">
        <f t="shared" si="7"/>
        <v>2847690355</v>
      </c>
      <c r="I48" s="219">
        <f t="shared" si="7"/>
        <v>2774494460</v>
      </c>
      <c r="J48" s="219">
        <f t="shared" si="7"/>
        <v>2774494460</v>
      </c>
      <c r="K48" s="219">
        <f t="shared" si="7"/>
        <v>2771215546</v>
      </c>
      <c r="L48" s="219">
        <f t="shared" si="7"/>
        <v>2783086540</v>
      </c>
      <c r="M48" s="219">
        <f t="shared" si="7"/>
        <v>2771215546</v>
      </c>
      <c r="N48" s="219">
        <f t="shared" si="7"/>
        <v>2771215546</v>
      </c>
      <c r="O48" s="219">
        <f t="shared" si="7"/>
        <v>2853604030</v>
      </c>
      <c r="P48" s="219">
        <f t="shared" si="7"/>
        <v>2777854896</v>
      </c>
      <c r="Q48" s="219">
        <f t="shared" si="7"/>
        <v>2841910941</v>
      </c>
      <c r="R48" s="219">
        <f t="shared" si="7"/>
        <v>2841910941</v>
      </c>
      <c r="S48" s="219">
        <f t="shared" si="7"/>
        <v>2720171687</v>
      </c>
      <c r="T48" s="219">
        <f t="shared" si="7"/>
        <v>2725784747</v>
      </c>
      <c r="U48" s="219">
        <f t="shared" si="7"/>
        <v>2588037917</v>
      </c>
      <c r="V48" s="219">
        <f t="shared" si="7"/>
        <v>2588037917</v>
      </c>
      <c r="W48" s="219">
        <f t="shared" si="7"/>
        <v>2588037917</v>
      </c>
      <c r="X48" s="219">
        <f t="shared" si="7"/>
        <v>2373596080</v>
      </c>
      <c r="Y48" s="219">
        <f t="shared" si="7"/>
        <v>214441837</v>
      </c>
      <c r="Z48" s="265">
        <f>+IF(X48&lt;&gt;0,+(Y48/X48)*100,0)</f>
        <v>9.034470473173347</v>
      </c>
      <c r="AA48" s="232">
        <f>SUM(AA45:AA47)</f>
        <v>2373596080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174850871</v>
      </c>
      <c r="D6" s="155"/>
      <c r="E6" s="59">
        <v>241657172</v>
      </c>
      <c r="F6" s="60">
        <v>231657171</v>
      </c>
      <c r="G6" s="60">
        <v>2420323</v>
      </c>
      <c r="H6" s="60">
        <v>11790681</v>
      </c>
      <c r="I6" s="60">
        <v>53555158</v>
      </c>
      <c r="J6" s="60">
        <v>67766162</v>
      </c>
      <c r="K6" s="60">
        <v>-905265</v>
      </c>
      <c r="L6" s="60">
        <v>-369027</v>
      </c>
      <c r="M6" s="60">
        <v>-166688</v>
      </c>
      <c r="N6" s="60">
        <v>-1440980</v>
      </c>
      <c r="O6" s="60">
        <v>14680</v>
      </c>
      <c r="P6" s="60">
        <v>-73456</v>
      </c>
      <c r="Q6" s="60"/>
      <c r="R6" s="60">
        <v>-58776</v>
      </c>
      <c r="S6" s="60">
        <v>-76607</v>
      </c>
      <c r="T6" s="60">
        <v>61971</v>
      </c>
      <c r="U6" s="60">
        <v>4646525</v>
      </c>
      <c r="V6" s="60">
        <v>4631889</v>
      </c>
      <c r="W6" s="60">
        <v>70898295</v>
      </c>
      <c r="X6" s="60">
        <v>231657171</v>
      </c>
      <c r="Y6" s="60">
        <v>-160758876</v>
      </c>
      <c r="Z6" s="140">
        <v>-69.4</v>
      </c>
      <c r="AA6" s="62">
        <v>231657171</v>
      </c>
    </row>
    <row r="7" spans="1:27" ht="12.75">
      <c r="A7" s="249" t="s">
        <v>32</v>
      </c>
      <c r="B7" s="182"/>
      <c r="C7" s="155">
        <v>327328251</v>
      </c>
      <c r="D7" s="155"/>
      <c r="E7" s="59">
        <v>453891546</v>
      </c>
      <c r="F7" s="60">
        <v>459191542</v>
      </c>
      <c r="G7" s="60">
        <v>24189357</v>
      </c>
      <c r="H7" s="60">
        <v>23935187</v>
      </c>
      <c r="I7" s="60">
        <v>26989504</v>
      </c>
      <c r="J7" s="60">
        <v>75114048</v>
      </c>
      <c r="K7" s="60">
        <v>34721593</v>
      </c>
      <c r="L7" s="60">
        <v>30816710</v>
      </c>
      <c r="M7" s="60">
        <v>29816055</v>
      </c>
      <c r="N7" s="60">
        <v>95354358</v>
      </c>
      <c r="O7" s="60">
        <v>10740213</v>
      </c>
      <c r="P7" s="60">
        <v>30604948</v>
      </c>
      <c r="Q7" s="60">
        <v>32707869</v>
      </c>
      <c r="R7" s="60">
        <v>74053030</v>
      </c>
      <c r="S7" s="60">
        <v>23999346</v>
      </c>
      <c r="T7" s="60">
        <v>31332825</v>
      </c>
      <c r="U7" s="60">
        <v>30904696</v>
      </c>
      <c r="V7" s="60">
        <v>86236867</v>
      </c>
      <c r="W7" s="60">
        <v>330758303</v>
      </c>
      <c r="X7" s="60">
        <v>459191542</v>
      </c>
      <c r="Y7" s="60">
        <v>-128433239</v>
      </c>
      <c r="Z7" s="140">
        <v>-27.97</v>
      </c>
      <c r="AA7" s="62">
        <v>459191542</v>
      </c>
    </row>
    <row r="8" spans="1:27" ht="12.75">
      <c r="A8" s="249" t="s">
        <v>178</v>
      </c>
      <c r="B8" s="182"/>
      <c r="C8" s="155">
        <v>30840479</v>
      </c>
      <c r="D8" s="155"/>
      <c r="E8" s="59">
        <v>45617482</v>
      </c>
      <c r="F8" s="60">
        <v>45617482</v>
      </c>
      <c r="G8" s="60">
        <v>56609664</v>
      </c>
      <c r="H8" s="60">
        <v>63823917</v>
      </c>
      <c r="I8" s="60">
        <v>69342610</v>
      </c>
      <c r="J8" s="60">
        <v>189776191</v>
      </c>
      <c r="K8" s="60">
        <v>76387859</v>
      </c>
      <c r="L8" s="60">
        <v>50225104</v>
      </c>
      <c r="M8" s="60">
        <v>109686438</v>
      </c>
      <c r="N8" s="60">
        <v>236299401</v>
      </c>
      <c r="O8" s="60">
        <v>13268277</v>
      </c>
      <c r="P8" s="60">
        <v>40268707</v>
      </c>
      <c r="Q8" s="60">
        <v>94663898</v>
      </c>
      <c r="R8" s="60">
        <v>148200882</v>
      </c>
      <c r="S8" s="60">
        <v>46320327</v>
      </c>
      <c r="T8" s="60">
        <v>57091061</v>
      </c>
      <c r="U8" s="60">
        <v>48613112</v>
      </c>
      <c r="V8" s="60">
        <v>152024500</v>
      </c>
      <c r="W8" s="60">
        <v>726300974</v>
      </c>
      <c r="X8" s="60">
        <v>45617482</v>
      </c>
      <c r="Y8" s="60">
        <v>680683492</v>
      </c>
      <c r="Z8" s="140">
        <v>1492.15</v>
      </c>
      <c r="AA8" s="62">
        <v>45617482</v>
      </c>
    </row>
    <row r="9" spans="1:27" ht="12.75">
      <c r="A9" s="249" t="s">
        <v>179</v>
      </c>
      <c r="B9" s="182"/>
      <c r="C9" s="155">
        <v>270845858</v>
      </c>
      <c r="D9" s="155"/>
      <c r="E9" s="59">
        <v>293207877</v>
      </c>
      <c r="F9" s="60">
        <v>296038859</v>
      </c>
      <c r="G9" s="60">
        <v>111692000</v>
      </c>
      <c r="H9" s="60">
        <v>1639172</v>
      </c>
      <c r="I9" s="60">
        <v>2100067</v>
      </c>
      <c r="J9" s="60">
        <v>115431239</v>
      </c>
      <c r="K9" s="60">
        <v>1986873</v>
      </c>
      <c r="L9" s="60">
        <v>898962</v>
      </c>
      <c r="M9" s="60">
        <v>88232686</v>
      </c>
      <c r="N9" s="60">
        <v>91118521</v>
      </c>
      <c r="O9" s="60"/>
      <c r="P9" s="60">
        <v>1526582</v>
      </c>
      <c r="Q9" s="60">
        <v>70607354</v>
      </c>
      <c r="R9" s="60">
        <v>72133936</v>
      </c>
      <c r="S9" s="60">
        <v>719710</v>
      </c>
      <c r="T9" s="60">
        <v>11063126</v>
      </c>
      <c r="U9" s="60">
        <v>2277685</v>
      </c>
      <c r="V9" s="60">
        <v>14060521</v>
      </c>
      <c r="W9" s="60">
        <v>292744217</v>
      </c>
      <c r="X9" s="60">
        <v>296038859</v>
      </c>
      <c r="Y9" s="60">
        <v>-3294642</v>
      </c>
      <c r="Z9" s="140">
        <v>-1.11</v>
      </c>
      <c r="AA9" s="62">
        <v>296038859</v>
      </c>
    </row>
    <row r="10" spans="1:27" ht="12.75">
      <c r="A10" s="249" t="s">
        <v>180</v>
      </c>
      <c r="B10" s="182"/>
      <c r="C10" s="155">
        <v>199953046</v>
      </c>
      <c r="D10" s="155"/>
      <c r="E10" s="59">
        <v>235716483</v>
      </c>
      <c r="F10" s="60">
        <v>255305263</v>
      </c>
      <c r="G10" s="60"/>
      <c r="H10" s="60">
        <v>11433449</v>
      </c>
      <c r="I10" s="60">
        <v>6189926</v>
      </c>
      <c r="J10" s="60">
        <v>17623375</v>
      </c>
      <c r="K10" s="60">
        <v>31468386</v>
      </c>
      <c r="L10" s="60">
        <v>28533238</v>
      </c>
      <c r="M10" s="60">
        <v>7052835</v>
      </c>
      <c r="N10" s="60">
        <v>67054459</v>
      </c>
      <c r="O10" s="60"/>
      <c r="P10" s="60">
        <v>16476119</v>
      </c>
      <c r="Q10" s="60">
        <v>22957618</v>
      </c>
      <c r="R10" s="60">
        <v>39433737</v>
      </c>
      <c r="S10" s="60">
        <v>16616060</v>
      </c>
      <c r="T10" s="60">
        <v>24472946</v>
      </c>
      <c r="U10" s="60">
        <v>17004856</v>
      </c>
      <c r="V10" s="60">
        <v>58093862</v>
      </c>
      <c r="W10" s="60">
        <v>182205433</v>
      </c>
      <c r="X10" s="60">
        <v>255305263</v>
      </c>
      <c r="Y10" s="60">
        <v>-73099830</v>
      </c>
      <c r="Z10" s="140">
        <v>-28.63</v>
      </c>
      <c r="AA10" s="62">
        <v>255305263</v>
      </c>
    </row>
    <row r="11" spans="1:27" ht="12.75">
      <c r="A11" s="249" t="s">
        <v>181</v>
      </c>
      <c r="B11" s="182"/>
      <c r="C11" s="155">
        <v>38945238</v>
      </c>
      <c r="D11" s="155"/>
      <c r="E11" s="59">
        <v>41222395</v>
      </c>
      <c r="F11" s="60">
        <v>41222394</v>
      </c>
      <c r="G11" s="60">
        <v>3281459</v>
      </c>
      <c r="H11" s="60">
        <v>3359169</v>
      </c>
      <c r="I11" s="60">
        <v>3269471</v>
      </c>
      <c r="J11" s="60">
        <v>9910099</v>
      </c>
      <c r="K11" s="60">
        <v>1906442</v>
      </c>
      <c r="L11" s="60">
        <v>2995946</v>
      </c>
      <c r="M11" s="60">
        <v>2031089</v>
      </c>
      <c r="N11" s="60">
        <v>6933477</v>
      </c>
      <c r="O11" s="60">
        <v>50781</v>
      </c>
      <c r="P11" s="60">
        <v>3768505</v>
      </c>
      <c r="Q11" s="60">
        <v>3655406</v>
      </c>
      <c r="R11" s="60">
        <v>7474692</v>
      </c>
      <c r="S11" s="60">
        <v>3751564</v>
      </c>
      <c r="T11" s="60">
        <v>3523956</v>
      </c>
      <c r="U11" s="60">
        <v>2298684</v>
      </c>
      <c r="V11" s="60">
        <v>9574204</v>
      </c>
      <c r="W11" s="60">
        <v>33892472</v>
      </c>
      <c r="X11" s="60">
        <v>41222394</v>
      </c>
      <c r="Y11" s="60">
        <v>-7329922</v>
      </c>
      <c r="Z11" s="140">
        <v>-17.78</v>
      </c>
      <c r="AA11" s="62">
        <v>41222394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-820845085</v>
      </c>
      <c r="D14" s="155"/>
      <c r="E14" s="59">
        <v>-910974529</v>
      </c>
      <c r="F14" s="60">
        <v>-889267605</v>
      </c>
      <c r="G14" s="60">
        <v>-194318857</v>
      </c>
      <c r="H14" s="60">
        <v>-109429545</v>
      </c>
      <c r="I14" s="60">
        <v>-159415207</v>
      </c>
      <c r="J14" s="60">
        <v>-463163609</v>
      </c>
      <c r="K14" s="60">
        <v>-123517418</v>
      </c>
      <c r="L14" s="60">
        <v>-120179495</v>
      </c>
      <c r="M14" s="60">
        <v>-223613567</v>
      </c>
      <c r="N14" s="60">
        <v>-467310480</v>
      </c>
      <c r="O14" s="60">
        <v>-69341513</v>
      </c>
      <c r="P14" s="60">
        <v>-88816018</v>
      </c>
      <c r="Q14" s="60">
        <v>-212138088</v>
      </c>
      <c r="R14" s="60">
        <v>-370295619</v>
      </c>
      <c r="S14" s="60">
        <v>-80669309</v>
      </c>
      <c r="T14" s="60">
        <v>-133305612</v>
      </c>
      <c r="U14" s="60">
        <v>-100290984</v>
      </c>
      <c r="V14" s="60">
        <v>-314265905</v>
      </c>
      <c r="W14" s="60">
        <v>-1615035613</v>
      </c>
      <c r="X14" s="60">
        <v>-889267605</v>
      </c>
      <c r="Y14" s="60">
        <v>-725768008</v>
      </c>
      <c r="Z14" s="140">
        <v>81.61</v>
      </c>
      <c r="AA14" s="62">
        <v>-889267605</v>
      </c>
    </row>
    <row r="15" spans="1:27" ht="12.75">
      <c r="A15" s="249" t="s">
        <v>40</v>
      </c>
      <c r="B15" s="182"/>
      <c r="C15" s="155">
        <v>-14727735</v>
      </c>
      <c r="D15" s="155"/>
      <c r="E15" s="59">
        <v>-28461401</v>
      </c>
      <c r="F15" s="60">
        <v>-28461400</v>
      </c>
      <c r="G15" s="60"/>
      <c r="H15" s="60"/>
      <c r="I15" s="60"/>
      <c r="J15" s="60"/>
      <c r="K15" s="60">
        <v>-4633365</v>
      </c>
      <c r="L15" s="60">
        <v>3283801</v>
      </c>
      <c r="M15" s="60"/>
      <c r="N15" s="60">
        <v>-1349564</v>
      </c>
      <c r="O15" s="60">
        <v>-332673</v>
      </c>
      <c r="P15" s="60"/>
      <c r="Q15" s="60">
        <v>-593131</v>
      </c>
      <c r="R15" s="60">
        <v>-925804</v>
      </c>
      <c r="S15" s="60"/>
      <c r="T15" s="60"/>
      <c r="U15" s="60"/>
      <c r="V15" s="60"/>
      <c r="W15" s="60">
        <v>-2275368</v>
      </c>
      <c r="X15" s="60">
        <v>-28461400</v>
      </c>
      <c r="Y15" s="60">
        <v>26186032</v>
      </c>
      <c r="Z15" s="140">
        <v>-92.01</v>
      </c>
      <c r="AA15" s="62">
        <v>-28461400</v>
      </c>
    </row>
    <row r="16" spans="1:27" ht="12.75">
      <c r="A16" s="249" t="s">
        <v>42</v>
      </c>
      <c r="B16" s="182"/>
      <c r="C16" s="155"/>
      <c r="D16" s="155"/>
      <c r="E16" s="59">
        <v>-24000000</v>
      </c>
      <c r="F16" s="60">
        <v>-47881980</v>
      </c>
      <c r="G16" s="60">
        <v>-888077</v>
      </c>
      <c r="H16" s="60">
        <v>-1095245</v>
      </c>
      <c r="I16" s="60">
        <v>-2100067</v>
      </c>
      <c r="J16" s="60">
        <v>-4083389</v>
      </c>
      <c r="K16" s="60">
        <v>-3535453</v>
      </c>
      <c r="L16" s="60">
        <v>-1924267</v>
      </c>
      <c r="M16" s="60">
        <v>-2237452</v>
      </c>
      <c r="N16" s="60">
        <v>-7697172</v>
      </c>
      <c r="O16" s="60">
        <v>-1778751</v>
      </c>
      <c r="P16" s="60">
        <v>-1171535</v>
      </c>
      <c r="Q16" s="60">
        <v>-4143597</v>
      </c>
      <c r="R16" s="60">
        <v>-7093883</v>
      </c>
      <c r="S16" s="60">
        <v>-801866</v>
      </c>
      <c r="T16" s="60">
        <v>-929524</v>
      </c>
      <c r="U16" s="60">
        <v>-1853832</v>
      </c>
      <c r="V16" s="60">
        <v>-3585222</v>
      </c>
      <c r="W16" s="60">
        <v>-22459666</v>
      </c>
      <c r="X16" s="60">
        <v>-47881980</v>
      </c>
      <c r="Y16" s="60">
        <v>25422314</v>
      </c>
      <c r="Z16" s="140">
        <v>-53.09</v>
      </c>
      <c r="AA16" s="62">
        <v>-47881980</v>
      </c>
    </row>
    <row r="17" spans="1:27" ht="12.75">
      <c r="A17" s="250" t="s">
        <v>185</v>
      </c>
      <c r="B17" s="251"/>
      <c r="C17" s="168">
        <f aca="true" t="shared" si="0" ref="C17:Y17">SUM(C6:C16)</f>
        <v>207190923</v>
      </c>
      <c r="D17" s="168">
        <f t="shared" si="0"/>
        <v>0</v>
      </c>
      <c r="E17" s="72">
        <f t="shared" si="0"/>
        <v>347877025</v>
      </c>
      <c r="F17" s="73">
        <f t="shared" si="0"/>
        <v>363421726</v>
      </c>
      <c r="G17" s="73">
        <f t="shared" si="0"/>
        <v>2985869</v>
      </c>
      <c r="H17" s="73">
        <f t="shared" si="0"/>
        <v>5456785</v>
      </c>
      <c r="I17" s="73">
        <f t="shared" si="0"/>
        <v>-68538</v>
      </c>
      <c r="J17" s="73">
        <f t="shared" si="0"/>
        <v>8374116</v>
      </c>
      <c r="K17" s="73">
        <f t="shared" si="0"/>
        <v>13879652</v>
      </c>
      <c r="L17" s="73">
        <f t="shared" si="0"/>
        <v>-5719028</v>
      </c>
      <c r="M17" s="73">
        <f t="shared" si="0"/>
        <v>10801396</v>
      </c>
      <c r="N17" s="73">
        <f t="shared" si="0"/>
        <v>18962020</v>
      </c>
      <c r="O17" s="73">
        <f t="shared" si="0"/>
        <v>-47378986</v>
      </c>
      <c r="P17" s="73">
        <f t="shared" si="0"/>
        <v>2583852</v>
      </c>
      <c r="Q17" s="73">
        <f t="shared" si="0"/>
        <v>7717329</v>
      </c>
      <c r="R17" s="73">
        <f t="shared" si="0"/>
        <v>-37077805</v>
      </c>
      <c r="S17" s="73">
        <f t="shared" si="0"/>
        <v>9859225</v>
      </c>
      <c r="T17" s="73">
        <f t="shared" si="0"/>
        <v>-6689251</v>
      </c>
      <c r="U17" s="73">
        <f t="shared" si="0"/>
        <v>3600742</v>
      </c>
      <c r="V17" s="73">
        <f t="shared" si="0"/>
        <v>6770716</v>
      </c>
      <c r="W17" s="73">
        <f t="shared" si="0"/>
        <v>-2970953</v>
      </c>
      <c r="X17" s="73">
        <f t="shared" si="0"/>
        <v>363421726</v>
      </c>
      <c r="Y17" s="73">
        <f t="shared" si="0"/>
        <v>-366392679</v>
      </c>
      <c r="Z17" s="170">
        <f>+IF(X17&lt;&gt;0,+(Y17/X17)*100,0)</f>
        <v>-100.81749460405128</v>
      </c>
      <c r="AA17" s="74">
        <f>SUM(AA6:AA16)</f>
        <v>363421726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82700</v>
      </c>
      <c r="D21" s="155"/>
      <c r="E21" s="59"/>
      <c r="F21" s="60"/>
      <c r="G21" s="159">
        <v>39123</v>
      </c>
      <c r="H21" s="159"/>
      <c r="I21" s="159"/>
      <c r="J21" s="60">
        <v>39123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39123</v>
      </c>
      <c r="X21" s="60"/>
      <c r="Y21" s="159">
        <v>39123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379627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-197437369</v>
      </c>
      <c r="D26" s="155"/>
      <c r="E26" s="59">
        <v>-235716483</v>
      </c>
      <c r="F26" s="60">
        <v>-255510422</v>
      </c>
      <c r="G26" s="60">
        <v>-223294</v>
      </c>
      <c r="H26" s="60">
        <v>-161016</v>
      </c>
      <c r="I26" s="60">
        <v>-1697826</v>
      </c>
      <c r="J26" s="60">
        <v>-2082136</v>
      </c>
      <c r="K26" s="60">
        <v>-542577</v>
      </c>
      <c r="L26" s="60">
        <v>82875</v>
      </c>
      <c r="M26" s="60">
        <v>-129990</v>
      </c>
      <c r="N26" s="60">
        <v>-589692</v>
      </c>
      <c r="O26" s="60">
        <v>-181692</v>
      </c>
      <c r="P26" s="60">
        <v>-327131</v>
      </c>
      <c r="Q26" s="60">
        <v>-72347</v>
      </c>
      <c r="R26" s="60">
        <v>-581170</v>
      </c>
      <c r="S26" s="60">
        <v>-109337</v>
      </c>
      <c r="T26" s="60">
        <v>-679711</v>
      </c>
      <c r="U26" s="60">
        <v>-171688</v>
      </c>
      <c r="V26" s="60">
        <v>-960736</v>
      </c>
      <c r="W26" s="60">
        <v>-4213734</v>
      </c>
      <c r="X26" s="60">
        <v>-255510422</v>
      </c>
      <c r="Y26" s="60">
        <v>251296688</v>
      </c>
      <c r="Z26" s="140">
        <v>-98.35</v>
      </c>
      <c r="AA26" s="62">
        <v>-255510422</v>
      </c>
    </row>
    <row r="27" spans="1:27" ht="12.75">
      <c r="A27" s="250" t="s">
        <v>192</v>
      </c>
      <c r="B27" s="251"/>
      <c r="C27" s="168">
        <f aca="true" t="shared" si="1" ref="C27:Y27">SUM(C21:C26)</f>
        <v>-196975042</v>
      </c>
      <c r="D27" s="168">
        <f>SUM(D21:D26)</f>
        <v>0</v>
      </c>
      <c r="E27" s="72">
        <f t="shared" si="1"/>
        <v>-235716483</v>
      </c>
      <c r="F27" s="73">
        <f t="shared" si="1"/>
        <v>-255510422</v>
      </c>
      <c r="G27" s="73">
        <f t="shared" si="1"/>
        <v>-184171</v>
      </c>
      <c r="H27" s="73">
        <f t="shared" si="1"/>
        <v>-161016</v>
      </c>
      <c r="I27" s="73">
        <f t="shared" si="1"/>
        <v>-1697826</v>
      </c>
      <c r="J27" s="73">
        <f t="shared" si="1"/>
        <v>-2043013</v>
      </c>
      <c r="K27" s="73">
        <f t="shared" si="1"/>
        <v>-542577</v>
      </c>
      <c r="L27" s="73">
        <f t="shared" si="1"/>
        <v>82875</v>
      </c>
      <c r="M27" s="73">
        <f t="shared" si="1"/>
        <v>-129990</v>
      </c>
      <c r="N27" s="73">
        <f t="shared" si="1"/>
        <v>-589692</v>
      </c>
      <c r="O27" s="73">
        <f t="shared" si="1"/>
        <v>-181692</v>
      </c>
      <c r="P27" s="73">
        <f t="shared" si="1"/>
        <v>-327131</v>
      </c>
      <c r="Q27" s="73">
        <f t="shared" si="1"/>
        <v>-72347</v>
      </c>
      <c r="R27" s="73">
        <f t="shared" si="1"/>
        <v>-581170</v>
      </c>
      <c r="S27" s="73">
        <f t="shared" si="1"/>
        <v>-109337</v>
      </c>
      <c r="T27" s="73">
        <f t="shared" si="1"/>
        <v>-679711</v>
      </c>
      <c r="U27" s="73">
        <f t="shared" si="1"/>
        <v>-171688</v>
      </c>
      <c r="V27" s="73">
        <f t="shared" si="1"/>
        <v>-960736</v>
      </c>
      <c r="W27" s="73">
        <f t="shared" si="1"/>
        <v>-4174611</v>
      </c>
      <c r="X27" s="73">
        <f t="shared" si="1"/>
        <v>-255510422</v>
      </c>
      <c r="Y27" s="73">
        <f t="shared" si="1"/>
        <v>251335811</v>
      </c>
      <c r="Z27" s="170">
        <f>+IF(X27&lt;&gt;0,+(Y27/X27)*100,0)</f>
        <v>-98.36616801486086</v>
      </c>
      <c r="AA27" s="74">
        <f>SUM(AA21:AA26)</f>
        <v>-255510422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15000000</v>
      </c>
      <c r="F32" s="60">
        <v>15000000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15000000</v>
      </c>
      <c r="Y32" s="60">
        <v>-15000000</v>
      </c>
      <c r="Z32" s="140">
        <v>-100</v>
      </c>
      <c r="AA32" s="62">
        <v>15000000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-4176744</v>
      </c>
      <c r="D35" s="155"/>
      <c r="E35" s="59"/>
      <c r="F35" s="60"/>
      <c r="G35" s="60"/>
      <c r="H35" s="60"/>
      <c r="I35" s="60"/>
      <c r="J35" s="60"/>
      <c r="K35" s="60">
        <v>-5836871</v>
      </c>
      <c r="L35" s="60"/>
      <c r="M35" s="60"/>
      <c r="N35" s="60">
        <v>-5836871</v>
      </c>
      <c r="O35" s="60">
        <v>-859633</v>
      </c>
      <c r="P35" s="60"/>
      <c r="Q35" s="60">
        <v>-6463448</v>
      </c>
      <c r="R35" s="60">
        <v>-7323081</v>
      </c>
      <c r="S35" s="60"/>
      <c r="T35" s="60">
        <v>-74670</v>
      </c>
      <c r="U35" s="60"/>
      <c r="V35" s="60">
        <v>-74670</v>
      </c>
      <c r="W35" s="60">
        <v>-13234622</v>
      </c>
      <c r="X35" s="60"/>
      <c r="Y35" s="60">
        <v>-13234622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-4176744</v>
      </c>
      <c r="D36" s="168">
        <f>SUM(D31:D35)</f>
        <v>0</v>
      </c>
      <c r="E36" s="72">
        <f t="shared" si="2"/>
        <v>15000000</v>
      </c>
      <c r="F36" s="73">
        <f t="shared" si="2"/>
        <v>15000000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-5836871</v>
      </c>
      <c r="L36" s="73">
        <f t="shared" si="2"/>
        <v>0</v>
      </c>
      <c r="M36" s="73">
        <f t="shared" si="2"/>
        <v>0</v>
      </c>
      <c r="N36" s="73">
        <f t="shared" si="2"/>
        <v>-5836871</v>
      </c>
      <c r="O36" s="73">
        <f t="shared" si="2"/>
        <v>-859633</v>
      </c>
      <c r="P36" s="73">
        <f t="shared" si="2"/>
        <v>0</v>
      </c>
      <c r="Q36" s="73">
        <f t="shared" si="2"/>
        <v>-6463448</v>
      </c>
      <c r="R36" s="73">
        <f t="shared" si="2"/>
        <v>-7323081</v>
      </c>
      <c r="S36" s="73">
        <f t="shared" si="2"/>
        <v>0</v>
      </c>
      <c r="T36" s="73">
        <f t="shared" si="2"/>
        <v>-74670</v>
      </c>
      <c r="U36" s="73">
        <f t="shared" si="2"/>
        <v>0</v>
      </c>
      <c r="V36" s="73">
        <f t="shared" si="2"/>
        <v>-74670</v>
      </c>
      <c r="W36" s="73">
        <f t="shared" si="2"/>
        <v>-13234622</v>
      </c>
      <c r="X36" s="73">
        <f t="shared" si="2"/>
        <v>15000000</v>
      </c>
      <c r="Y36" s="73">
        <f t="shared" si="2"/>
        <v>-28234622</v>
      </c>
      <c r="Z36" s="170">
        <f>+IF(X36&lt;&gt;0,+(Y36/X36)*100,0)</f>
        <v>-188.23081333333334</v>
      </c>
      <c r="AA36" s="74">
        <f>SUM(AA31:AA35)</f>
        <v>15000000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6039137</v>
      </c>
      <c r="D38" s="153">
        <f>+D17+D27+D36</f>
        <v>0</v>
      </c>
      <c r="E38" s="99">
        <f t="shared" si="3"/>
        <v>127160542</v>
      </c>
      <c r="F38" s="100">
        <f t="shared" si="3"/>
        <v>122911304</v>
      </c>
      <c r="G38" s="100">
        <f t="shared" si="3"/>
        <v>2801698</v>
      </c>
      <c r="H38" s="100">
        <f t="shared" si="3"/>
        <v>5295769</v>
      </c>
      <c r="I38" s="100">
        <f t="shared" si="3"/>
        <v>-1766364</v>
      </c>
      <c r="J38" s="100">
        <f t="shared" si="3"/>
        <v>6331103</v>
      </c>
      <c r="K38" s="100">
        <f t="shared" si="3"/>
        <v>7500204</v>
      </c>
      <c r="L38" s="100">
        <f t="shared" si="3"/>
        <v>-5636153</v>
      </c>
      <c r="M38" s="100">
        <f t="shared" si="3"/>
        <v>10671406</v>
      </c>
      <c r="N38" s="100">
        <f t="shared" si="3"/>
        <v>12535457</v>
      </c>
      <c r="O38" s="100">
        <f t="shared" si="3"/>
        <v>-48420311</v>
      </c>
      <c r="P38" s="100">
        <f t="shared" si="3"/>
        <v>2256721</v>
      </c>
      <c r="Q38" s="100">
        <f t="shared" si="3"/>
        <v>1181534</v>
      </c>
      <c r="R38" s="100">
        <f t="shared" si="3"/>
        <v>-44982056</v>
      </c>
      <c r="S38" s="100">
        <f t="shared" si="3"/>
        <v>9749888</v>
      </c>
      <c r="T38" s="100">
        <f t="shared" si="3"/>
        <v>-7443632</v>
      </c>
      <c r="U38" s="100">
        <f t="shared" si="3"/>
        <v>3429054</v>
      </c>
      <c r="V38" s="100">
        <f t="shared" si="3"/>
        <v>5735310</v>
      </c>
      <c r="W38" s="100">
        <f t="shared" si="3"/>
        <v>-20380186</v>
      </c>
      <c r="X38" s="100">
        <f t="shared" si="3"/>
        <v>122911304</v>
      </c>
      <c r="Y38" s="100">
        <f t="shared" si="3"/>
        <v>-143291490</v>
      </c>
      <c r="Z38" s="137">
        <f>+IF(X38&lt;&gt;0,+(Y38/X38)*100,0)</f>
        <v>-116.58121371814589</v>
      </c>
      <c r="AA38" s="102">
        <f>+AA17+AA27+AA36</f>
        <v>122911304</v>
      </c>
    </row>
    <row r="39" spans="1:27" ht="12.75">
      <c r="A39" s="249" t="s">
        <v>200</v>
      </c>
      <c r="B39" s="182"/>
      <c r="C39" s="153">
        <v>12501813</v>
      </c>
      <c r="D39" s="153"/>
      <c r="E39" s="99">
        <v>12501632</v>
      </c>
      <c r="F39" s="100">
        <v>12501632</v>
      </c>
      <c r="G39" s="100">
        <v>5214788</v>
      </c>
      <c r="H39" s="100">
        <v>8016486</v>
      </c>
      <c r="I39" s="100">
        <v>13312255</v>
      </c>
      <c r="J39" s="100">
        <v>5214788</v>
      </c>
      <c r="K39" s="100">
        <v>11545891</v>
      </c>
      <c r="L39" s="100">
        <v>19046095</v>
      </c>
      <c r="M39" s="100">
        <v>13409942</v>
      </c>
      <c r="N39" s="100">
        <v>11545891</v>
      </c>
      <c r="O39" s="100">
        <v>24081348</v>
      </c>
      <c r="P39" s="100">
        <v>-24338963</v>
      </c>
      <c r="Q39" s="100">
        <v>-22082242</v>
      </c>
      <c r="R39" s="100">
        <v>24081348</v>
      </c>
      <c r="S39" s="100">
        <v>-20900708</v>
      </c>
      <c r="T39" s="100">
        <v>-11150820</v>
      </c>
      <c r="U39" s="100">
        <v>-18594452</v>
      </c>
      <c r="V39" s="100">
        <v>-20900708</v>
      </c>
      <c r="W39" s="100">
        <v>5214788</v>
      </c>
      <c r="X39" s="100">
        <v>12501632</v>
      </c>
      <c r="Y39" s="100">
        <v>-7286844</v>
      </c>
      <c r="Z39" s="137">
        <v>-58.29</v>
      </c>
      <c r="AA39" s="102">
        <v>12501632</v>
      </c>
    </row>
    <row r="40" spans="1:27" ht="12.75">
      <c r="A40" s="269" t="s">
        <v>201</v>
      </c>
      <c r="B40" s="256"/>
      <c r="C40" s="257">
        <v>18540950</v>
      </c>
      <c r="D40" s="257"/>
      <c r="E40" s="258">
        <v>139662172</v>
      </c>
      <c r="F40" s="259">
        <v>135412935</v>
      </c>
      <c r="G40" s="259">
        <v>8016486</v>
      </c>
      <c r="H40" s="259">
        <v>13312255</v>
      </c>
      <c r="I40" s="259">
        <v>11545891</v>
      </c>
      <c r="J40" s="259">
        <v>11545891</v>
      </c>
      <c r="K40" s="259">
        <v>19046095</v>
      </c>
      <c r="L40" s="259">
        <v>13409942</v>
      </c>
      <c r="M40" s="259">
        <v>24081348</v>
      </c>
      <c r="N40" s="259">
        <v>24081348</v>
      </c>
      <c r="O40" s="259">
        <v>-24338963</v>
      </c>
      <c r="P40" s="259">
        <v>-22082242</v>
      </c>
      <c r="Q40" s="259">
        <v>-20900708</v>
      </c>
      <c r="R40" s="259">
        <v>-24338963</v>
      </c>
      <c r="S40" s="259">
        <v>-11150820</v>
      </c>
      <c r="T40" s="259">
        <v>-18594452</v>
      </c>
      <c r="U40" s="259">
        <v>-15165398</v>
      </c>
      <c r="V40" s="259">
        <v>-15165398</v>
      </c>
      <c r="W40" s="259">
        <v>-15165398</v>
      </c>
      <c r="X40" s="259">
        <v>135412935</v>
      </c>
      <c r="Y40" s="259">
        <v>-150578333</v>
      </c>
      <c r="Z40" s="260">
        <v>-111.2</v>
      </c>
      <c r="AA40" s="261">
        <v>135412935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365188548</v>
      </c>
      <c r="D5" s="200">
        <f t="shared" si="0"/>
        <v>0</v>
      </c>
      <c r="E5" s="106">
        <f t="shared" si="0"/>
        <v>94285883</v>
      </c>
      <c r="F5" s="106">
        <f t="shared" si="0"/>
        <v>281989674</v>
      </c>
      <c r="G5" s="106">
        <f t="shared" si="0"/>
        <v>18448601</v>
      </c>
      <c r="H5" s="106">
        <f t="shared" si="0"/>
        <v>5882136</v>
      </c>
      <c r="I5" s="106">
        <f t="shared" si="0"/>
        <v>16322288</v>
      </c>
      <c r="J5" s="106">
        <f t="shared" si="0"/>
        <v>40653025</v>
      </c>
      <c r="K5" s="106">
        <f t="shared" si="0"/>
        <v>18835483</v>
      </c>
      <c r="L5" s="106">
        <f t="shared" si="0"/>
        <v>15497213</v>
      </c>
      <c r="M5" s="106">
        <f t="shared" si="0"/>
        <v>12247297</v>
      </c>
      <c r="N5" s="106">
        <f t="shared" si="0"/>
        <v>46579993</v>
      </c>
      <c r="O5" s="106">
        <f t="shared" si="0"/>
        <v>91677366</v>
      </c>
      <c r="P5" s="106">
        <f t="shared" si="0"/>
        <v>10106361</v>
      </c>
      <c r="Q5" s="106">
        <f t="shared" si="0"/>
        <v>17406689</v>
      </c>
      <c r="R5" s="106">
        <f t="shared" si="0"/>
        <v>119190416</v>
      </c>
      <c r="S5" s="106">
        <f t="shared" si="0"/>
        <v>15960561</v>
      </c>
      <c r="T5" s="106">
        <f t="shared" si="0"/>
        <v>20050982</v>
      </c>
      <c r="U5" s="106">
        <f t="shared" si="0"/>
        <v>15665360</v>
      </c>
      <c r="V5" s="106">
        <f t="shared" si="0"/>
        <v>51676903</v>
      </c>
      <c r="W5" s="106">
        <f t="shared" si="0"/>
        <v>258100337</v>
      </c>
      <c r="X5" s="106">
        <f t="shared" si="0"/>
        <v>281989674</v>
      </c>
      <c r="Y5" s="106">
        <f t="shared" si="0"/>
        <v>-23889337</v>
      </c>
      <c r="Z5" s="201">
        <f>+IF(X5&lt;&gt;0,+(Y5/X5)*100,0)</f>
        <v>-8.471706307940908</v>
      </c>
      <c r="AA5" s="199">
        <f>SUM(AA11:AA18)</f>
        <v>281989674</v>
      </c>
    </row>
    <row r="6" spans="1:27" ht="12.75">
      <c r="A6" s="291" t="s">
        <v>205</v>
      </c>
      <c r="B6" s="142"/>
      <c r="C6" s="62">
        <v>249311000</v>
      </c>
      <c r="D6" s="156"/>
      <c r="E6" s="60"/>
      <c r="F6" s="60">
        <v>88389374</v>
      </c>
      <c r="G6" s="60">
        <v>3569575</v>
      </c>
      <c r="H6" s="60">
        <v>2718860</v>
      </c>
      <c r="I6" s="60">
        <v>5783345</v>
      </c>
      <c r="J6" s="60">
        <v>12071780</v>
      </c>
      <c r="K6" s="60">
        <v>8128998</v>
      </c>
      <c r="L6" s="60">
        <v>8208837</v>
      </c>
      <c r="M6" s="60">
        <v>3580447</v>
      </c>
      <c r="N6" s="60">
        <v>19918282</v>
      </c>
      <c r="O6" s="60">
        <v>37101254</v>
      </c>
      <c r="P6" s="60">
        <v>2767701</v>
      </c>
      <c r="Q6" s="60">
        <v>12426068</v>
      </c>
      <c r="R6" s="60">
        <v>52295023</v>
      </c>
      <c r="S6" s="60">
        <v>8671991</v>
      </c>
      <c r="T6" s="60">
        <v>10098287</v>
      </c>
      <c r="U6" s="60">
        <v>7992993</v>
      </c>
      <c r="V6" s="60">
        <v>26763271</v>
      </c>
      <c r="W6" s="60">
        <v>111048356</v>
      </c>
      <c r="X6" s="60">
        <v>88389374</v>
      </c>
      <c r="Y6" s="60">
        <v>22658982</v>
      </c>
      <c r="Z6" s="140">
        <v>25.64</v>
      </c>
      <c r="AA6" s="155">
        <v>88389374</v>
      </c>
    </row>
    <row r="7" spans="1:27" ht="12.75">
      <c r="A7" s="291" t="s">
        <v>206</v>
      </c>
      <c r="B7" s="142"/>
      <c r="C7" s="62">
        <v>70780726</v>
      </c>
      <c r="D7" s="156"/>
      <c r="E7" s="60">
        <v>491849</v>
      </c>
      <c r="F7" s="60">
        <v>69354890</v>
      </c>
      <c r="G7" s="60">
        <v>2367956</v>
      </c>
      <c r="H7" s="60"/>
      <c r="I7" s="60">
        <v>876510</v>
      </c>
      <c r="J7" s="60">
        <v>3244466</v>
      </c>
      <c r="K7" s="60">
        <v>1538546</v>
      </c>
      <c r="L7" s="60"/>
      <c r="M7" s="60">
        <v>5545525</v>
      </c>
      <c r="N7" s="60">
        <v>7084071</v>
      </c>
      <c r="O7" s="60">
        <v>6947924</v>
      </c>
      <c r="P7" s="60">
        <v>539196</v>
      </c>
      <c r="Q7" s="60">
        <v>1135404</v>
      </c>
      <c r="R7" s="60">
        <v>8622524</v>
      </c>
      <c r="S7" s="60">
        <v>1597944</v>
      </c>
      <c r="T7" s="60">
        <v>2805806</v>
      </c>
      <c r="U7" s="60">
        <v>2777376</v>
      </c>
      <c r="V7" s="60">
        <v>7181126</v>
      </c>
      <c r="W7" s="60">
        <v>26132187</v>
      </c>
      <c r="X7" s="60">
        <v>69354890</v>
      </c>
      <c r="Y7" s="60">
        <v>-43222703</v>
      </c>
      <c r="Z7" s="140">
        <v>-62.32</v>
      </c>
      <c r="AA7" s="155">
        <v>69354890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32387262</v>
      </c>
      <c r="D10" s="156"/>
      <c r="E10" s="60">
        <v>85621018</v>
      </c>
      <c r="F10" s="60">
        <v>103058386</v>
      </c>
      <c r="G10" s="60">
        <v>12287777</v>
      </c>
      <c r="H10" s="60">
        <v>3002260</v>
      </c>
      <c r="I10" s="60">
        <v>7964608</v>
      </c>
      <c r="J10" s="60">
        <v>23254645</v>
      </c>
      <c r="K10" s="60">
        <v>8625362</v>
      </c>
      <c r="L10" s="60">
        <v>7205501</v>
      </c>
      <c r="M10" s="60">
        <v>2991334</v>
      </c>
      <c r="N10" s="60">
        <v>18822197</v>
      </c>
      <c r="O10" s="60">
        <v>47446495</v>
      </c>
      <c r="P10" s="60">
        <v>6472333</v>
      </c>
      <c r="Q10" s="60">
        <v>3772870</v>
      </c>
      <c r="R10" s="60">
        <v>57691698</v>
      </c>
      <c r="S10" s="60">
        <v>5581289</v>
      </c>
      <c r="T10" s="60">
        <v>6081541</v>
      </c>
      <c r="U10" s="60">
        <v>4723304</v>
      </c>
      <c r="V10" s="60">
        <v>16386134</v>
      </c>
      <c r="W10" s="60">
        <v>116154674</v>
      </c>
      <c r="X10" s="60">
        <v>103058386</v>
      </c>
      <c r="Y10" s="60">
        <v>13096288</v>
      </c>
      <c r="Z10" s="140">
        <v>12.71</v>
      </c>
      <c r="AA10" s="155">
        <v>103058386</v>
      </c>
    </row>
    <row r="11" spans="1:27" ht="12.75">
      <c r="A11" s="292" t="s">
        <v>210</v>
      </c>
      <c r="B11" s="142"/>
      <c r="C11" s="293">
        <f aca="true" t="shared" si="1" ref="C11:Y11">SUM(C6:C10)</f>
        <v>352478988</v>
      </c>
      <c r="D11" s="294">
        <f t="shared" si="1"/>
        <v>0</v>
      </c>
      <c r="E11" s="295">
        <f t="shared" si="1"/>
        <v>86112867</v>
      </c>
      <c r="F11" s="295">
        <f t="shared" si="1"/>
        <v>260802650</v>
      </c>
      <c r="G11" s="295">
        <f t="shared" si="1"/>
        <v>18225308</v>
      </c>
      <c r="H11" s="295">
        <f t="shared" si="1"/>
        <v>5721120</v>
      </c>
      <c r="I11" s="295">
        <f t="shared" si="1"/>
        <v>14624463</v>
      </c>
      <c r="J11" s="295">
        <f t="shared" si="1"/>
        <v>38570891</v>
      </c>
      <c r="K11" s="295">
        <f t="shared" si="1"/>
        <v>18292906</v>
      </c>
      <c r="L11" s="295">
        <f t="shared" si="1"/>
        <v>15414338</v>
      </c>
      <c r="M11" s="295">
        <f t="shared" si="1"/>
        <v>12117306</v>
      </c>
      <c r="N11" s="295">
        <f t="shared" si="1"/>
        <v>45824550</v>
      </c>
      <c r="O11" s="295">
        <f t="shared" si="1"/>
        <v>91495673</v>
      </c>
      <c r="P11" s="295">
        <f t="shared" si="1"/>
        <v>9779230</v>
      </c>
      <c r="Q11" s="295">
        <f t="shared" si="1"/>
        <v>17334342</v>
      </c>
      <c r="R11" s="295">
        <f t="shared" si="1"/>
        <v>118609245</v>
      </c>
      <c r="S11" s="295">
        <f t="shared" si="1"/>
        <v>15851224</v>
      </c>
      <c r="T11" s="295">
        <f t="shared" si="1"/>
        <v>18985634</v>
      </c>
      <c r="U11" s="295">
        <f t="shared" si="1"/>
        <v>15493673</v>
      </c>
      <c r="V11" s="295">
        <f t="shared" si="1"/>
        <v>50330531</v>
      </c>
      <c r="W11" s="295">
        <f t="shared" si="1"/>
        <v>253335217</v>
      </c>
      <c r="X11" s="295">
        <f t="shared" si="1"/>
        <v>260802650</v>
      </c>
      <c r="Y11" s="295">
        <f t="shared" si="1"/>
        <v>-7467433</v>
      </c>
      <c r="Z11" s="296">
        <f>+IF(X11&lt;&gt;0,+(Y11/X11)*100,0)</f>
        <v>-2.8632504309292868</v>
      </c>
      <c r="AA11" s="297">
        <f>SUM(AA6:AA10)</f>
        <v>260802650</v>
      </c>
    </row>
    <row r="12" spans="1:27" ht="12.75">
      <c r="A12" s="298" t="s">
        <v>211</v>
      </c>
      <c r="B12" s="136"/>
      <c r="C12" s="62">
        <v>260000</v>
      </c>
      <c r="D12" s="156"/>
      <c r="E12" s="60"/>
      <c r="F12" s="60">
        <v>15740403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244128</v>
      </c>
      <c r="U12" s="60"/>
      <c r="V12" s="60">
        <v>244128</v>
      </c>
      <c r="W12" s="60">
        <v>244128</v>
      </c>
      <c r="X12" s="60">
        <v>15740403</v>
      </c>
      <c r="Y12" s="60">
        <v>-15496275</v>
      </c>
      <c r="Z12" s="140">
        <v>-98.45</v>
      </c>
      <c r="AA12" s="155">
        <v>15740403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12449560</v>
      </c>
      <c r="D15" s="156"/>
      <c r="E15" s="60">
        <v>8173016</v>
      </c>
      <c r="F15" s="60">
        <v>5446621</v>
      </c>
      <c r="G15" s="60">
        <v>223293</v>
      </c>
      <c r="H15" s="60">
        <v>161016</v>
      </c>
      <c r="I15" s="60">
        <v>1697825</v>
      </c>
      <c r="J15" s="60">
        <v>2082134</v>
      </c>
      <c r="K15" s="60">
        <v>542577</v>
      </c>
      <c r="L15" s="60">
        <v>82875</v>
      </c>
      <c r="M15" s="60">
        <v>129991</v>
      </c>
      <c r="N15" s="60">
        <v>755443</v>
      </c>
      <c r="O15" s="60">
        <v>181693</v>
      </c>
      <c r="P15" s="60">
        <v>327131</v>
      </c>
      <c r="Q15" s="60">
        <v>72347</v>
      </c>
      <c r="R15" s="60">
        <v>581171</v>
      </c>
      <c r="S15" s="60">
        <v>109337</v>
      </c>
      <c r="T15" s="60">
        <v>722914</v>
      </c>
      <c r="U15" s="60">
        <v>171687</v>
      </c>
      <c r="V15" s="60">
        <v>1003938</v>
      </c>
      <c r="W15" s="60">
        <v>4422686</v>
      </c>
      <c r="X15" s="60">
        <v>5446621</v>
      </c>
      <c r="Y15" s="60">
        <v>-1023935</v>
      </c>
      <c r="Z15" s="140">
        <v>-18.8</v>
      </c>
      <c r="AA15" s="155">
        <v>5446621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98306</v>
      </c>
      <c r="U18" s="82"/>
      <c r="V18" s="82">
        <v>98306</v>
      </c>
      <c r="W18" s="82">
        <v>98306</v>
      </c>
      <c r="X18" s="82"/>
      <c r="Y18" s="82">
        <v>98306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141430600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>
        <v>83697059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>
        <v>57733541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141430600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249311000</v>
      </c>
      <c r="D36" s="156">
        <f t="shared" si="4"/>
        <v>0</v>
      </c>
      <c r="E36" s="60">
        <f t="shared" si="4"/>
        <v>83697059</v>
      </c>
      <c r="F36" s="60">
        <f t="shared" si="4"/>
        <v>88389374</v>
      </c>
      <c r="G36" s="60">
        <f t="shared" si="4"/>
        <v>3569575</v>
      </c>
      <c r="H36" s="60">
        <f t="shared" si="4"/>
        <v>2718860</v>
      </c>
      <c r="I36" s="60">
        <f t="shared" si="4"/>
        <v>5783345</v>
      </c>
      <c r="J36" s="60">
        <f t="shared" si="4"/>
        <v>12071780</v>
      </c>
      <c r="K36" s="60">
        <f t="shared" si="4"/>
        <v>8128998</v>
      </c>
      <c r="L36" s="60">
        <f t="shared" si="4"/>
        <v>8208837</v>
      </c>
      <c r="M36" s="60">
        <f t="shared" si="4"/>
        <v>3580447</v>
      </c>
      <c r="N36" s="60">
        <f t="shared" si="4"/>
        <v>19918282</v>
      </c>
      <c r="O36" s="60">
        <f t="shared" si="4"/>
        <v>37101254</v>
      </c>
      <c r="P36" s="60">
        <f t="shared" si="4"/>
        <v>2767701</v>
      </c>
      <c r="Q36" s="60">
        <f t="shared" si="4"/>
        <v>12426068</v>
      </c>
      <c r="R36" s="60">
        <f t="shared" si="4"/>
        <v>52295023</v>
      </c>
      <c r="S36" s="60">
        <f t="shared" si="4"/>
        <v>8671991</v>
      </c>
      <c r="T36" s="60">
        <f t="shared" si="4"/>
        <v>10098287</v>
      </c>
      <c r="U36" s="60">
        <f t="shared" si="4"/>
        <v>7992993</v>
      </c>
      <c r="V36" s="60">
        <f t="shared" si="4"/>
        <v>26763271</v>
      </c>
      <c r="W36" s="60">
        <f t="shared" si="4"/>
        <v>111048356</v>
      </c>
      <c r="X36" s="60">
        <f t="shared" si="4"/>
        <v>88389374</v>
      </c>
      <c r="Y36" s="60">
        <f t="shared" si="4"/>
        <v>22658982</v>
      </c>
      <c r="Z36" s="140">
        <f aca="true" t="shared" si="5" ref="Z36:Z49">+IF(X36&lt;&gt;0,+(Y36/X36)*100,0)</f>
        <v>25.635414048752057</v>
      </c>
      <c r="AA36" s="155">
        <f>AA6+AA21</f>
        <v>88389374</v>
      </c>
    </row>
    <row r="37" spans="1:27" ht="12.75">
      <c r="A37" s="291" t="s">
        <v>206</v>
      </c>
      <c r="B37" s="142"/>
      <c r="C37" s="62">
        <f t="shared" si="4"/>
        <v>70780726</v>
      </c>
      <c r="D37" s="156">
        <f t="shared" si="4"/>
        <v>0</v>
      </c>
      <c r="E37" s="60">
        <f t="shared" si="4"/>
        <v>58225390</v>
      </c>
      <c r="F37" s="60">
        <f t="shared" si="4"/>
        <v>69354890</v>
      </c>
      <c r="G37" s="60">
        <f t="shared" si="4"/>
        <v>2367956</v>
      </c>
      <c r="H37" s="60">
        <f t="shared" si="4"/>
        <v>0</v>
      </c>
      <c r="I37" s="60">
        <f t="shared" si="4"/>
        <v>876510</v>
      </c>
      <c r="J37" s="60">
        <f t="shared" si="4"/>
        <v>3244466</v>
      </c>
      <c r="K37" s="60">
        <f t="shared" si="4"/>
        <v>1538546</v>
      </c>
      <c r="L37" s="60">
        <f t="shared" si="4"/>
        <v>0</v>
      </c>
      <c r="M37" s="60">
        <f t="shared" si="4"/>
        <v>5545525</v>
      </c>
      <c r="N37" s="60">
        <f t="shared" si="4"/>
        <v>7084071</v>
      </c>
      <c r="O37" s="60">
        <f t="shared" si="4"/>
        <v>6947924</v>
      </c>
      <c r="P37" s="60">
        <f t="shared" si="4"/>
        <v>539196</v>
      </c>
      <c r="Q37" s="60">
        <f t="shared" si="4"/>
        <v>1135404</v>
      </c>
      <c r="R37" s="60">
        <f t="shared" si="4"/>
        <v>8622524</v>
      </c>
      <c r="S37" s="60">
        <f t="shared" si="4"/>
        <v>1597944</v>
      </c>
      <c r="T37" s="60">
        <f t="shared" si="4"/>
        <v>2805806</v>
      </c>
      <c r="U37" s="60">
        <f t="shared" si="4"/>
        <v>2777376</v>
      </c>
      <c r="V37" s="60">
        <f t="shared" si="4"/>
        <v>7181126</v>
      </c>
      <c r="W37" s="60">
        <f t="shared" si="4"/>
        <v>26132187</v>
      </c>
      <c r="X37" s="60">
        <f t="shared" si="4"/>
        <v>69354890</v>
      </c>
      <c r="Y37" s="60">
        <f t="shared" si="4"/>
        <v>-43222703</v>
      </c>
      <c r="Z37" s="140">
        <f t="shared" si="5"/>
        <v>-62.32106056256451</v>
      </c>
      <c r="AA37" s="155">
        <f>AA7+AA22</f>
        <v>69354890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32387262</v>
      </c>
      <c r="D40" s="156">
        <f t="shared" si="4"/>
        <v>0</v>
      </c>
      <c r="E40" s="60">
        <f t="shared" si="4"/>
        <v>85621018</v>
      </c>
      <c r="F40" s="60">
        <f t="shared" si="4"/>
        <v>103058386</v>
      </c>
      <c r="G40" s="60">
        <f t="shared" si="4"/>
        <v>12287777</v>
      </c>
      <c r="H40" s="60">
        <f t="shared" si="4"/>
        <v>3002260</v>
      </c>
      <c r="I40" s="60">
        <f t="shared" si="4"/>
        <v>7964608</v>
      </c>
      <c r="J40" s="60">
        <f t="shared" si="4"/>
        <v>23254645</v>
      </c>
      <c r="K40" s="60">
        <f t="shared" si="4"/>
        <v>8625362</v>
      </c>
      <c r="L40" s="60">
        <f t="shared" si="4"/>
        <v>7205501</v>
      </c>
      <c r="M40" s="60">
        <f t="shared" si="4"/>
        <v>2991334</v>
      </c>
      <c r="N40" s="60">
        <f t="shared" si="4"/>
        <v>18822197</v>
      </c>
      <c r="O40" s="60">
        <f t="shared" si="4"/>
        <v>47446495</v>
      </c>
      <c r="P40" s="60">
        <f t="shared" si="4"/>
        <v>6472333</v>
      </c>
      <c r="Q40" s="60">
        <f t="shared" si="4"/>
        <v>3772870</v>
      </c>
      <c r="R40" s="60">
        <f t="shared" si="4"/>
        <v>57691698</v>
      </c>
      <c r="S40" s="60">
        <f t="shared" si="4"/>
        <v>5581289</v>
      </c>
      <c r="T40" s="60">
        <f t="shared" si="4"/>
        <v>6081541</v>
      </c>
      <c r="U40" s="60">
        <f t="shared" si="4"/>
        <v>4723304</v>
      </c>
      <c r="V40" s="60">
        <f t="shared" si="4"/>
        <v>16386134</v>
      </c>
      <c r="W40" s="60">
        <f t="shared" si="4"/>
        <v>116154674</v>
      </c>
      <c r="X40" s="60">
        <f t="shared" si="4"/>
        <v>103058386</v>
      </c>
      <c r="Y40" s="60">
        <f t="shared" si="4"/>
        <v>13096288</v>
      </c>
      <c r="Z40" s="140">
        <f t="shared" si="5"/>
        <v>12.707639337569287</v>
      </c>
      <c r="AA40" s="155">
        <f>AA10+AA25</f>
        <v>103058386</v>
      </c>
    </row>
    <row r="41" spans="1:27" ht="12.75">
      <c r="A41" s="292" t="s">
        <v>210</v>
      </c>
      <c r="B41" s="142"/>
      <c r="C41" s="293">
        <f aca="true" t="shared" si="6" ref="C41:Y41">SUM(C36:C40)</f>
        <v>352478988</v>
      </c>
      <c r="D41" s="294">
        <f t="shared" si="6"/>
        <v>0</v>
      </c>
      <c r="E41" s="295">
        <f t="shared" si="6"/>
        <v>227543467</v>
      </c>
      <c r="F41" s="295">
        <f t="shared" si="6"/>
        <v>260802650</v>
      </c>
      <c r="G41" s="295">
        <f t="shared" si="6"/>
        <v>18225308</v>
      </c>
      <c r="H41" s="295">
        <f t="shared" si="6"/>
        <v>5721120</v>
      </c>
      <c r="I41" s="295">
        <f t="shared" si="6"/>
        <v>14624463</v>
      </c>
      <c r="J41" s="295">
        <f t="shared" si="6"/>
        <v>38570891</v>
      </c>
      <c r="K41" s="295">
        <f t="shared" si="6"/>
        <v>18292906</v>
      </c>
      <c r="L41" s="295">
        <f t="shared" si="6"/>
        <v>15414338</v>
      </c>
      <c r="M41" s="295">
        <f t="shared" si="6"/>
        <v>12117306</v>
      </c>
      <c r="N41" s="295">
        <f t="shared" si="6"/>
        <v>45824550</v>
      </c>
      <c r="O41" s="295">
        <f t="shared" si="6"/>
        <v>91495673</v>
      </c>
      <c r="P41" s="295">
        <f t="shared" si="6"/>
        <v>9779230</v>
      </c>
      <c r="Q41" s="295">
        <f t="shared" si="6"/>
        <v>17334342</v>
      </c>
      <c r="R41" s="295">
        <f t="shared" si="6"/>
        <v>118609245</v>
      </c>
      <c r="S41" s="295">
        <f t="shared" si="6"/>
        <v>15851224</v>
      </c>
      <c r="T41" s="295">
        <f t="shared" si="6"/>
        <v>18985634</v>
      </c>
      <c r="U41" s="295">
        <f t="shared" si="6"/>
        <v>15493673</v>
      </c>
      <c r="V41" s="295">
        <f t="shared" si="6"/>
        <v>50330531</v>
      </c>
      <c r="W41" s="295">
        <f t="shared" si="6"/>
        <v>253335217</v>
      </c>
      <c r="X41" s="295">
        <f t="shared" si="6"/>
        <v>260802650</v>
      </c>
      <c r="Y41" s="295">
        <f t="shared" si="6"/>
        <v>-7467433</v>
      </c>
      <c r="Z41" s="296">
        <f t="shared" si="5"/>
        <v>-2.8632504309292868</v>
      </c>
      <c r="AA41" s="297">
        <f>SUM(AA36:AA40)</f>
        <v>260802650</v>
      </c>
    </row>
    <row r="42" spans="1:27" ht="12.75">
      <c r="A42" s="298" t="s">
        <v>211</v>
      </c>
      <c r="B42" s="136"/>
      <c r="C42" s="95">
        <f aca="true" t="shared" si="7" ref="C42:Y48">C12+C27</f>
        <v>260000</v>
      </c>
      <c r="D42" s="129">
        <f t="shared" si="7"/>
        <v>0</v>
      </c>
      <c r="E42" s="54">
        <f t="shared" si="7"/>
        <v>0</v>
      </c>
      <c r="F42" s="54">
        <f t="shared" si="7"/>
        <v>15740403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244128</v>
      </c>
      <c r="U42" s="54">
        <f t="shared" si="7"/>
        <v>0</v>
      </c>
      <c r="V42" s="54">
        <f t="shared" si="7"/>
        <v>244128</v>
      </c>
      <c r="W42" s="54">
        <f t="shared" si="7"/>
        <v>244128</v>
      </c>
      <c r="X42" s="54">
        <f t="shared" si="7"/>
        <v>15740403</v>
      </c>
      <c r="Y42" s="54">
        <f t="shared" si="7"/>
        <v>-15496275</v>
      </c>
      <c r="Z42" s="184">
        <f t="shared" si="5"/>
        <v>-98.44903589825495</v>
      </c>
      <c r="AA42" s="130">
        <f aca="true" t="shared" si="8" ref="AA42:AA48">AA12+AA27</f>
        <v>15740403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12449560</v>
      </c>
      <c r="D45" s="129">
        <f t="shared" si="7"/>
        <v>0</v>
      </c>
      <c r="E45" s="54">
        <f t="shared" si="7"/>
        <v>8173016</v>
      </c>
      <c r="F45" s="54">
        <f t="shared" si="7"/>
        <v>5446621</v>
      </c>
      <c r="G45" s="54">
        <f t="shared" si="7"/>
        <v>223293</v>
      </c>
      <c r="H45" s="54">
        <f t="shared" si="7"/>
        <v>161016</v>
      </c>
      <c r="I45" s="54">
        <f t="shared" si="7"/>
        <v>1697825</v>
      </c>
      <c r="J45" s="54">
        <f t="shared" si="7"/>
        <v>2082134</v>
      </c>
      <c r="K45" s="54">
        <f t="shared" si="7"/>
        <v>542577</v>
      </c>
      <c r="L45" s="54">
        <f t="shared" si="7"/>
        <v>82875</v>
      </c>
      <c r="M45" s="54">
        <f t="shared" si="7"/>
        <v>129991</v>
      </c>
      <c r="N45" s="54">
        <f t="shared" si="7"/>
        <v>755443</v>
      </c>
      <c r="O45" s="54">
        <f t="shared" si="7"/>
        <v>181693</v>
      </c>
      <c r="P45" s="54">
        <f t="shared" si="7"/>
        <v>327131</v>
      </c>
      <c r="Q45" s="54">
        <f t="shared" si="7"/>
        <v>72347</v>
      </c>
      <c r="R45" s="54">
        <f t="shared" si="7"/>
        <v>581171</v>
      </c>
      <c r="S45" s="54">
        <f t="shared" si="7"/>
        <v>109337</v>
      </c>
      <c r="T45" s="54">
        <f t="shared" si="7"/>
        <v>722914</v>
      </c>
      <c r="U45" s="54">
        <f t="shared" si="7"/>
        <v>171687</v>
      </c>
      <c r="V45" s="54">
        <f t="shared" si="7"/>
        <v>1003938</v>
      </c>
      <c r="W45" s="54">
        <f t="shared" si="7"/>
        <v>4422686</v>
      </c>
      <c r="X45" s="54">
        <f t="shared" si="7"/>
        <v>5446621</v>
      </c>
      <c r="Y45" s="54">
        <f t="shared" si="7"/>
        <v>-1023935</v>
      </c>
      <c r="Z45" s="184">
        <f t="shared" si="5"/>
        <v>-18.799453826510053</v>
      </c>
      <c r="AA45" s="130">
        <f t="shared" si="8"/>
        <v>5446621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98306</v>
      </c>
      <c r="U48" s="54">
        <f t="shared" si="7"/>
        <v>0</v>
      </c>
      <c r="V48" s="54">
        <f t="shared" si="7"/>
        <v>98306</v>
      </c>
      <c r="W48" s="54">
        <f t="shared" si="7"/>
        <v>98306</v>
      </c>
      <c r="X48" s="54">
        <f t="shared" si="7"/>
        <v>0</v>
      </c>
      <c r="Y48" s="54">
        <f t="shared" si="7"/>
        <v>98306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365188548</v>
      </c>
      <c r="D49" s="218">
        <f t="shared" si="9"/>
        <v>0</v>
      </c>
      <c r="E49" s="220">
        <f t="shared" si="9"/>
        <v>235716483</v>
      </c>
      <c r="F49" s="220">
        <f t="shared" si="9"/>
        <v>281989674</v>
      </c>
      <c r="G49" s="220">
        <f t="shared" si="9"/>
        <v>18448601</v>
      </c>
      <c r="H49" s="220">
        <f t="shared" si="9"/>
        <v>5882136</v>
      </c>
      <c r="I49" s="220">
        <f t="shared" si="9"/>
        <v>16322288</v>
      </c>
      <c r="J49" s="220">
        <f t="shared" si="9"/>
        <v>40653025</v>
      </c>
      <c r="K49" s="220">
        <f t="shared" si="9"/>
        <v>18835483</v>
      </c>
      <c r="L49" s="220">
        <f t="shared" si="9"/>
        <v>15497213</v>
      </c>
      <c r="M49" s="220">
        <f t="shared" si="9"/>
        <v>12247297</v>
      </c>
      <c r="N49" s="220">
        <f t="shared" si="9"/>
        <v>46579993</v>
      </c>
      <c r="O49" s="220">
        <f t="shared" si="9"/>
        <v>91677366</v>
      </c>
      <c r="P49" s="220">
        <f t="shared" si="9"/>
        <v>10106361</v>
      </c>
      <c r="Q49" s="220">
        <f t="shared" si="9"/>
        <v>17406689</v>
      </c>
      <c r="R49" s="220">
        <f t="shared" si="9"/>
        <v>119190416</v>
      </c>
      <c r="S49" s="220">
        <f t="shared" si="9"/>
        <v>15960561</v>
      </c>
      <c r="T49" s="220">
        <f t="shared" si="9"/>
        <v>20050982</v>
      </c>
      <c r="U49" s="220">
        <f t="shared" si="9"/>
        <v>15665360</v>
      </c>
      <c r="V49" s="220">
        <f t="shared" si="9"/>
        <v>51676903</v>
      </c>
      <c r="W49" s="220">
        <f t="shared" si="9"/>
        <v>258100337</v>
      </c>
      <c r="X49" s="220">
        <f t="shared" si="9"/>
        <v>281989674</v>
      </c>
      <c r="Y49" s="220">
        <f t="shared" si="9"/>
        <v>-23889337</v>
      </c>
      <c r="Z49" s="221">
        <f t="shared" si="5"/>
        <v>-8.471706307940908</v>
      </c>
      <c r="AA49" s="222">
        <f>SUM(AA41:AA48)</f>
        <v>281989674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55210361</v>
      </c>
      <c r="D51" s="129">
        <f t="shared" si="10"/>
        <v>0</v>
      </c>
      <c r="E51" s="54">
        <f t="shared" si="10"/>
        <v>43328208</v>
      </c>
      <c r="F51" s="54">
        <f t="shared" si="10"/>
        <v>41976512</v>
      </c>
      <c r="G51" s="54">
        <f t="shared" si="10"/>
        <v>94297</v>
      </c>
      <c r="H51" s="54">
        <f t="shared" si="10"/>
        <v>6495954</v>
      </c>
      <c r="I51" s="54">
        <f t="shared" si="10"/>
        <v>1872821</v>
      </c>
      <c r="J51" s="54">
        <f t="shared" si="10"/>
        <v>8463072</v>
      </c>
      <c r="K51" s="54">
        <f t="shared" si="10"/>
        <v>2657771</v>
      </c>
      <c r="L51" s="54">
        <f t="shared" si="10"/>
        <v>1697480</v>
      </c>
      <c r="M51" s="54">
        <f t="shared" si="10"/>
        <v>2822015</v>
      </c>
      <c r="N51" s="54">
        <f t="shared" si="10"/>
        <v>7177266</v>
      </c>
      <c r="O51" s="54">
        <f t="shared" si="10"/>
        <v>1593341</v>
      </c>
      <c r="P51" s="54">
        <f t="shared" si="10"/>
        <v>937456</v>
      </c>
      <c r="Q51" s="54">
        <f t="shared" si="10"/>
        <v>4520066</v>
      </c>
      <c r="R51" s="54">
        <f t="shared" si="10"/>
        <v>7050863</v>
      </c>
      <c r="S51" s="54">
        <f t="shared" si="10"/>
        <v>1326324</v>
      </c>
      <c r="T51" s="54">
        <f t="shared" si="10"/>
        <v>3112910</v>
      </c>
      <c r="U51" s="54">
        <f t="shared" si="10"/>
        <v>10361661</v>
      </c>
      <c r="V51" s="54">
        <f t="shared" si="10"/>
        <v>14800895</v>
      </c>
      <c r="W51" s="54">
        <f t="shared" si="10"/>
        <v>37492096</v>
      </c>
      <c r="X51" s="54">
        <f t="shared" si="10"/>
        <v>41976512</v>
      </c>
      <c r="Y51" s="54">
        <f t="shared" si="10"/>
        <v>-4484416</v>
      </c>
      <c r="Z51" s="184">
        <f>+IF(X51&lt;&gt;0,+(Y51/X51)*100,0)</f>
        <v>-10.683155379846712</v>
      </c>
      <c r="AA51" s="130">
        <f>SUM(AA57:AA61)</f>
        <v>41976512</v>
      </c>
    </row>
    <row r="52" spans="1:27" ht="12.75">
      <c r="A52" s="310" t="s">
        <v>205</v>
      </c>
      <c r="B52" s="142"/>
      <c r="C52" s="62">
        <v>15188584</v>
      </c>
      <c r="D52" s="156"/>
      <c r="E52" s="60">
        <v>25147679</v>
      </c>
      <c r="F52" s="60">
        <v>20382679</v>
      </c>
      <c r="G52" s="60"/>
      <c r="H52" s="60">
        <v>1019681</v>
      </c>
      <c r="I52" s="60">
        <v>929500</v>
      </c>
      <c r="J52" s="60">
        <v>1949181</v>
      </c>
      <c r="K52" s="60">
        <v>227956</v>
      </c>
      <c r="L52" s="60">
        <v>930432</v>
      </c>
      <c r="M52" s="60">
        <v>2802125</v>
      </c>
      <c r="N52" s="60">
        <v>3960513</v>
      </c>
      <c r="O52" s="60">
        <v>52970</v>
      </c>
      <c r="P52" s="60">
        <v>536650</v>
      </c>
      <c r="Q52" s="60">
        <v>2757652</v>
      </c>
      <c r="R52" s="60">
        <v>3347272</v>
      </c>
      <c r="S52" s="60">
        <v>325185</v>
      </c>
      <c r="T52" s="60">
        <v>1693880</v>
      </c>
      <c r="U52" s="60"/>
      <c r="V52" s="60">
        <v>2019065</v>
      </c>
      <c r="W52" s="60">
        <v>11276031</v>
      </c>
      <c r="X52" s="60">
        <v>20382679</v>
      </c>
      <c r="Y52" s="60">
        <v>-9106648</v>
      </c>
      <c r="Z52" s="140">
        <v>-44.68</v>
      </c>
      <c r="AA52" s="155">
        <v>20382679</v>
      </c>
    </row>
    <row r="53" spans="1:27" ht="12.75">
      <c r="A53" s="310" t="s">
        <v>206</v>
      </c>
      <c r="B53" s="142"/>
      <c r="C53" s="62">
        <v>27081237</v>
      </c>
      <c r="D53" s="156"/>
      <c r="E53" s="60">
        <v>11745860</v>
      </c>
      <c r="F53" s="60">
        <v>12416839</v>
      </c>
      <c r="G53" s="60"/>
      <c r="H53" s="60">
        <v>2849412</v>
      </c>
      <c r="I53" s="60">
        <v>717398</v>
      </c>
      <c r="J53" s="60">
        <v>3566810</v>
      </c>
      <c r="K53" s="60">
        <v>2111241</v>
      </c>
      <c r="L53" s="60">
        <v>2763478</v>
      </c>
      <c r="M53" s="60">
        <v>215</v>
      </c>
      <c r="N53" s="60">
        <v>4874934</v>
      </c>
      <c r="O53" s="60">
        <v>1414019</v>
      </c>
      <c r="P53" s="60"/>
      <c r="Q53" s="60">
        <v>1649360</v>
      </c>
      <c r="R53" s="60">
        <v>3063379</v>
      </c>
      <c r="S53" s="60">
        <v>883164</v>
      </c>
      <c r="T53" s="60">
        <v>1274290</v>
      </c>
      <c r="U53" s="60">
        <v>9293589</v>
      </c>
      <c r="V53" s="60">
        <v>11451043</v>
      </c>
      <c r="W53" s="60">
        <v>22956166</v>
      </c>
      <c r="X53" s="60">
        <v>12416839</v>
      </c>
      <c r="Y53" s="60">
        <v>10539327</v>
      </c>
      <c r="Z53" s="140">
        <v>84.88</v>
      </c>
      <c r="AA53" s="155">
        <v>12416839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94986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7470924</v>
      </c>
      <c r="D56" s="156"/>
      <c r="E56" s="60">
        <v>152640</v>
      </c>
      <c r="F56" s="60">
        <v>247626</v>
      </c>
      <c r="G56" s="60"/>
      <c r="H56" s="60"/>
      <c r="I56" s="60"/>
      <c r="J56" s="60"/>
      <c r="K56" s="60"/>
      <c r="L56" s="60"/>
      <c r="M56" s="60"/>
      <c r="N56" s="60"/>
      <c r="O56" s="60">
        <v>7766</v>
      </c>
      <c r="P56" s="60"/>
      <c r="Q56" s="60"/>
      <c r="R56" s="60">
        <v>7766</v>
      </c>
      <c r="S56" s="60"/>
      <c r="T56" s="60"/>
      <c r="U56" s="60"/>
      <c r="V56" s="60"/>
      <c r="W56" s="60">
        <v>7766</v>
      </c>
      <c r="X56" s="60">
        <v>247626</v>
      </c>
      <c r="Y56" s="60">
        <v>-239860</v>
      </c>
      <c r="Z56" s="140">
        <v>-96.86</v>
      </c>
      <c r="AA56" s="155">
        <v>247626</v>
      </c>
    </row>
    <row r="57" spans="1:27" ht="12.75">
      <c r="A57" s="138" t="s">
        <v>210</v>
      </c>
      <c r="B57" s="142"/>
      <c r="C57" s="293">
        <f aca="true" t="shared" si="11" ref="C57:Y57">SUM(C52:C56)</f>
        <v>49740745</v>
      </c>
      <c r="D57" s="294">
        <f t="shared" si="11"/>
        <v>0</v>
      </c>
      <c r="E57" s="295">
        <f t="shared" si="11"/>
        <v>37141165</v>
      </c>
      <c r="F57" s="295">
        <f t="shared" si="11"/>
        <v>33047144</v>
      </c>
      <c r="G57" s="295">
        <f t="shared" si="11"/>
        <v>0</v>
      </c>
      <c r="H57" s="295">
        <f t="shared" si="11"/>
        <v>3869093</v>
      </c>
      <c r="I57" s="295">
        <f t="shared" si="11"/>
        <v>1646898</v>
      </c>
      <c r="J57" s="295">
        <f t="shared" si="11"/>
        <v>5515991</v>
      </c>
      <c r="K57" s="295">
        <f t="shared" si="11"/>
        <v>2339197</v>
      </c>
      <c r="L57" s="295">
        <f t="shared" si="11"/>
        <v>3693910</v>
      </c>
      <c r="M57" s="295">
        <f t="shared" si="11"/>
        <v>2802340</v>
      </c>
      <c r="N57" s="295">
        <f t="shared" si="11"/>
        <v>8835447</v>
      </c>
      <c r="O57" s="295">
        <f t="shared" si="11"/>
        <v>1474755</v>
      </c>
      <c r="P57" s="295">
        <f t="shared" si="11"/>
        <v>536650</v>
      </c>
      <c r="Q57" s="295">
        <f t="shared" si="11"/>
        <v>4407012</v>
      </c>
      <c r="R57" s="295">
        <f t="shared" si="11"/>
        <v>6418417</v>
      </c>
      <c r="S57" s="295">
        <f t="shared" si="11"/>
        <v>1208349</v>
      </c>
      <c r="T57" s="295">
        <f t="shared" si="11"/>
        <v>2968170</v>
      </c>
      <c r="U57" s="295">
        <f t="shared" si="11"/>
        <v>9293589</v>
      </c>
      <c r="V57" s="295">
        <f t="shared" si="11"/>
        <v>13470108</v>
      </c>
      <c r="W57" s="295">
        <f t="shared" si="11"/>
        <v>34239963</v>
      </c>
      <c r="X57" s="295">
        <f t="shared" si="11"/>
        <v>33047144</v>
      </c>
      <c r="Y57" s="295">
        <f t="shared" si="11"/>
        <v>1192819</v>
      </c>
      <c r="Z57" s="296">
        <f>+IF(X57&lt;&gt;0,+(Y57/X57)*100,0)</f>
        <v>3.609446553081864</v>
      </c>
      <c r="AA57" s="297">
        <f>SUM(AA52:AA56)</f>
        <v>33047144</v>
      </c>
    </row>
    <row r="58" spans="1:27" ht="12.75">
      <c r="A58" s="311" t="s">
        <v>211</v>
      </c>
      <c r="B58" s="136"/>
      <c r="C58" s="62">
        <v>64905</v>
      </c>
      <c r="D58" s="156"/>
      <c r="E58" s="60"/>
      <c r="F58" s="60">
        <v>1080071</v>
      </c>
      <c r="G58" s="60"/>
      <c r="H58" s="60"/>
      <c r="I58" s="60"/>
      <c r="J58" s="60"/>
      <c r="K58" s="60">
        <v>156481</v>
      </c>
      <c r="L58" s="60"/>
      <c r="M58" s="60"/>
      <c r="N58" s="60">
        <v>156481</v>
      </c>
      <c r="O58" s="60"/>
      <c r="P58" s="60"/>
      <c r="Q58" s="60"/>
      <c r="R58" s="60"/>
      <c r="S58" s="60"/>
      <c r="T58" s="60">
        <v>23140</v>
      </c>
      <c r="U58" s="60"/>
      <c r="V58" s="60">
        <v>23140</v>
      </c>
      <c r="W58" s="60">
        <v>179621</v>
      </c>
      <c r="X58" s="60">
        <v>1080071</v>
      </c>
      <c r="Y58" s="60">
        <v>-900450</v>
      </c>
      <c r="Z58" s="140">
        <v>-83.37</v>
      </c>
      <c r="AA58" s="155">
        <v>1080071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5404711</v>
      </c>
      <c r="D61" s="156"/>
      <c r="E61" s="60">
        <v>6187043</v>
      </c>
      <c r="F61" s="60">
        <v>7849297</v>
      </c>
      <c r="G61" s="60">
        <v>94297</v>
      </c>
      <c r="H61" s="60">
        <v>2626861</v>
      </c>
      <c r="I61" s="60">
        <v>225923</v>
      </c>
      <c r="J61" s="60">
        <v>2947081</v>
      </c>
      <c r="K61" s="60">
        <v>162093</v>
      </c>
      <c r="L61" s="60">
        <v>-1996430</v>
      </c>
      <c r="M61" s="60">
        <v>19675</v>
      </c>
      <c r="N61" s="60">
        <v>-1814662</v>
      </c>
      <c r="O61" s="60">
        <v>118586</v>
      </c>
      <c r="P61" s="60">
        <v>400806</v>
      </c>
      <c r="Q61" s="60">
        <v>113054</v>
      </c>
      <c r="R61" s="60">
        <v>632446</v>
      </c>
      <c r="S61" s="60">
        <v>117975</v>
      </c>
      <c r="T61" s="60">
        <v>121600</v>
      </c>
      <c r="U61" s="60">
        <v>1068072</v>
      </c>
      <c r="V61" s="60">
        <v>1307647</v>
      </c>
      <c r="W61" s="60">
        <v>3072512</v>
      </c>
      <c r="X61" s="60">
        <v>7849297</v>
      </c>
      <c r="Y61" s="60">
        <v>-4776785</v>
      </c>
      <c r="Z61" s="140">
        <v>-60.86</v>
      </c>
      <c r="AA61" s="155">
        <v>7849297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94297</v>
      </c>
      <c r="H67" s="60">
        <v>6495248</v>
      </c>
      <c r="I67" s="60">
        <v>1871702</v>
      </c>
      <c r="J67" s="60">
        <v>8461247</v>
      </c>
      <c r="K67" s="60">
        <v>2657666</v>
      </c>
      <c r="L67" s="60">
        <v>1695679</v>
      </c>
      <c r="M67" s="60">
        <v>129211</v>
      </c>
      <c r="N67" s="60">
        <v>4482556</v>
      </c>
      <c r="O67" s="60">
        <v>1591988</v>
      </c>
      <c r="P67" s="60">
        <v>937281</v>
      </c>
      <c r="Q67" s="60">
        <v>4518968</v>
      </c>
      <c r="R67" s="60">
        <v>7048237</v>
      </c>
      <c r="S67" s="60">
        <v>1326324</v>
      </c>
      <c r="T67" s="60">
        <v>1065348</v>
      </c>
      <c r="U67" s="60">
        <v>10361605</v>
      </c>
      <c r="V67" s="60">
        <v>12753277</v>
      </c>
      <c r="W67" s="60">
        <v>32745317</v>
      </c>
      <c r="X67" s="60"/>
      <c r="Y67" s="60">
        <v>32745317</v>
      </c>
      <c r="Z67" s="140"/>
      <c r="AA67" s="155"/>
    </row>
    <row r="68" spans="1:27" ht="12.75">
      <c r="A68" s="311" t="s">
        <v>43</v>
      </c>
      <c r="B68" s="316"/>
      <c r="C68" s="62">
        <v>55210361</v>
      </c>
      <c r="D68" s="156">
        <v>41976513</v>
      </c>
      <c r="E68" s="60">
        <v>43325808</v>
      </c>
      <c r="F68" s="60">
        <v>41976513</v>
      </c>
      <c r="G68" s="60"/>
      <c r="H68" s="60">
        <v>706</v>
      </c>
      <c r="I68" s="60">
        <v>1119</v>
      </c>
      <c r="J68" s="60">
        <v>1825</v>
      </c>
      <c r="K68" s="60">
        <v>105</v>
      </c>
      <c r="L68" s="60">
        <v>1800</v>
      </c>
      <c r="M68" s="60">
        <v>779</v>
      </c>
      <c r="N68" s="60">
        <v>2684</v>
      </c>
      <c r="O68" s="60">
        <v>1353</v>
      </c>
      <c r="P68" s="60">
        <v>175</v>
      </c>
      <c r="Q68" s="60">
        <v>1099</v>
      </c>
      <c r="R68" s="60">
        <v>2627</v>
      </c>
      <c r="S68" s="60"/>
      <c r="T68" s="60"/>
      <c r="U68" s="60">
        <v>55</v>
      </c>
      <c r="V68" s="60">
        <v>55</v>
      </c>
      <c r="W68" s="60">
        <v>7191</v>
      </c>
      <c r="X68" s="60">
        <v>41976513</v>
      </c>
      <c r="Y68" s="60">
        <v>-41969322</v>
      </c>
      <c r="Z68" s="140">
        <v>-99.98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55210361</v>
      </c>
      <c r="D69" s="218">
        <f t="shared" si="12"/>
        <v>41976513</v>
      </c>
      <c r="E69" s="220">
        <f t="shared" si="12"/>
        <v>43325808</v>
      </c>
      <c r="F69" s="220">
        <f t="shared" si="12"/>
        <v>41976513</v>
      </c>
      <c r="G69" s="220">
        <f t="shared" si="12"/>
        <v>94297</v>
      </c>
      <c r="H69" s="220">
        <f t="shared" si="12"/>
        <v>6495954</v>
      </c>
      <c r="I69" s="220">
        <f t="shared" si="12"/>
        <v>1872821</v>
      </c>
      <c r="J69" s="220">
        <f t="shared" si="12"/>
        <v>8463072</v>
      </c>
      <c r="K69" s="220">
        <f t="shared" si="12"/>
        <v>2657771</v>
      </c>
      <c r="L69" s="220">
        <f t="shared" si="12"/>
        <v>1697479</v>
      </c>
      <c r="M69" s="220">
        <f t="shared" si="12"/>
        <v>129990</v>
      </c>
      <c r="N69" s="220">
        <f t="shared" si="12"/>
        <v>4485240</v>
      </c>
      <c r="O69" s="220">
        <f t="shared" si="12"/>
        <v>1593341</v>
      </c>
      <c r="P69" s="220">
        <f t="shared" si="12"/>
        <v>937456</v>
      </c>
      <c r="Q69" s="220">
        <f t="shared" si="12"/>
        <v>4520067</v>
      </c>
      <c r="R69" s="220">
        <f t="shared" si="12"/>
        <v>7050864</v>
      </c>
      <c r="S69" s="220">
        <f t="shared" si="12"/>
        <v>1326324</v>
      </c>
      <c r="T69" s="220">
        <f t="shared" si="12"/>
        <v>1065348</v>
      </c>
      <c r="U69" s="220">
        <f t="shared" si="12"/>
        <v>10361660</v>
      </c>
      <c r="V69" s="220">
        <f t="shared" si="12"/>
        <v>12753332</v>
      </c>
      <c r="W69" s="220">
        <f t="shared" si="12"/>
        <v>32752508</v>
      </c>
      <c r="X69" s="220">
        <f t="shared" si="12"/>
        <v>41976513</v>
      </c>
      <c r="Y69" s="220">
        <f t="shared" si="12"/>
        <v>-9224005</v>
      </c>
      <c r="Z69" s="221">
        <f>+IF(X69&lt;&gt;0,+(Y69/X69)*100,0)</f>
        <v>-21.974204955995273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352478988</v>
      </c>
      <c r="D5" s="357">
        <f t="shared" si="0"/>
        <v>0</v>
      </c>
      <c r="E5" s="356">
        <f t="shared" si="0"/>
        <v>86112867</v>
      </c>
      <c r="F5" s="358">
        <f t="shared" si="0"/>
        <v>260802650</v>
      </c>
      <c r="G5" s="358">
        <f t="shared" si="0"/>
        <v>18225308</v>
      </c>
      <c r="H5" s="356">
        <f t="shared" si="0"/>
        <v>5721120</v>
      </c>
      <c r="I5" s="356">
        <f t="shared" si="0"/>
        <v>14624463</v>
      </c>
      <c r="J5" s="358">
        <f t="shared" si="0"/>
        <v>38570891</v>
      </c>
      <c r="K5" s="358">
        <f t="shared" si="0"/>
        <v>18292906</v>
      </c>
      <c r="L5" s="356">
        <f t="shared" si="0"/>
        <v>15414338</v>
      </c>
      <c r="M5" s="356">
        <f t="shared" si="0"/>
        <v>12117306</v>
      </c>
      <c r="N5" s="358">
        <f t="shared" si="0"/>
        <v>45824550</v>
      </c>
      <c r="O5" s="358">
        <f t="shared" si="0"/>
        <v>91495673</v>
      </c>
      <c r="P5" s="356">
        <f t="shared" si="0"/>
        <v>9779230</v>
      </c>
      <c r="Q5" s="356">
        <f t="shared" si="0"/>
        <v>17334342</v>
      </c>
      <c r="R5" s="358">
        <f t="shared" si="0"/>
        <v>118609245</v>
      </c>
      <c r="S5" s="358">
        <f t="shared" si="0"/>
        <v>15851224</v>
      </c>
      <c r="T5" s="356">
        <f t="shared" si="0"/>
        <v>18985634</v>
      </c>
      <c r="U5" s="356">
        <f t="shared" si="0"/>
        <v>15493673</v>
      </c>
      <c r="V5" s="358">
        <f t="shared" si="0"/>
        <v>50330531</v>
      </c>
      <c r="W5" s="358">
        <f t="shared" si="0"/>
        <v>253335217</v>
      </c>
      <c r="X5" s="356">
        <f t="shared" si="0"/>
        <v>260802650</v>
      </c>
      <c r="Y5" s="358">
        <f t="shared" si="0"/>
        <v>-7467433</v>
      </c>
      <c r="Z5" s="359">
        <f>+IF(X5&lt;&gt;0,+(Y5/X5)*100,0)</f>
        <v>-2.8632504309292868</v>
      </c>
      <c r="AA5" s="360">
        <f>+AA6+AA8+AA11+AA13+AA15</f>
        <v>260802650</v>
      </c>
    </row>
    <row r="6" spans="1:27" ht="12.75">
      <c r="A6" s="361" t="s">
        <v>205</v>
      </c>
      <c r="B6" s="142"/>
      <c r="C6" s="60">
        <f>+C7</f>
        <v>249311000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88389374</v>
      </c>
      <c r="G6" s="59">
        <f t="shared" si="1"/>
        <v>3569575</v>
      </c>
      <c r="H6" s="60">
        <f t="shared" si="1"/>
        <v>2718860</v>
      </c>
      <c r="I6" s="60">
        <f t="shared" si="1"/>
        <v>5783345</v>
      </c>
      <c r="J6" s="59">
        <f t="shared" si="1"/>
        <v>12071780</v>
      </c>
      <c r="K6" s="59">
        <f t="shared" si="1"/>
        <v>8128998</v>
      </c>
      <c r="L6" s="60">
        <f t="shared" si="1"/>
        <v>8208837</v>
      </c>
      <c r="M6" s="60">
        <f t="shared" si="1"/>
        <v>3580447</v>
      </c>
      <c r="N6" s="59">
        <f t="shared" si="1"/>
        <v>19918282</v>
      </c>
      <c r="O6" s="59">
        <f t="shared" si="1"/>
        <v>37101254</v>
      </c>
      <c r="P6" s="60">
        <f t="shared" si="1"/>
        <v>2767701</v>
      </c>
      <c r="Q6" s="60">
        <f t="shared" si="1"/>
        <v>12426068</v>
      </c>
      <c r="R6" s="59">
        <f t="shared" si="1"/>
        <v>52295023</v>
      </c>
      <c r="S6" s="59">
        <f t="shared" si="1"/>
        <v>8671991</v>
      </c>
      <c r="T6" s="60">
        <f t="shared" si="1"/>
        <v>10098287</v>
      </c>
      <c r="U6" s="60">
        <f t="shared" si="1"/>
        <v>7992993</v>
      </c>
      <c r="V6" s="59">
        <f t="shared" si="1"/>
        <v>26763271</v>
      </c>
      <c r="W6" s="59">
        <f t="shared" si="1"/>
        <v>111048356</v>
      </c>
      <c r="X6" s="60">
        <f t="shared" si="1"/>
        <v>88389374</v>
      </c>
      <c r="Y6" s="59">
        <f t="shared" si="1"/>
        <v>22658982</v>
      </c>
      <c r="Z6" s="61">
        <f>+IF(X6&lt;&gt;0,+(Y6/X6)*100,0)</f>
        <v>25.635414048752057</v>
      </c>
      <c r="AA6" s="62">
        <f t="shared" si="1"/>
        <v>88389374</v>
      </c>
    </row>
    <row r="7" spans="1:27" ht="12.75">
      <c r="A7" s="291" t="s">
        <v>229</v>
      </c>
      <c r="B7" s="142"/>
      <c r="C7" s="60">
        <v>249311000</v>
      </c>
      <c r="D7" s="340"/>
      <c r="E7" s="60"/>
      <c r="F7" s="59">
        <v>88389374</v>
      </c>
      <c r="G7" s="59">
        <v>3569575</v>
      </c>
      <c r="H7" s="60">
        <v>2718860</v>
      </c>
      <c r="I7" s="60">
        <v>5783345</v>
      </c>
      <c r="J7" s="59">
        <v>12071780</v>
      </c>
      <c r="K7" s="59">
        <v>8128998</v>
      </c>
      <c r="L7" s="60">
        <v>8208837</v>
      </c>
      <c r="M7" s="60">
        <v>3580447</v>
      </c>
      <c r="N7" s="59">
        <v>19918282</v>
      </c>
      <c r="O7" s="59">
        <v>37101254</v>
      </c>
      <c r="P7" s="60">
        <v>2767701</v>
      </c>
      <c r="Q7" s="60">
        <v>12426068</v>
      </c>
      <c r="R7" s="59">
        <v>52295023</v>
      </c>
      <c r="S7" s="59">
        <v>8671991</v>
      </c>
      <c r="T7" s="60">
        <v>10098287</v>
      </c>
      <c r="U7" s="60">
        <v>7992993</v>
      </c>
      <c r="V7" s="59">
        <v>26763271</v>
      </c>
      <c r="W7" s="59">
        <v>111048356</v>
      </c>
      <c r="X7" s="60">
        <v>88389374</v>
      </c>
      <c r="Y7" s="59">
        <v>22658982</v>
      </c>
      <c r="Z7" s="61">
        <v>25.64</v>
      </c>
      <c r="AA7" s="62">
        <v>88389374</v>
      </c>
    </row>
    <row r="8" spans="1:27" ht="12.75">
      <c r="A8" s="361" t="s">
        <v>206</v>
      </c>
      <c r="B8" s="142"/>
      <c r="C8" s="60">
        <f aca="true" t="shared" si="2" ref="C8:Y8">SUM(C9:C10)</f>
        <v>70780726</v>
      </c>
      <c r="D8" s="340">
        <f t="shared" si="2"/>
        <v>0</v>
      </c>
      <c r="E8" s="60">
        <f t="shared" si="2"/>
        <v>491849</v>
      </c>
      <c r="F8" s="59">
        <f t="shared" si="2"/>
        <v>69354890</v>
      </c>
      <c r="G8" s="59">
        <f t="shared" si="2"/>
        <v>2367956</v>
      </c>
      <c r="H8" s="60">
        <f t="shared" si="2"/>
        <v>0</v>
      </c>
      <c r="I8" s="60">
        <f t="shared" si="2"/>
        <v>876510</v>
      </c>
      <c r="J8" s="59">
        <f t="shared" si="2"/>
        <v>3244466</v>
      </c>
      <c r="K8" s="59">
        <f t="shared" si="2"/>
        <v>1538546</v>
      </c>
      <c r="L8" s="60">
        <f t="shared" si="2"/>
        <v>0</v>
      </c>
      <c r="M8" s="60">
        <f t="shared" si="2"/>
        <v>5545525</v>
      </c>
      <c r="N8" s="59">
        <f t="shared" si="2"/>
        <v>7084071</v>
      </c>
      <c r="O8" s="59">
        <f t="shared" si="2"/>
        <v>6947924</v>
      </c>
      <c r="P8" s="60">
        <f t="shared" si="2"/>
        <v>539196</v>
      </c>
      <c r="Q8" s="60">
        <f t="shared" si="2"/>
        <v>1135404</v>
      </c>
      <c r="R8" s="59">
        <f t="shared" si="2"/>
        <v>8622524</v>
      </c>
      <c r="S8" s="59">
        <f t="shared" si="2"/>
        <v>1597944</v>
      </c>
      <c r="T8" s="60">
        <f t="shared" si="2"/>
        <v>2805806</v>
      </c>
      <c r="U8" s="60">
        <f t="shared" si="2"/>
        <v>2777376</v>
      </c>
      <c r="V8" s="59">
        <f t="shared" si="2"/>
        <v>7181126</v>
      </c>
      <c r="W8" s="59">
        <f t="shared" si="2"/>
        <v>26132187</v>
      </c>
      <c r="X8" s="60">
        <f t="shared" si="2"/>
        <v>69354890</v>
      </c>
      <c r="Y8" s="59">
        <f t="shared" si="2"/>
        <v>-43222703</v>
      </c>
      <c r="Z8" s="61">
        <f>+IF(X8&lt;&gt;0,+(Y8/X8)*100,0)</f>
        <v>-62.32106056256451</v>
      </c>
      <c r="AA8" s="62">
        <f>SUM(AA9:AA10)</f>
        <v>69354890</v>
      </c>
    </row>
    <row r="9" spans="1:27" ht="12.75">
      <c r="A9" s="291" t="s">
        <v>230</v>
      </c>
      <c r="B9" s="142"/>
      <c r="C9" s="60">
        <v>70780726</v>
      </c>
      <c r="D9" s="340"/>
      <c r="E9" s="60">
        <v>491849</v>
      </c>
      <c r="F9" s="59">
        <v>69354890</v>
      </c>
      <c r="G9" s="59">
        <v>2367956</v>
      </c>
      <c r="H9" s="60"/>
      <c r="I9" s="60">
        <v>876510</v>
      </c>
      <c r="J9" s="59">
        <v>3244466</v>
      </c>
      <c r="K9" s="59">
        <v>1538546</v>
      </c>
      <c r="L9" s="60"/>
      <c r="M9" s="60">
        <v>5545525</v>
      </c>
      <c r="N9" s="59">
        <v>7084071</v>
      </c>
      <c r="O9" s="59">
        <v>6947924</v>
      </c>
      <c r="P9" s="60">
        <v>539196</v>
      </c>
      <c r="Q9" s="60">
        <v>1135404</v>
      </c>
      <c r="R9" s="59">
        <v>8622524</v>
      </c>
      <c r="S9" s="59">
        <v>1597944</v>
      </c>
      <c r="T9" s="60">
        <v>2805806</v>
      </c>
      <c r="U9" s="60">
        <v>2777376</v>
      </c>
      <c r="V9" s="59">
        <v>7181126</v>
      </c>
      <c r="W9" s="59">
        <v>26132187</v>
      </c>
      <c r="X9" s="60">
        <v>69354890</v>
      </c>
      <c r="Y9" s="59">
        <v>-43222703</v>
      </c>
      <c r="Z9" s="61">
        <v>-62.32</v>
      </c>
      <c r="AA9" s="62">
        <v>69354890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32387262</v>
      </c>
      <c r="D15" s="340">
        <f t="shared" si="5"/>
        <v>0</v>
      </c>
      <c r="E15" s="60">
        <f t="shared" si="5"/>
        <v>85621018</v>
      </c>
      <c r="F15" s="59">
        <f t="shared" si="5"/>
        <v>103058386</v>
      </c>
      <c r="G15" s="59">
        <f t="shared" si="5"/>
        <v>12287777</v>
      </c>
      <c r="H15" s="60">
        <f t="shared" si="5"/>
        <v>3002260</v>
      </c>
      <c r="I15" s="60">
        <f t="shared" si="5"/>
        <v>7964608</v>
      </c>
      <c r="J15" s="59">
        <f t="shared" si="5"/>
        <v>23254645</v>
      </c>
      <c r="K15" s="59">
        <f t="shared" si="5"/>
        <v>8625362</v>
      </c>
      <c r="L15" s="60">
        <f t="shared" si="5"/>
        <v>7205501</v>
      </c>
      <c r="M15" s="60">
        <f t="shared" si="5"/>
        <v>2991334</v>
      </c>
      <c r="N15" s="59">
        <f t="shared" si="5"/>
        <v>18822197</v>
      </c>
      <c r="O15" s="59">
        <f t="shared" si="5"/>
        <v>47446495</v>
      </c>
      <c r="P15" s="60">
        <f t="shared" si="5"/>
        <v>6472333</v>
      </c>
      <c r="Q15" s="60">
        <f t="shared" si="5"/>
        <v>3772870</v>
      </c>
      <c r="R15" s="59">
        <f t="shared" si="5"/>
        <v>57691698</v>
      </c>
      <c r="S15" s="59">
        <f t="shared" si="5"/>
        <v>5581289</v>
      </c>
      <c r="T15" s="60">
        <f t="shared" si="5"/>
        <v>6081541</v>
      </c>
      <c r="U15" s="60">
        <f t="shared" si="5"/>
        <v>4723304</v>
      </c>
      <c r="V15" s="59">
        <f t="shared" si="5"/>
        <v>16386134</v>
      </c>
      <c r="W15" s="59">
        <f t="shared" si="5"/>
        <v>116154674</v>
      </c>
      <c r="X15" s="60">
        <f t="shared" si="5"/>
        <v>103058386</v>
      </c>
      <c r="Y15" s="59">
        <f t="shared" si="5"/>
        <v>13096288</v>
      </c>
      <c r="Z15" s="61">
        <f>+IF(X15&lt;&gt;0,+(Y15/X15)*100,0)</f>
        <v>12.707639337569287</v>
      </c>
      <c r="AA15" s="62">
        <f>SUM(AA16:AA20)</f>
        <v>103058386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>
        <v>7718879</v>
      </c>
      <c r="F17" s="59">
        <v>7718879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7718879</v>
      </c>
      <c r="Y17" s="59">
        <v>-7718879</v>
      </c>
      <c r="Z17" s="61">
        <v>-100</v>
      </c>
      <c r="AA17" s="62">
        <v>7718879</v>
      </c>
    </row>
    <row r="18" spans="1:27" ht="12.75">
      <c r="A18" s="291" t="s">
        <v>82</v>
      </c>
      <c r="B18" s="136"/>
      <c r="C18" s="60">
        <v>32387262</v>
      </c>
      <c r="D18" s="340"/>
      <c r="E18" s="60">
        <v>77902139</v>
      </c>
      <c r="F18" s="59">
        <v>95339507</v>
      </c>
      <c r="G18" s="59">
        <v>10937888</v>
      </c>
      <c r="H18" s="60">
        <v>2099710</v>
      </c>
      <c r="I18" s="60">
        <v>6039702</v>
      </c>
      <c r="J18" s="59">
        <v>19077300</v>
      </c>
      <c r="K18" s="59">
        <v>6005172</v>
      </c>
      <c r="L18" s="60">
        <v>7205501</v>
      </c>
      <c r="M18" s="60">
        <v>1908066</v>
      </c>
      <c r="N18" s="59">
        <v>15118739</v>
      </c>
      <c r="O18" s="59">
        <v>36185078</v>
      </c>
      <c r="P18" s="60">
        <v>6472333</v>
      </c>
      <c r="Q18" s="60">
        <v>3100000</v>
      </c>
      <c r="R18" s="59">
        <v>45757411</v>
      </c>
      <c r="S18" s="59">
        <v>3177435</v>
      </c>
      <c r="T18" s="60">
        <v>2887614</v>
      </c>
      <c r="U18" s="60">
        <v>3238739</v>
      </c>
      <c r="V18" s="59">
        <v>9303788</v>
      </c>
      <c r="W18" s="59">
        <v>89257238</v>
      </c>
      <c r="X18" s="60">
        <v>95339507</v>
      </c>
      <c r="Y18" s="59">
        <v>-6082269</v>
      </c>
      <c r="Z18" s="61">
        <v>-6.38</v>
      </c>
      <c r="AA18" s="62">
        <v>95339507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1349889</v>
      </c>
      <c r="H20" s="60">
        <v>902550</v>
      </c>
      <c r="I20" s="60">
        <v>1924906</v>
      </c>
      <c r="J20" s="59">
        <v>4177345</v>
      </c>
      <c r="K20" s="59">
        <v>2620190</v>
      </c>
      <c r="L20" s="60"/>
      <c r="M20" s="60">
        <v>1083268</v>
      </c>
      <c r="N20" s="59">
        <v>3703458</v>
      </c>
      <c r="O20" s="59">
        <v>11261417</v>
      </c>
      <c r="P20" s="60"/>
      <c r="Q20" s="60">
        <v>672870</v>
      </c>
      <c r="R20" s="59">
        <v>11934287</v>
      </c>
      <c r="S20" s="59">
        <v>2403854</v>
      </c>
      <c r="T20" s="60">
        <v>3193927</v>
      </c>
      <c r="U20" s="60">
        <v>1484565</v>
      </c>
      <c r="V20" s="59">
        <v>7082346</v>
      </c>
      <c r="W20" s="59">
        <v>26897436</v>
      </c>
      <c r="X20" s="60"/>
      <c r="Y20" s="59">
        <v>26897436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260000</v>
      </c>
      <c r="D22" s="344">
        <f t="shared" si="6"/>
        <v>0</v>
      </c>
      <c r="E22" s="343">
        <f t="shared" si="6"/>
        <v>0</v>
      </c>
      <c r="F22" s="345">
        <f t="shared" si="6"/>
        <v>15740403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244128</v>
      </c>
      <c r="U22" s="343">
        <f t="shared" si="6"/>
        <v>0</v>
      </c>
      <c r="V22" s="345">
        <f t="shared" si="6"/>
        <v>244128</v>
      </c>
      <c r="W22" s="345">
        <f t="shared" si="6"/>
        <v>244128</v>
      </c>
      <c r="X22" s="343">
        <f t="shared" si="6"/>
        <v>15740403</v>
      </c>
      <c r="Y22" s="345">
        <f t="shared" si="6"/>
        <v>-15496275</v>
      </c>
      <c r="Z22" s="336">
        <f>+IF(X22&lt;&gt;0,+(Y22/X22)*100,0)</f>
        <v>-98.44903589825495</v>
      </c>
      <c r="AA22" s="350">
        <f>SUM(AA23:AA32)</f>
        <v>15740403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13500000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13500000</v>
      </c>
      <c r="Y24" s="59">
        <v>-13500000</v>
      </c>
      <c r="Z24" s="61">
        <v>-100</v>
      </c>
      <c r="AA24" s="62">
        <v>13500000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260000</v>
      </c>
      <c r="D32" s="340"/>
      <c r="E32" s="60"/>
      <c r="F32" s="59">
        <v>2240403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>
        <v>244128</v>
      </c>
      <c r="U32" s="60"/>
      <c r="V32" s="59">
        <v>244128</v>
      </c>
      <c r="W32" s="59">
        <v>244128</v>
      </c>
      <c r="X32" s="60">
        <v>2240403</v>
      </c>
      <c r="Y32" s="59">
        <v>-1996275</v>
      </c>
      <c r="Z32" s="61">
        <v>-89.1</v>
      </c>
      <c r="AA32" s="62">
        <v>2240403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12449560</v>
      </c>
      <c r="D40" s="344">
        <f t="shared" si="9"/>
        <v>0</v>
      </c>
      <c r="E40" s="343">
        <f t="shared" si="9"/>
        <v>8173016</v>
      </c>
      <c r="F40" s="345">
        <f t="shared" si="9"/>
        <v>5446621</v>
      </c>
      <c r="G40" s="345">
        <f t="shared" si="9"/>
        <v>223293</v>
      </c>
      <c r="H40" s="343">
        <f t="shared" si="9"/>
        <v>161016</v>
      </c>
      <c r="I40" s="343">
        <f t="shared" si="9"/>
        <v>1697825</v>
      </c>
      <c r="J40" s="345">
        <f t="shared" si="9"/>
        <v>2082134</v>
      </c>
      <c r="K40" s="345">
        <f t="shared" si="9"/>
        <v>542577</v>
      </c>
      <c r="L40" s="343">
        <f t="shared" si="9"/>
        <v>82875</v>
      </c>
      <c r="M40" s="343">
        <f t="shared" si="9"/>
        <v>129991</v>
      </c>
      <c r="N40" s="345">
        <f t="shared" si="9"/>
        <v>755443</v>
      </c>
      <c r="O40" s="345">
        <f t="shared" si="9"/>
        <v>181693</v>
      </c>
      <c r="P40" s="343">
        <f t="shared" si="9"/>
        <v>327131</v>
      </c>
      <c r="Q40" s="343">
        <f t="shared" si="9"/>
        <v>72347</v>
      </c>
      <c r="R40" s="345">
        <f t="shared" si="9"/>
        <v>581171</v>
      </c>
      <c r="S40" s="345">
        <f t="shared" si="9"/>
        <v>109337</v>
      </c>
      <c r="T40" s="343">
        <f t="shared" si="9"/>
        <v>722914</v>
      </c>
      <c r="U40" s="343">
        <f t="shared" si="9"/>
        <v>171687</v>
      </c>
      <c r="V40" s="345">
        <f t="shared" si="9"/>
        <v>1003938</v>
      </c>
      <c r="W40" s="345">
        <f t="shared" si="9"/>
        <v>4422686</v>
      </c>
      <c r="X40" s="343">
        <f t="shared" si="9"/>
        <v>5446621</v>
      </c>
      <c r="Y40" s="345">
        <f t="shared" si="9"/>
        <v>-1023935</v>
      </c>
      <c r="Z40" s="336">
        <f>+IF(X40&lt;&gt;0,+(Y40/X40)*100,0)</f>
        <v>-18.799453826510053</v>
      </c>
      <c r="AA40" s="350">
        <f>SUM(AA41:AA49)</f>
        <v>5446621</v>
      </c>
    </row>
    <row r="41" spans="1:27" ht="12.75">
      <c r="A41" s="361" t="s">
        <v>248</v>
      </c>
      <c r="B41" s="142"/>
      <c r="C41" s="362">
        <v>10569385</v>
      </c>
      <c r="D41" s="363"/>
      <c r="E41" s="362">
        <v>7293432</v>
      </c>
      <c r="F41" s="364">
        <v>4387441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4387441</v>
      </c>
      <c r="Y41" s="364">
        <v>-4387441</v>
      </c>
      <c r="Z41" s="365">
        <v>-100</v>
      </c>
      <c r="AA41" s="366">
        <v>4387441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110483</v>
      </c>
      <c r="F43" s="370">
        <v>510117</v>
      </c>
      <c r="G43" s="370"/>
      <c r="H43" s="305"/>
      <c r="I43" s="305">
        <v>466000</v>
      </c>
      <c r="J43" s="370">
        <v>466000</v>
      </c>
      <c r="K43" s="370">
        <v>438579</v>
      </c>
      <c r="L43" s="305">
        <v>160000</v>
      </c>
      <c r="M43" s="305"/>
      <c r="N43" s="370">
        <v>598579</v>
      </c>
      <c r="O43" s="370"/>
      <c r="P43" s="305">
        <v>16474</v>
      </c>
      <c r="Q43" s="305"/>
      <c r="R43" s="370">
        <v>16474</v>
      </c>
      <c r="S43" s="370"/>
      <c r="T43" s="305"/>
      <c r="U43" s="305">
        <v>14669</v>
      </c>
      <c r="V43" s="370">
        <v>14669</v>
      </c>
      <c r="W43" s="370">
        <v>1095722</v>
      </c>
      <c r="X43" s="305">
        <v>510117</v>
      </c>
      <c r="Y43" s="370">
        <v>585605</v>
      </c>
      <c r="Z43" s="371">
        <v>114.8</v>
      </c>
      <c r="AA43" s="303">
        <v>510117</v>
      </c>
    </row>
    <row r="44" spans="1:27" ht="12.75">
      <c r="A44" s="361" t="s">
        <v>251</v>
      </c>
      <c r="B44" s="136"/>
      <c r="C44" s="60">
        <v>1689175</v>
      </c>
      <c r="D44" s="368"/>
      <c r="E44" s="54"/>
      <c r="F44" s="53"/>
      <c r="G44" s="53">
        <v>138503</v>
      </c>
      <c r="H44" s="54">
        <v>102216</v>
      </c>
      <c r="I44" s="54">
        <v>877575</v>
      </c>
      <c r="J44" s="53">
        <v>1118294</v>
      </c>
      <c r="K44" s="53">
        <v>103998</v>
      </c>
      <c r="L44" s="54">
        <v>-18325</v>
      </c>
      <c r="M44" s="54">
        <v>129212</v>
      </c>
      <c r="N44" s="53">
        <v>214885</v>
      </c>
      <c r="O44" s="53">
        <v>168934</v>
      </c>
      <c r="P44" s="54">
        <v>310657</v>
      </c>
      <c r="Q44" s="54">
        <v>72347</v>
      </c>
      <c r="R44" s="53">
        <v>551938</v>
      </c>
      <c r="S44" s="53">
        <v>83371</v>
      </c>
      <c r="T44" s="54">
        <v>337278</v>
      </c>
      <c r="U44" s="54">
        <v>157018</v>
      </c>
      <c r="V44" s="53">
        <v>577667</v>
      </c>
      <c r="W44" s="53">
        <v>2462784</v>
      </c>
      <c r="X44" s="54"/>
      <c r="Y44" s="53">
        <v>2462784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191000</v>
      </c>
      <c r="D48" s="368"/>
      <c r="E48" s="54"/>
      <c r="F48" s="53"/>
      <c r="G48" s="53"/>
      <c r="H48" s="54">
        <v>58800</v>
      </c>
      <c r="I48" s="54">
        <v>206</v>
      </c>
      <c r="J48" s="53">
        <v>59006</v>
      </c>
      <c r="K48" s="53"/>
      <c r="L48" s="54">
        <v>-58800</v>
      </c>
      <c r="M48" s="54">
        <v>779</v>
      </c>
      <c r="N48" s="53">
        <v>-58021</v>
      </c>
      <c r="O48" s="53">
        <v>12759</v>
      </c>
      <c r="P48" s="54"/>
      <c r="Q48" s="54"/>
      <c r="R48" s="53">
        <v>12759</v>
      </c>
      <c r="S48" s="53">
        <v>25966</v>
      </c>
      <c r="T48" s="54"/>
      <c r="U48" s="54"/>
      <c r="V48" s="53">
        <v>25966</v>
      </c>
      <c r="W48" s="53">
        <v>39710</v>
      </c>
      <c r="X48" s="54"/>
      <c r="Y48" s="53">
        <v>39710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769101</v>
      </c>
      <c r="F49" s="53">
        <v>549063</v>
      </c>
      <c r="G49" s="53">
        <v>84790</v>
      </c>
      <c r="H49" s="54"/>
      <c r="I49" s="54">
        <v>354044</v>
      </c>
      <c r="J49" s="53">
        <v>438834</v>
      </c>
      <c r="K49" s="53"/>
      <c r="L49" s="54"/>
      <c r="M49" s="54"/>
      <c r="N49" s="53"/>
      <c r="O49" s="53"/>
      <c r="P49" s="54"/>
      <c r="Q49" s="54"/>
      <c r="R49" s="53"/>
      <c r="S49" s="53"/>
      <c r="T49" s="54">
        <v>385636</v>
      </c>
      <c r="U49" s="54"/>
      <c r="V49" s="53">
        <v>385636</v>
      </c>
      <c r="W49" s="53">
        <v>824470</v>
      </c>
      <c r="X49" s="54">
        <v>549063</v>
      </c>
      <c r="Y49" s="53">
        <v>275407</v>
      </c>
      <c r="Z49" s="94">
        <v>50.16</v>
      </c>
      <c r="AA49" s="95">
        <v>549063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98306</v>
      </c>
      <c r="U57" s="343">
        <f t="shared" si="13"/>
        <v>0</v>
      </c>
      <c r="V57" s="345">
        <f t="shared" si="13"/>
        <v>98306</v>
      </c>
      <c r="W57" s="345">
        <f t="shared" si="13"/>
        <v>98306</v>
      </c>
      <c r="X57" s="343">
        <f t="shared" si="13"/>
        <v>0</v>
      </c>
      <c r="Y57" s="345">
        <f t="shared" si="13"/>
        <v>98306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>
        <v>98306</v>
      </c>
      <c r="U58" s="60"/>
      <c r="V58" s="59">
        <v>98306</v>
      </c>
      <c r="W58" s="59">
        <v>98306</v>
      </c>
      <c r="X58" s="60"/>
      <c r="Y58" s="59">
        <v>98306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365188548</v>
      </c>
      <c r="D60" s="346">
        <f t="shared" si="14"/>
        <v>0</v>
      </c>
      <c r="E60" s="219">
        <f t="shared" si="14"/>
        <v>94285883</v>
      </c>
      <c r="F60" s="264">
        <f t="shared" si="14"/>
        <v>281989674</v>
      </c>
      <c r="G60" s="264">
        <f t="shared" si="14"/>
        <v>18448601</v>
      </c>
      <c r="H60" s="219">
        <f t="shared" si="14"/>
        <v>5882136</v>
      </c>
      <c r="I60" s="219">
        <f t="shared" si="14"/>
        <v>16322288</v>
      </c>
      <c r="J60" s="264">
        <f t="shared" si="14"/>
        <v>40653025</v>
      </c>
      <c r="K60" s="264">
        <f t="shared" si="14"/>
        <v>18835483</v>
      </c>
      <c r="L60" s="219">
        <f t="shared" si="14"/>
        <v>15497213</v>
      </c>
      <c r="M60" s="219">
        <f t="shared" si="14"/>
        <v>12247297</v>
      </c>
      <c r="N60" s="264">
        <f t="shared" si="14"/>
        <v>46579993</v>
      </c>
      <c r="O60" s="264">
        <f t="shared" si="14"/>
        <v>91677366</v>
      </c>
      <c r="P60" s="219">
        <f t="shared" si="14"/>
        <v>10106361</v>
      </c>
      <c r="Q60" s="219">
        <f t="shared" si="14"/>
        <v>17406689</v>
      </c>
      <c r="R60" s="264">
        <f t="shared" si="14"/>
        <v>119190416</v>
      </c>
      <c r="S60" s="264">
        <f t="shared" si="14"/>
        <v>15960561</v>
      </c>
      <c r="T60" s="219">
        <f t="shared" si="14"/>
        <v>20050982</v>
      </c>
      <c r="U60" s="219">
        <f t="shared" si="14"/>
        <v>15665360</v>
      </c>
      <c r="V60" s="264">
        <f t="shared" si="14"/>
        <v>51676903</v>
      </c>
      <c r="W60" s="264">
        <f t="shared" si="14"/>
        <v>258100337</v>
      </c>
      <c r="X60" s="219">
        <f t="shared" si="14"/>
        <v>281989674</v>
      </c>
      <c r="Y60" s="264">
        <f t="shared" si="14"/>
        <v>-23889337</v>
      </c>
      <c r="Z60" s="337">
        <f>+IF(X60&lt;&gt;0,+(Y60/X60)*100,0)</f>
        <v>-8.471706307940908</v>
      </c>
      <c r="AA60" s="232">
        <f>+AA57+AA54+AA51+AA40+AA37+AA34+AA22+AA5</f>
        <v>281989674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141430600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83697059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83697059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57733541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57733541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141430600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2018-08-03T14:41:36Z</dcterms:created>
  <dcterms:modified xsi:type="dcterms:W3CDTF">2018-08-03T14:41:40Z</dcterms:modified>
  <cp:category/>
  <cp:version/>
  <cp:contentType/>
  <cp:contentStatus/>
</cp:coreProperties>
</file>