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<sst xmlns="http://schemas.openxmlformats.org/spreadsheetml/2006/main" count="857" uniqueCount="303">
  <si>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Moqhaka(FS201)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</si>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</sst>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52375071</v>
      </c>
      <c r="C5" s="19">
        <v>0</v>
      </c>
      <c r="D5" s="59">
        <v>71161000</v>
      </c>
      <c r="E5" s="60">
        <v>66502565</v>
      </c>
      <c r="F5" s="60">
        <v>9956931</v>
      </c>
      <c r="G5" s="60">
        <v>4428536</v>
      </c>
      <c r="H5" s="60">
        <v>4520278</v>
      </c>
      <c r="I5" s="60">
        <v>18905745</v>
      </c>
      <c r="J5" s="60">
        <v>4521157</v>
      </c>
      <c r="K5" s="60">
        <v>4370701</v>
      </c>
      <c r="L5" s="60">
        <v>4361248</v>
      </c>
      <c r="M5" s="60">
        <v>13253106</v>
      </c>
      <c r="N5" s="60">
        <v>4492932</v>
      </c>
      <c r="O5" s="60">
        <v>4462762</v>
      </c>
      <c r="P5" s="60">
        <v>4442169</v>
      </c>
      <c r="Q5" s="60">
        <v>13397863</v>
      </c>
      <c r="R5" s="60">
        <v>4453421</v>
      </c>
      <c r="S5" s="60">
        <v>-4491762</v>
      </c>
      <c r="T5" s="60">
        <v>4451825</v>
      </c>
      <c r="U5" s="60">
        <v>4413484</v>
      </c>
      <c r="V5" s="60">
        <v>49970198</v>
      </c>
      <c r="W5" s="60">
        <v>71161000</v>
      </c>
      <c r="X5" s="60">
        <v>-21190802</v>
      </c>
      <c r="Y5" s="61">
        <v>-29.78</v>
      </c>
      <c r="Z5" s="62">
        <v>66502565</v>
      </c>
    </row>
    <row r="6" spans="1:26" ht="12.75">
      <c r="A6" s="58" t="s">
        <v>32</v>
      </c>
      <c r="B6" s="19">
        <v>380575966</v>
      </c>
      <c r="C6" s="19">
        <v>0</v>
      </c>
      <c r="D6" s="59">
        <v>504672543</v>
      </c>
      <c r="E6" s="60">
        <v>459032306</v>
      </c>
      <c r="F6" s="60">
        <v>36683986</v>
      </c>
      <c r="G6" s="60">
        <v>39430698</v>
      </c>
      <c r="H6" s="60">
        <v>34615364</v>
      </c>
      <c r="I6" s="60">
        <v>110730048</v>
      </c>
      <c r="J6" s="60">
        <v>36856866</v>
      </c>
      <c r="K6" s="60">
        <v>30582249</v>
      </c>
      <c r="L6" s="60">
        <v>31896821</v>
      </c>
      <c r="M6" s="60">
        <v>99335936</v>
      </c>
      <c r="N6" s="60">
        <v>33192549</v>
      </c>
      <c r="O6" s="60">
        <v>32052477</v>
      </c>
      <c r="P6" s="60">
        <v>31606628</v>
      </c>
      <c r="Q6" s="60">
        <v>96851654</v>
      </c>
      <c r="R6" s="60">
        <v>31767121</v>
      </c>
      <c r="S6" s="60">
        <v>-21971990</v>
      </c>
      <c r="T6" s="60">
        <v>33184517</v>
      </c>
      <c r="U6" s="60">
        <v>42979648</v>
      </c>
      <c r="V6" s="60">
        <v>349897286</v>
      </c>
      <c r="W6" s="60">
        <v>504672543</v>
      </c>
      <c r="X6" s="60">
        <v>-154775257</v>
      </c>
      <c r="Y6" s="61">
        <v>-30.67</v>
      </c>
      <c r="Z6" s="62">
        <v>459032306</v>
      </c>
    </row>
    <row r="7" spans="1:26" ht="12.75">
      <c r="A7" s="58" t="s">
        <v>33</v>
      </c>
      <c r="B7" s="19">
        <v>1362195</v>
      </c>
      <c r="C7" s="19">
        <v>0</v>
      </c>
      <c r="D7" s="59">
        <v>1250000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1250000</v>
      </c>
      <c r="X7" s="60">
        <v>-1250000</v>
      </c>
      <c r="Y7" s="61">
        <v>-100</v>
      </c>
      <c r="Z7" s="62">
        <v>0</v>
      </c>
    </row>
    <row r="8" spans="1:26" ht="12.75">
      <c r="A8" s="58" t="s">
        <v>34</v>
      </c>
      <c r="B8" s="19">
        <v>161672295</v>
      </c>
      <c r="C8" s="19">
        <v>0</v>
      </c>
      <c r="D8" s="59">
        <v>166741000</v>
      </c>
      <c r="E8" s="60">
        <v>172731570</v>
      </c>
      <c r="F8" s="60">
        <v>68372000</v>
      </c>
      <c r="G8" s="60">
        <v>0</v>
      </c>
      <c r="H8" s="60">
        <v>0</v>
      </c>
      <c r="I8" s="60">
        <v>68372000</v>
      </c>
      <c r="J8" s="60">
        <v>-48720</v>
      </c>
      <c r="K8" s="60">
        <v>0</v>
      </c>
      <c r="L8" s="60">
        <v>56196653</v>
      </c>
      <c r="M8" s="60">
        <v>56147933</v>
      </c>
      <c r="N8" s="60">
        <v>240</v>
      </c>
      <c r="O8" s="60">
        <v>0</v>
      </c>
      <c r="P8" s="60">
        <v>41023000</v>
      </c>
      <c r="Q8" s="60">
        <v>41023240</v>
      </c>
      <c r="R8" s="60">
        <v>0</v>
      </c>
      <c r="S8" s="60">
        <v>77130</v>
      </c>
      <c r="T8" s="60">
        <v>7645347</v>
      </c>
      <c r="U8" s="60">
        <v>7722477</v>
      </c>
      <c r="V8" s="60">
        <v>173265650</v>
      </c>
      <c r="W8" s="60">
        <v>166741000</v>
      </c>
      <c r="X8" s="60">
        <v>6524650</v>
      </c>
      <c r="Y8" s="61">
        <v>3.91</v>
      </c>
      <c r="Z8" s="62">
        <v>172731570</v>
      </c>
    </row>
    <row r="9" spans="1:26" ht="12.75">
      <c r="A9" s="58" t="s">
        <v>35</v>
      </c>
      <c r="B9" s="19">
        <v>54152552</v>
      </c>
      <c r="C9" s="19">
        <v>0</v>
      </c>
      <c r="D9" s="59">
        <v>41607059</v>
      </c>
      <c r="E9" s="60">
        <v>43781385</v>
      </c>
      <c r="F9" s="60">
        <v>2595596</v>
      </c>
      <c r="G9" s="60">
        <v>4418649</v>
      </c>
      <c r="H9" s="60">
        <v>3333237</v>
      </c>
      <c r="I9" s="60">
        <v>10347482</v>
      </c>
      <c r="J9" s="60">
        <v>537244</v>
      </c>
      <c r="K9" s="60">
        <v>4168169</v>
      </c>
      <c r="L9" s="60">
        <v>2612208</v>
      </c>
      <c r="M9" s="60">
        <v>7317621</v>
      </c>
      <c r="N9" s="60">
        <v>4488655</v>
      </c>
      <c r="O9" s="60">
        <v>4588474</v>
      </c>
      <c r="P9" s="60">
        <v>3455844</v>
      </c>
      <c r="Q9" s="60">
        <v>12532973</v>
      </c>
      <c r="R9" s="60">
        <v>3555217</v>
      </c>
      <c r="S9" s="60">
        <v>-3320844</v>
      </c>
      <c r="T9" s="60">
        <v>2840152</v>
      </c>
      <c r="U9" s="60">
        <v>3074525</v>
      </c>
      <c r="V9" s="60">
        <v>33272601</v>
      </c>
      <c r="W9" s="60">
        <v>41607164</v>
      </c>
      <c r="X9" s="60">
        <v>-8334563</v>
      </c>
      <c r="Y9" s="61">
        <v>-20.03</v>
      </c>
      <c r="Z9" s="62">
        <v>43781385</v>
      </c>
    </row>
    <row r="10" spans="1:26" ht="22.5">
      <c r="A10" s="63" t="s">
        <v>278</v>
      </c>
      <c r="B10" s="64">
        <f>SUM(B5:B9)</f>
        <v>650138079</v>
      </c>
      <c r="C10" s="64">
        <f>SUM(C5:C9)</f>
        <v>0</v>
      </c>
      <c r="D10" s="65">
        <f aca="true" t="shared" si="0" ref="D10:Z10">SUM(D5:D9)</f>
        <v>785431602</v>
      </c>
      <c r="E10" s="66">
        <f t="shared" si="0"/>
        <v>742047826</v>
      </c>
      <c r="F10" s="66">
        <f t="shared" si="0"/>
        <v>117608513</v>
      </c>
      <c r="G10" s="66">
        <f t="shared" si="0"/>
        <v>48277883</v>
      </c>
      <c r="H10" s="66">
        <f t="shared" si="0"/>
        <v>42468879</v>
      </c>
      <c r="I10" s="66">
        <f t="shared" si="0"/>
        <v>208355275</v>
      </c>
      <c r="J10" s="66">
        <f t="shared" si="0"/>
        <v>41866547</v>
      </c>
      <c r="K10" s="66">
        <f t="shared" si="0"/>
        <v>39121119</v>
      </c>
      <c r="L10" s="66">
        <f t="shared" si="0"/>
        <v>95066930</v>
      </c>
      <c r="M10" s="66">
        <f t="shared" si="0"/>
        <v>176054596</v>
      </c>
      <c r="N10" s="66">
        <f t="shared" si="0"/>
        <v>42174376</v>
      </c>
      <c r="O10" s="66">
        <f t="shared" si="0"/>
        <v>41103713</v>
      </c>
      <c r="P10" s="66">
        <f t="shared" si="0"/>
        <v>80527641</v>
      </c>
      <c r="Q10" s="66">
        <f t="shared" si="0"/>
        <v>163805730</v>
      </c>
      <c r="R10" s="66">
        <f t="shared" si="0"/>
        <v>39775759</v>
      </c>
      <c r="S10" s="66">
        <f t="shared" si="0"/>
        <v>-29707466</v>
      </c>
      <c r="T10" s="66">
        <f t="shared" si="0"/>
        <v>48121841</v>
      </c>
      <c r="U10" s="66">
        <f t="shared" si="0"/>
        <v>58190134</v>
      </c>
      <c r="V10" s="66">
        <f t="shared" si="0"/>
        <v>606405735</v>
      </c>
      <c r="W10" s="66">
        <f t="shared" si="0"/>
        <v>785431707</v>
      </c>
      <c r="X10" s="66">
        <f t="shared" si="0"/>
        <v>-179025972</v>
      </c>
      <c r="Y10" s="67">
        <f>+IF(W10&lt;&gt;0,(X10/W10)*100,0)</f>
        <v>-22.793321227608654</v>
      </c>
      <c r="Z10" s="68">
        <f t="shared" si="0"/>
        <v>742047826</v>
      </c>
    </row>
    <row r="11" spans="1:26" ht="12.75">
      <c r="A11" s="58" t="s">
        <v>37</v>
      </c>
      <c r="B11" s="19">
        <v>229461701</v>
      </c>
      <c r="C11" s="19">
        <v>0</v>
      </c>
      <c r="D11" s="59">
        <v>238672000</v>
      </c>
      <c r="E11" s="60">
        <v>248870218</v>
      </c>
      <c r="F11" s="60">
        <v>22376942</v>
      </c>
      <c r="G11" s="60">
        <v>20354573</v>
      </c>
      <c r="H11" s="60">
        <v>19366642</v>
      </c>
      <c r="I11" s="60">
        <v>62098157</v>
      </c>
      <c r="J11" s="60">
        <v>19567404</v>
      </c>
      <c r="K11" s="60">
        <v>20110641</v>
      </c>
      <c r="L11" s="60">
        <v>19801631</v>
      </c>
      <c r="M11" s="60">
        <v>59479676</v>
      </c>
      <c r="N11" s="60">
        <v>19766843</v>
      </c>
      <c r="O11" s="60">
        <v>-19923406</v>
      </c>
      <c r="P11" s="60">
        <v>19292701</v>
      </c>
      <c r="Q11" s="60">
        <v>19136138</v>
      </c>
      <c r="R11" s="60">
        <v>19172280</v>
      </c>
      <c r="S11" s="60">
        <v>18987814</v>
      </c>
      <c r="T11" s="60">
        <v>19219777</v>
      </c>
      <c r="U11" s="60">
        <v>57379871</v>
      </c>
      <c r="V11" s="60">
        <v>198093842</v>
      </c>
      <c r="W11" s="60">
        <v>238672109</v>
      </c>
      <c r="X11" s="60">
        <v>-40578267</v>
      </c>
      <c r="Y11" s="61">
        <v>-17</v>
      </c>
      <c r="Z11" s="62">
        <v>248870218</v>
      </c>
    </row>
    <row r="12" spans="1:26" ht="12.75">
      <c r="A12" s="58" t="s">
        <v>38</v>
      </c>
      <c r="B12" s="19">
        <v>16777176</v>
      </c>
      <c r="C12" s="19">
        <v>0</v>
      </c>
      <c r="D12" s="59">
        <v>18831000</v>
      </c>
      <c r="E12" s="60">
        <v>17339513</v>
      </c>
      <c r="F12" s="60">
        <v>1393736</v>
      </c>
      <c r="G12" s="60">
        <v>1422064</v>
      </c>
      <c r="H12" s="60">
        <v>1445717</v>
      </c>
      <c r="I12" s="60">
        <v>4261517</v>
      </c>
      <c r="J12" s="60">
        <v>1416497</v>
      </c>
      <c r="K12" s="60">
        <v>1797140</v>
      </c>
      <c r="L12" s="60">
        <v>1435450</v>
      </c>
      <c r="M12" s="60">
        <v>4649087</v>
      </c>
      <c r="N12" s="60">
        <v>2133668</v>
      </c>
      <c r="O12" s="60">
        <v>-1384617</v>
      </c>
      <c r="P12" s="60">
        <v>1590265</v>
      </c>
      <c r="Q12" s="60">
        <v>2339316</v>
      </c>
      <c r="R12" s="60">
        <v>1548471</v>
      </c>
      <c r="S12" s="60">
        <v>1624569</v>
      </c>
      <c r="T12" s="60">
        <v>1638322</v>
      </c>
      <c r="U12" s="60">
        <v>4811362</v>
      </c>
      <c r="V12" s="60">
        <v>16061282</v>
      </c>
      <c r="W12" s="60">
        <v>18831000</v>
      </c>
      <c r="X12" s="60">
        <v>-2769718</v>
      </c>
      <c r="Y12" s="61">
        <v>-14.71</v>
      </c>
      <c r="Z12" s="62">
        <v>17339513</v>
      </c>
    </row>
    <row r="13" spans="1:26" ht="12.75">
      <c r="A13" s="58" t="s">
        <v>279</v>
      </c>
      <c r="B13" s="19">
        <v>110613036</v>
      </c>
      <c r="C13" s="19">
        <v>0</v>
      </c>
      <c r="D13" s="59">
        <v>9473000</v>
      </c>
      <c r="E13" s="60">
        <v>15109158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9473000</v>
      </c>
      <c r="X13" s="60">
        <v>-9473000</v>
      </c>
      <c r="Y13" s="61">
        <v>-100</v>
      </c>
      <c r="Z13" s="62">
        <v>15109158</v>
      </c>
    </row>
    <row r="14" spans="1:26" ht="12.75">
      <c r="A14" s="58" t="s">
        <v>40</v>
      </c>
      <c r="B14" s="19">
        <v>19821993</v>
      </c>
      <c r="C14" s="19">
        <v>0</v>
      </c>
      <c r="D14" s="59">
        <v>2498000</v>
      </c>
      <c r="E14" s="60">
        <v>2985044</v>
      </c>
      <c r="F14" s="60">
        <v>0</v>
      </c>
      <c r="G14" s="60">
        <v>0</v>
      </c>
      <c r="H14" s="60">
        <v>519651</v>
      </c>
      <c r="I14" s="60">
        <v>519651</v>
      </c>
      <c r="J14" s="60">
        <v>0</v>
      </c>
      <c r="K14" s="60">
        <v>501849</v>
      </c>
      <c r="L14" s="60">
        <v>0</v>
      </c>
      <c r="M14" s="60">
        <v>501849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11878266</v>
      </c>
      <c r="T14" s="60">
        <v>5528736</v>
      </c>
      <c r="U14" s="60">
        <v>17407002</v>
      </c>
      <c r="V14" s="60">
        <v>18428502</v>
      </c>
      <c r="W14" s="60">
        <v>2498000</v>
      </c>
      <c r="X14" s="60">
        <v>15930502</v>
      </c>
      <c r="Y14" s="61">
        <v>637.73</v>
      </c>
      <c r="Z14" s="62">
        <v>2985044</v>
      </c>
    </row>
    <row r="15" spans="1:26" ht="12.75">
      <c r="A15" s="58" t="s">
        <v>41</v>
      </c>
      <c r="B15" s="19">
        <v>282008069</v>
      </c>
      <c r="C15" s="19">
        <v>0</v>
      </c>
      <c r="D15" s="59">
        <v>233732000</v>
      </c>
      <c r="E15" s="60">
        <v>244203039</v>
      </c>
      <c r="F15" s="60">
        <v>1753</v>
      </c>
      <c r="G15" s="60">
        <v>1186416</v>
      </c>
      <c r="H15" s="60">
        <v>9586174</v>
      </c>
      <c r="I15" s="60">
        <v>10774343</v>
      </c>
      <c r="J15" s="60">
        <v>571286</v>
      </c>
      <c r="K15" s="60">
        <v>6346022</v>
      </c>
      <c r="L15" s="60">
        <v>35486607</v>
      </c>
      <c r="M15" s="60">
        <v>42403915</v>
      </c>
      <c r="N15" s="60">
        <v>355769</v>
      </c>
      <c r="O15" s="60">
        <v>37722715</v>
      </c>
      <c r="P15" s="60">
        <v>17393778</v>
      </c>
      <c r="Q15" s="60">
        <v>55472262</v>
      </c>
      <c r="R15" s="60">
        <v>-26021686</v>
      </c>
      <c r="S15" s="60">
        <v>201173015</v>
      </c>
      <c r="T15" s="60">
        <v>19171276</v>
      </c>
      <c r="U15" s="60">
        <v>194322605</v>
      </c>
      <c r="V15" s="60">
        <v>302973125</v>
      </c>
      <c r="W15" s="60">
        <v>233732110</v>
      </c>
      <c r="X15" s="60">
        <v>69241015</v>
      </c>
      <c r="Y15" s="61">
        <v>29.62</v>
      </c>
      <c r="Z15" s="62">
        <v>244203039</v>
      </c>
    </row>
    <row r="16" spans="1:26" ht="12.75">
      <c r="A16" s="69" t="s">
        <v>42</v>
      </c>
      <c r="B16" s="19">
        <v>3347423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1000000</v>
      </c>
      <c r="U16" s="60">
        <v>1000000</v>
      </c>
      <c r="V16" s="60">
        <v>1000000</v>
      </c>
      <c r="W16" s="60"/>
      <c r="X16" s="60">
        <v>1000000</v>
      </c>
      <c r="Y16" s="61">
        <v>0</v>
      </c>
      <c r="Z16" s="62">
        <v>0</v>
      </c>
    </row>
    <row r="17" spans="1:26" ht="12.75">
      <c r="A17" s="58" t="s">
        <v>43</v>
      </c>
      <c r="B17" s="19">
        <v>175050462</v>
      </c>
      <c r="C17" s="19">
        <v>0</v>
      </c>
      <c r="D17" s="59">
        <v>271811965</v>
      </c>
      <c r="E17" s="60">
        <v>194029749</v>
      </c>
      <c r="F17" s="60">
        <v>1447092</v>
      </c>
      <c r="G17" s="60">
        <v>9659236</v>
      </c>
      <c r="H17" s="60">
        <v>14022472</v>
      </c>
      <c r="I17" s="60">
        <v>25128800</v>
      </c>
      <c r="J17" s="60">
        <v>8503453</v>
      </c>
      <c r="K17" s="60">
        <v>9049508</v>
      </c>
      <c r="L17" s="60">
        <v>12604433</v>
      </c>
      <c r="M17" s="60">
        <v>30157394</v>
      </c>
      <c r="N17" s="60">
        <v>8939667</v>
      </c>
      <c r="O17" s="60">
        <v>-13540834</v>
      </c>
      <c r="P17" s="60">
        <v>10962935</v>
      </c>
      <c r="Q17" s="60">
        <v>6361768</v>
      </c>
      <c r="R17" s="60">
        <v>8615828</v>
      </c>
      <c r="S17" s="60">
        <v>4260891</v>
      </c>
      <c r="T17" s="60">
        <v>27342259</v>
      </c>
      <c r="U17" s="60">
        <v>40218978</v>
      </c>
      <c r="V17" s="60">
        <v>101866940</v>
      </c>
      <c r="W17" s="60">
        <v>271811828</v>
      </c>
      <c r="X17" s="60">
        <v>-169944888</v>
      </c>
      <c r="Y17" s="61">
        <v>-62.52</v>
      </c>
      <c r="Z17" s="62">
        <v>194029749</v>
      </c>
    </row>
    <row r="18" spans="1:26" ht="12.75">
      <c r="A18" s="70" t="s">
        <v>44</v>
      </c>
      <c r="B18" s="71">
        <f>SUM(B11:B17)</f>
        <v>837079860</v>
      </c>
      <c r="C18" s="71">
        <f>SUM(C11:C17)</f>
        <v>0</v>
      </c>
      <c r="D18" s="72">
        <f aca="true" t="shared" si="1" ref="D18:Z18">SUM(D11:D17)</f>
        <v>775017965</v>
      </c>
      <c r="E18" s="73">
        <f t="shared" si="1"/>
        <v>722536721</v>
      </c>
      <c r="F18" s="73">
        <f t="shared" si="1"/>
        <v>25219523</v>
      </c>
      <c r="G18" s="73">
        <f t="shared" si="1"/>
        <v>32622289</v>
      </c>
      <c r="H18" s="73">
        <f t="shared" si="1"/>
        <v>44940656</v>
      </c>
      <c r="I18" s="73">
        <f t="shared" si="1"/>
        <v>102782468</v>
      </c>
      <c r="J18" s="73">
        <f t="shared" si="1"/>
        <v>30058640</v>
      </c>
      <c r="K18" s="73">
        <f t="shared" si="1"/>
        <v>37805160</v>
      </c>
      <c r="L18" s="73">
        <f t="shared" si="1"/>
        <v>69328121</v>
      </c>
      <c r="M18" s="73">
        <f t="shared" si="1"/>
        <v>137191921</v>
      </c>
      <c r="N18" s="73">
        <f t="shared" si="1"/>
        <v>31195947</v>
      </c>
      <c r="O18" s="73">
        <f t="shared" si="1"/>
        <v>2873858</v>
      </c>
      <c r="P18" s="73">
        <f t="shared" si="1"/>
        <v>49239679</v>
      </c>
      <c r="Q18" s="73">
        <f t="shared" si="1"/>
        <v>83309484</v>
      </c>
      <c r="R18" s="73">
        <f t="shared" si="1"/>
        <v>3314893</v>
      </c>
      <c r="S18" s="73">
        <f t="shared" si="1"/>
        <v>237924555</v>
      </c>
      <c r="T18" s="73">
        <f t="shared" si="1"/>
        <v>73900370</v>
      </c>
      <c r="U18" s="73">
        <f t="shared" si="1"/>
        <v>315139818</v>
      </c>
      <c r="V18" s="73">
        <f t="shared" si="1"/>
        <v>638423691</v>
      </c>
      <c r="W18" s="73">
        <f t="shared" si="1"/>
        <v>775018047</v>
      </c>
      <c r="X18" s="73">
        <f t="shared" si="1"/>
        <v>-136594356</v>
      </c>
      <c r="Y18" s="67">
        <f>+IF(W18&lt;&gt;0,(X18/W18)*100,0)</f>
        <v>-17.62466777757499</v>
      </c>
      <c r="Z18" s="74">
        <f t="shared" si="1"/>
        <v>722536721</v>
      </c>
    </row>
    <row r="19" spans="1:26" ht="12.75">
      <c r="A19" s="70" t="s">
        <v>45</v>
      </c>
      <c r="B19" s="75">
        <f>+B10-B18</f>
        <v>-186941781</v>
      </c>
      <c r="C19" s="75">
        <f>+C10-C18</f>
        <v>0</v>
      </c>
      <c r="D19" s="76">
        <f aca="true" t="shared" si="2" ref="D19:Z19">+D10-D18</f>
        <v>10413637</v>
      </c>
      <c r="E19" s="77">
        <f t="shared" si="2"/>
        <v>19511105</v>
      </c>
      <c r="F19" s="77">
        <f t="shared" si="2"/>
        <v>92388990</v>
      </c>
      <c r="G19" s="77">
        <f t="shared" si="2"/>
        <v>15655594</v>
      </c>
      <c r="H19" s="77">
        <f t="shared" si="2"/>
        <v>-2471777</v>
      </c>
      <c r="I19" s="77">
        <f t="shared" si="2"/>
        <v>105572807</v>
      </c>
      <c r="J19" s="77">
        <f t="shared" si="2"/>
        <v>11807907</v>
      </c>
      <c r="K19" s="77">
        <f t="shared" si="2"/>
        <v>1315959</v>
      </c>
      <c r="L19" s="77">
        <f t="shared" si="2"/>
        <v>25738809</v>
      </c>
      <c r="M19" s="77">
        <f t="shared" si="2"/>
        <v>38862675</v>
      </c>
      <c r="N19" s="77">
        <f t="shared" si="2"/>
        <v>10978429</v>
      </c>
      <c r="O19" s="77">
        <f t="shared" si="2"/>
        <v>38229855</v>
      </c>
      <c r="P19" s="77">
        <f t="shared" si="2"/>
        <v>31287962</v>
      </c>
      <c r="Q19" s="77">
        <f t="shared" si="2"/>
        <v>80496246</v>
      </c>
      <c r="R19" s="77">
        <f t="shared" si="2"/>
        <v>36460866</v>
      </c>
      <c r="S19" s="77">
        <f t="shared" si="2"/>
        <v>-267632021</v>
      </c>
      <c r="T19" s="77">
        <f t="shared" si="2"/>
        <v>-25778529</v>
      </c>
      <c r="U19" s="77">
        <f t="shared" si="2"/>
        <v>-256949684</v>
      </c>
      <c r="V19" s="77">
        <f t="shared" si="2"/>
        <v>-32017956</v>
      </c>
      <c r="W19" s="77">
        <f>IF(E10=E18,0,W10-W18)</f>
        <v>10413660</v>
      </c>
      <c r="X19" s="77">
        <f t="shared" si="2"/>
        <v>-42431616</v>
      </c>
      <c r="Y19" s="78">
        <f>+IF(W19&lt;&gt;0,(X19/W19)*100,0)</f>
        <v>-407.4611231785942</v>
      </c>
      <c r="Z19" s="79">
        <f t="shared" si="2"/>
        <v>19511105</v>
      </c>
    </row>
    <row r="20" spans="1:26" ht="12.75">
      <c r="A20" s="58" t="s">
        <v>46</v>
      </c>
      <c r="B20" s="19">
        <v>48178311</v>
      </c>
      <c r="C20" s="19">
        <v>0</v>
      </c>
      <c r="D20" s="59">
        <v>0</v>
      </c>
      <c r="E20" s="60">
        <v>60834510</v>
      </c>
      <c r="F20" s="60">
        <v>9331000</v>
      </c>
      <c r="G20" s="60">
        <v>-9700000</v>
      </c>
      <c r="H20" s="60">
        <v>6999250</v>
      </c>
      <c r="I20" s="60">
        <v>6630250</v>
      </c>
      <c r="J20" s="60">
        <v>-6500750</v>
      </c>
      <c r="K20" s="60">
        <v>9499250</v>
      </c>
      <c r="L20" s="60">
        <v>27148497</v>
      </c>
      <c r="M20" s="60">
        <v>30146997</v>
      </c>
      <c r="N20" s="60">
        <v>-7000000</v>
      </c>
      <c r="O20" s="60">
        <v>12000000</v>
      </c>
      <c r="P20" s="60">
        <v>13840000</v>
      </c>
      <c r="Q20" s="60">
        <v>18840000</v>
      </c>
      <c r="R20" s="60">
        <v>-10000000</v>
      </c>
      <c r="S20" s="60">
        <v>51840000</v>
      </c>
      <c r="T20" s="60">
        <v>74828798</v>
      </c>
      <c r="U20" s="60">
        <v>116668798</v>
      </c>
      <c r="V20" s="60">
        <v>172286045</v>
      </c>
      <c r="W20" s="60"/>
      <c r="X20" s="60">
        <v>172286045</v>
      </c>
      <c r="Y20" s="61">
        <v>0</v>
      </c>
      <c r="Z20" s="62">
        <v>60834510</v>
      </c>
    </row>
    <row r="21" spans="1:26" ht="12.75">
      <c r="A21" s="58" t="s">
        <v>280</v>
      </c>
      <c r="B21" s="80">
        <v>150769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-138612701</v>
      </c>
      <c r="C22" s="86">
        <f>SUM(C19:C21)</f>
        <v>0</v>
      </c>
      <c r="D22" s="87">
        <f aca="true" t="shared" si="3" ref="D22:Z22">SUM(D19:D21)</f>
        <v>10413637</v>
      </c>
      <c r="E22" s="88">
        <f t="shared" si="3"/>
        <v>80345615</v>
      </c>
      <c r="F22" s="88">
        <f t="shared" si="3"/>
        <v>101719990</v>
      </c>
      <c r="G22" s="88">
        <f t="shared" si="3"/>
        <v>5955594</v>
      </c>
      <c r="H22" s="88">
        <f t="shared" si="3"/>
        <v>4527473</v>
      </c>
      <c r="I22" s="88">
        <f t="shared" si="3"/>
        <v>112203057</v>
      </c>
      <c r="J22" s="88">
        <f t="shared" si="3"/>
        <v>5307157</v>
      </c>
      <c r="K22" s="88">
        <f t="shared" si="3"/>
        <v>10815209</v>
      </c>
      <c r="L22" s="88">
        <f t="shared" si="3"/>
        <v>52887306</v>
      </c>
      <c r="M22" s="88">
        <f t="shared" si="3"/>
        <v>69009672</v>
      </c>
      <c r="N22" s="88">
        <f t="shared" si="3"/>
        <v>3978429</v>
      </c>
      <c r="O22" s="88">
        <f t="shared" si="3"/>
        <v>50229855</v>
      </c>
      <c r="P22" s="88">
        <f t="shared" si="3"/>
        <v>45127962</v>
      </c>
      <c r="Q22" s="88">
        <f t="shared" si="3"/>
        <v>99336246</v>
      </c>
      <c r="R22" s="88">
        <f t="shared" si="3"/>
        <v>26460866</v>
      </c>
      <c r="S22" s="88">
        <f t="shared" si="3"/>
        <v>-215792021</v>
      </c>
      <c r="T22" s="88">
        <f t="shared" si="3"/>
        <v>49050269</v>
      </c>
      <c r="U22" s="88">
        <f t="shared" si="3"/>
        <v>-140280886</v>
      </c>
      <c r="V22" s="88">
        <f t="shared" si="3"/>
        <v>140268089</v>
      </c>
      <c r="W22" s="88">
        <f t="shared" si="3"/>
        <v>10413660</v>
      </c>
      <c r="X22" s="88">
        <f t="shared" si="3"/>
        <v>129854429</v>
      </c>
      <c r="Y22" s="89">
        <f>+IF(W22&lt;&gt;0,(X22/W22)*100,0)</f>
        <v>1246.9624416391546</v>
      </c>
      <c r="Z22" s="90">
        <f t="shared" si="3"/>
        <v>80345615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-138612701</v>
      </c>
      <c r="C24" s="75">
        <f>SUM(C22:C23)</f>
        <v>0</v>
      </c>
      <c r="D24" s="76">
        <f aca="true" t="shared" si="4" ref="D24:Z24">SUM(D22:D23)</f>
        <v>10413637</v>
      </c>
      <c r="E24" s="77">
        <f t="shared" si="4"/>
        <v>80345615</v>
      </c>
      <c r="F24" s="77">
        <f t="shared" si="4"/>
        <v>101719990</v>
      </c>
      <c r="G24" s="77">
        <f t="shared" si="4"/>
        <v>5955594</v>
      </c>
      <c r="H24" s="77">
        <f t="shared" si="4"/>
        <v>4527473</v>
      </c>
      <c r="I24" s="77">
        <f t="shared" si="4"/>
        <v>112203057</v>
      </c>
      <c r="J24" s="77">
        <f t="shared" si="4"/>
        <v>5307157</v>
      </c>
      <c r="K24" s="77">
        <f t="shared" si="4"/>
        <v>10815209</v>
      </c>
      <c r="L24" s="77">
        <f t="shared" si="4"/>
        <v>52887306</v>
      </c>
      <c r="M24" s="77">
        <f t="shared" si="4"/>
        <v>69009672</v>
      </c>
      <c r="N24" s="77">
        <f t="shared" si="4"/>
        <v>3978429</v>
      </c>
      <c r="O24" s="77">
        <f t="shared" si="4"/>
        <v>50229855</v>
      </c>
      <c r="P24" s="77">
        <f t="shared" si="4"/>
        <v>45127962</v>
      </c>
      <c r="Q24" s="77">
        <f t="shared" si="4"/>
        <v>99336246</v>
      </c>
      <c r="R24" s="77">
        <f t="shared" si="4"/>
        <v>26460866</v>
      </c>
      <c r="S24" s="77">
        <f t="shared" si="4"/>
        <v>-215792021</v>
      </c>
      <c r="T24" s="77">
        <f t="shared" si="4"/>
        <v>49050269</v>
      </c>
      <c r="U24" s="77">
        <f t="shared" si="4"/>
        <v>-140280886</v>
      </c>
      <c r="V24" s="77">
        <f t="shared" si="4"/>
        <v>140268089</v>
      </c>
      <c r="W24" s="77">
        <f t="shared" si="4"/>
        <v>10413660</v>
      </c>
      <c r="X24" s="77">
        <f t="shared" si="4"/>
        <v>129854429</v>
      </c>
      <c r="Y24" s="78">
        <f>+IF(W24&lt;&gt;0,(X24/W24)*100,0)</f>
        <v>1246.9624416391546</v>
      </c>
      <c r="Z24" s="79">
        <f t="shared" si="4"/>
        <v>80345615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55483141</v>
      </c>
      <c r="C27" s="22">
        <v>0</v>
      </c>
      <c r="D27" s="99">
        <v>76152742</v>
      </c>
      <c r="E27" s="100">
        <v>79188000</v>
      </c>
      <c r="F27" s="100">
        <v>5530011</v>
      </c>
      <c r="G27" s="100">
        <v>1200014</v>
      </c>
      <c r="H27" s="100">
        <v>888200</v>
      </c>
      <c r="I27" s="100">
        <v>7618225</v>
      </c>
      <c r="J27" s="100">
        <v>4557025</v>
      </c>
      <c r="K27" s="100">
        <v>9459559</v>
      </c>
      <c r="L27" s="100">
        <v>9900914</v>
      </c>
      <c r="M27" s="100">
        <v>23917498</v>
      </c>
      <c r="N27" s="100">
        <v>2944552</v>
      </c>
      <c r="O27" s="100">
        <v>4394401</v>
      </c>
      <c r="P27" s="100">
        <v>3861915</v>
      </c>
      <c r="Q27" s="100">
        <v>11200868</v>
      </c>
      <c r="R27" s="100">
        <v>7719194</v>
      </c>
      <c r="S27" s="100">
        <v>9832747</v>
      </c>
      <c r="T27" s="100">
        <v>2801690</v>
      </c>
      <c r="U27" s="100">
        <v>20353631</v>
      </c>
      <c r="V27" s="100">
        <v>63090222</v>
      </c>
      <c r="W27" s="100">
        <v>79188000</v>
      </c>
      <c r="X27" s="100">
        <v>-16097778</v>
      </c>
      <c r="Y27" s="101">
        <v>-20.33</v>
      </c>
      <c r="Z27" s="102">
        <v>79188000</v>
      </c>
    </row>
    <row r="28" spans="1:26" ht="12.75">
      <c r="A28" s="103" t="s">
        <v>46</v>
      </c>
      <c r="B28" s="19">
        <v>51417620</v>
      </c>
      <c r="C28" s="19">
        <v>0</v>
      </c>
      <c r="D28" s="59">
        <v>66839889</v>
      </c>
      <c r="E28" s="60">
        <v>68600000</v>
      </c>
      <c r="F28" s="60">
        <v>5523218</v>
      </c>
      <c r="G28" s="60">
        <v>1175485</v>
      </c>
      <c r="H28" s="60">
        <v>864004</v>
      </c>
      <c r="I28" s="60">
        <v>7562707</v>
      </c>
      <c r="J28" s="60">
        <v>4497422</v>
      </c>
      <c r="K28" s="60">
        <v>9394216</v>
      </c>
      <c r="L28" s="60">
        <v>9593143</v>
      </c>
      <c r="M28" s="60">
        <v>23484781</v>
      </c>
      <c r="N28" s="60">
        <v>2838915</v>
      </c>
      <c r="O28" s="60">
        <v>4369991</v>
      </c>
      <c r="P28" s="60">
        <v>3492955</v>
      </c>
      <c r="Q28" s="60">
        <v>10701861</v>
      </c>
      <c r="R28" s="60">
        <v>5818818</v>
      </c>
      <c r="S28" s="60">
        <v>9545828</v>
      </c>
      <c r="T28" s="60">
        <v>1793450</v>
      </c>
      <c r="U28" s="60">
        <v>17158096</v>
      </c>
      <c r="V28" s="60">
        <v>58907445</v>
      </c>
      <c r="W28" s="60">
        <v>68600000</v>
      </c>
      <c r="X28" s="60">
        <v>-9692555</v>
      </c>
      <c r="Y28" s="61">
        <v>-14.13</v>
      </c>
      <c r="Z28" s="62">
        <v>68600000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4065521</v>
      </c>
      <c r="C31" s="19">
        <v>0</v>
      </c>
      <c r="D31" s="59">
        <v>9312853</v>
      </c>
      <c r="E31" s="60">
        <v>10588000</v>
      </c>
      <c r="F31" s="60">
        <v>6792</v>
      </c>
      <c r="G31" s="60">
        <v>24529</v>
      </c>
      <c r="H31" s="60">
        <v>24196</v>
      </c>
      <c r="I31" s="60">
        <v>55517</v>
      </c>
      <c r="J31" s="60">
        <v>59603</v>
      </c>
      <c r="K31" s="60">
        <v>65343</v>
      </c>
      <c r="L31" s="60">
        <v>307771</v>
      </c>
      <c r="M31" s="60">
        <v>432717</v>
      </c>
      <c r="N31" s="60">
        <v>105637</v>
      </c>
      <c r="O31" s="60">
        <v>24410</v>
      </c>
      <c r="P31" s="60">
        <v>368960</v>
      </c>
      <c r="Q31" s="60">
        <v>499007</v>
      </c>
      <c r="R31" s="60">
        <v>1900376</v>
      </c>
      <c r="S31" s="60">
        <v>286919</v>
      </c>
      <c r="T31" s="60">
        <v>1008240</v>
      </c>
      <c r="U31" s="60">
        <v>3195535</v>
      </c>
      <c r="V31" s="60">
        <v>4182776</v>
      </c>
      <c r="W31" s="60">
        <v>10588000</v>
      </c>
      <c r="X31" s="60">
        <v>-6405224</v>
      </c>
      <c r="Y31" s="61">
        <v>-60.5</v>
      </c>
      <c r="Z31" s="62">
        <v>10588000</v>
      </c>
    </row>
    <row r="32" spans="1:26" ht="12.75">
      <c r="A32" s="70" t="s">
        <v>54</v>
      </c>
      <c r="B32" s="22">
        <f>SUM(B28:B31)</f>
        <v>55483141</v>
      </c>
      <c r="C32" s="22">
        <f>SUM(C28:C31)</f>
        <v>0</v>
      </c>
      <c r="D32" s="99">
        <f aca="true" t="shared" si="5" ref="D32:Z32">SUM(D28:D31)</f>
        <v>76152742</v>
      </c>
      <c r="E32" s="100">
        <f t="shared" si="5"/>
        <v>79188000</v>
      </c>
      <c r="F32" s="100">
        <f t="shared" si="5"/>
        <v>5530010</v>
      </c>
      <c r="G32" s="100">
        <f t="shared" si="5"/>
        <v>1200014</v>
      </c>
      <c r="H32" s="100">
        <f t="shared" si="5"/>
        <v>888200</v>
      </c>
      <c r="I32" s="100">
        <f t="shared" si="5"/>
        <v>7618224</v>
      </c>
      <c r="J32" s="100">
        <f t="shared" si="5"/>
        <v>4557025</v>
      </c>
      <c r="K32" s="100">
        <f t="shared" si="5"/>
        <v>9459559</v>
      </c>
      <c r="L32" s="100">
        <f t="shared" si="5"/>
        <v>9900914</v>
      </c>
      <c r="M32" s="100">
        <f t="shared" si="5"/>
        <v>23917498</v>
      </c>
      <c r="N32" s="100">
        <f t="shared" si="5"/>
        <v>2944552</v>
      </c>
      <c r="O32" s="100">
        <f t="shared" si="5"/>
        <v>4394401</v>
      </c>
      <c r="P32" s="100">
        <f t="shared" si="5"/>
        <v>3861915</v>
      </c>
      <c r="Q32" s="100">
        <f t="shared" si="5"/>
        <v>11200868</v>
      </c>
      <c r="R32" s="100">
        <f t="shared" si="5"/>
        <v>7719194</v>
      </c>
      <c r="S32" s="100">
        <f t="shared" si="5"/>
        <v>9832747</v>
      </c>
      <c r="T32" s="100">
        <f t="shared" si="5"/>
        <v>2801690</v>
      </c>
      <c r="U32" s="100">
        <f t="shared" si="5"/>
        <v>20353631</v>
      </c>
      <c r="V32" s="100">
        <f t="shared" si="5"/>
        <v>63090221</v>
      </c>
      <c r="W32" s="100">
        <f t="shared" si="5"/>
        <v>79188000</v>
      </c>
      <c r="X32" s="100">
        <f t="shared" si="5"/>
        <v>-16097779</v>
      </c>
      <c r="Y32" s="101">
        <f>+IF(W32&lt;&gt;0,(X32/W32)*100,0)</f>
        <v>-20.32855861999293</v>
      </c>
      <c r="Z32" s="102">
        <f t="shared" si="5"/>
        <v>79188000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163641739</v>
      </c>
      <c r="C35" s="19">
        <v>0</v>
      </c>
      <c r="D35" s="59">
        <v>127946908</v>
      </c>
      <c r="E35" s="60">
        <v>127946908</v>
      </c>
      <c r="F35" s="60">
        <v>218260625</v>
      </c>
      <c r="G35" s="60">
        <v>164114236</v>
      </c>
      <c r="H35" s="60">
        <v>164114236</v>
      </c>
      <c r="I35" s="60">
        <v>164114236</v>
      </c>
      <c r="J35" s="60">
        <v>164114236</v>
      </c>
      <c r="K35" s="60">
        <v>164114236</v>
      </c>
      <c r="L35" s="60">
        <v>164114236</v>
      </c>
      <c r="M35" s="60">
        <v>164114236</v>
      </c>
      <c r="N35" s="60">
        <v>164114236</v>
      </c>
      <c r="O35" s="60">
        <v>164114236</v>
      </c>
      <c r="P35" s="60">
        <v>164114236</v>
      </c>
      <c r="Q35" s="60">
        <v>164114236</v>
      </c>
      <c r="R35" s="60">
        <v>164114236</v>
      </c>
      <c r="S35" s="60">
        <v>164114236</v>
      </c>
      <c r="T35" s="60">
        <v>164114236</v>
      </c>
      <c r="U35" s="60">
        <v>164114236</v>
      </c>
      <c r="V35" s="60">
        <v>164114236</v>
      </c>
      <c r="W35" s="60">
        <v>127946908</v>
      </c>
      <c r="X35" s="60">
        <v>36167328</v>
      </c>
      <c r="Y35" s="61">
        <v>28.27</v>
      </c>
      <c r="Z35" s="62">
        <v>127946908</v>
      </c>
    </row>
    <row r="36" spans="1:26" ht="12.75">
      <c r="A36" s="58" t="s">
        <v>57</v>
      </c>
      <c r="B36" s="19">
        <v>2347088806</v>
      </c>
      <c r="C36" s="19">
        <v>0</v>
      </c>
      <c r="D36" s="59">
        <v>2485453658</v>
      </c>
      <c r="E36" s="60">
        <v>2485453658</v>
      </c>
      <c r="F36" s="60">
        <v>2450781927</v>
      </c>
      <c r="G36" s="60">
        <v>2346405680</v>
      </c>
      <c r="H36" s="60">
        <v>2346405680</v>
      </c>
      <c r="I36" s="60">
        <v>2346405680</v>
      </c>
      <c r="J36" s="60">
        <v>2346405680</v>
      </c>
      <c r="K36" s="60">
        <v>2346405680</v>
      </c>
      <c r="L36" s="60">
        <v>2346405680</v>
      </c>
      <c r="M36" s="60">
        <v>2346405680</v>
      </c>
      <c r="N36" s="60">
        <v>2346405680</v>
      </c>
      <c r="O36" s="60">
        <v>2346405680</v>
      </c>
      <c r="P36" s="60">
        <v>2346405680</v>
      </c>
      <c r="Q36" s="60">
        <v>2346405680</v>
      </c>
      <c r="R36" s="60">
        <v>2346405680</v>
      </c>
      <c r="S36" s="60">
        <v>2346405680</v>
      </c>
      <c r="T36" s="60">
        <v>2346405680</v>
      </c>
      <c r="U36" s="60">
        <v>2346405680</v>
      </c>
      <c r="V36" s="60">
        <v>2346405680</v>
      </c>
      <c r="W36" s="60">
        <v>2485453658</v>
      </c>
      <c r="X36" s="60">
        <v>-139047978</v>
      </c>
      <c r="Y36" s="61">
        <v>-5.59</v>
      </c>
      <c r="Z36" s="62">
        <v>2485453658</v>
      </c>
    </row>
    <row r="37" spans="1:26" ht="12.75">
      <c r="A37" s="58" t="s">
        <v>58</v>
      </c>
      <c r="B37" s="19">
        <v>324870616</v>
      </c>
      <c r="C37" s="19">
        <v>0</v>
      </c>
      <c r="D37" s="59">
        <v>137151765</v>
      </c>
      <c r="E37" s="60">
        <v>137151765</v>
      </c>
      <c r="F37" s="60">
        <v>295532725</v>
      </c>
      <c r="G37" s="60">
        <v>324870615</v>
      </c>
      <c r="H37" s="60">
        <v>324870615</v>
      </c>
      <c r="I37" s="60">
        <v>324870615</v>
      </c>
      <c r="J37" s="60">
        <v>324870615</v>
      </c>
      <c r="K37" s="60">
        <v>324870615</v>
      </c>
      <c r="L37" s="60">
        <v>324870615</v>
      </c>
      <c r="M37" s="60">
        <v>324870615</v>
      </c>
      <c r="N37" s="60">
        <v>324870615</v>
      </c>
      <c r="O37" s="60">
        <v>324870615</v>
      </c>
      <c r="P37" s="60">
        <v>324870615</v>
      </c>
      <c r="Q37" s="60">
        <v>324870615</v>
      </c>
      <c r="R37" s="60">
        <v>324870615</v>
      </c>
      <c r="S37" s="60">
        <v>324870615</v>
      </c>
      <c r="T37" s="60">
        <v>324870615</v>
      </c>
      <c r="U37" s="60">
        <v>324870615</v>
      </c>
      <c r="V37" s="60">
        <v>324870615</v>
      </c>
      <c r="W37" s="60">
        <v>137151765</v>
      </c>
      <c r="X37" s="60">
        <v>187718850</v>
      </c>
      <c r="Y37" s="61">
        <v>136.87</v>
      </c>
      <c r="Z37" s="62">
        <v>137151765</v>
      </c>
    </row>
    <row r="38" spans="1:26" ht="12.75">
      <c r="A38" s="58" t="s">
        <v>59</v>
      </c>
      <c r="B38" s="19">
        <v>87583730</v>
      </c>
      <c r="C38" s="19">
        <v>0</v>
      </c>
      <c r="D38" s="59">
        <v>93380633</v>
      </c>
      <c r="E38" s="60">
        <v>93380633</v>
      </c>
      <c r="F38" s="60">
        <v>91713675</v>
      </c>
      <c r="G38" s="60">
        <v>94878730</v>
      </c>
      <c r="H38" s="60">
        <v>94878730</v>
      </c>
      <c r="I38" s="60">
        <v>94878730</v>
      </c>
      <c r="J38" s="60">
        <v>94878730</v>
      </c>
      <c r="K38" s="60">
        <v>94878730</v>
      </c>
      <c r="L38" s="60">
        <v>94878730</v>
      </c>
      <c r="M38" s="60">
        <v>94878730</v>
      </c>
      <c r="N38" s="60">
        <v>94878730</v>
      </c>
      <c r="O38" s="60">
        <v>94878730</v>
      </c>
      <c r="P38" s="60">
        <v>94878730</v>
      </c>
      <c r="Q38" s="60">
        <v>94878730</v>
      </c>
      <c r="R38" s="60">
        <v>94878730</v>
      </c>
      <c r="S38" s="60">
        <v>94878730</v>
      </c>
      <c r="T38" s="60">
        <v>94878730</v>
      </c>
      <c r="U38" s="60">
        <v>94878730</v>
      </c>
      <c r="V38" s="60">
        <v>94878730</v>
      </c>
      <c r="W38" s="60">
        <v>93380633</v>
      </c>
      <c r="X38" s="60">
        <v>1498097</v>
      </c>
      <c r="Y38" s="61">
        <v>1.6</v>
      </c>
      <c r="Z38" s="62">
        <v>93380633</v>
      </c>
    </row>
    <row r="39" spans="1:26" ht="12.75">
      <c r="A39" s="58" t="s">
        <v>60</v>
      </c>
      <c r="B39" s="19">
        <v>2098276199</v>
      </c>
      <c r="C39" s="19">
        <v>0</v>
      </c>
      <c r="D39" s="59">
        <v>2382868168</v>
      </c>
      <c r="E39" s="60">
        <v>2382868168</v>
      </c>
      <c r="F39" s="60">
        <v>2281796152</v>
      </c>
      <c r="G39" s="60">
        <v>2090770571</v>
      </c>
      <c r="H39" s="60">
        <v>2090770571</v>
      </c>
      <c r="I39" s="60">
        <v>2090770571</v>
      </c>
      <c r="J39" s="60">
        <v>2090770571</v>
      </c>
      <c r="K39" s="60">
        <v>2090770571</v>
      </c>
      <c r="L39" s="60">
        <v>2090770571</v>
      </c>
      <c r="M39" s="60">
        <v>2090770571</v>
      </c>
      <c r="N39" s="60">
        <v>2090770571</v>
      </c>
      <c r="O39" s="60">
        <v>2090770571</v>
      </c>
      <c r="P39" s="60">
        <v>2090770571</v>
      </c>
      <c r="Q39" s="60">
        <v>2090770571</v>
      </c>
      <c r="R39" s="60">
        <v>2090770571</v>
      </c>
      <c r="S39" s="60">
        <v>2090770571</v>
      </c>
      <c r="T39" s="60">
        <v>2090770571</v>
      </c>
      <c r="U39" s="60">
        <v>2090770571</v>
      </c>
      <c r="V39" s="60">
        <v>2090770571</v>
      </c>
      <c r="W39" s="60">
        <v>2382868168</v>
      </c>
      <c r="X39" s="60">
        <v>-292097597</v>
      </c>
      <c r="Y39" s="61">
        <v>-12.26</v>
      </c>
      <c r="Z39" s="62">
        <v>2382868168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51211426</v>
      </c>
      <c r="C42" s="19">
        <v>0</v>
      </c>
      <c r="D42" s="59">
        <v>73612000</v>
      </c>
      <c r="E42" s="60">
        <v>71470000</v>
      </c>
      <c r="F42" s="60">
        <v>9205063</v>
      </c>
      <c r="G42" s="60">
        <v>-5868486</v>
      </c>
      <c r="H42" s="60">
        <v>3122687</v>
      </c>
      <c r="I42" s="60">
        <v>6459264</v>
      </c>
      <c r="J42" s="60">
        <v>2434849</v>
      </c>
      <c r="K42" s="60">
        <v>-2307270</v>
      </c>
      <c r="L42" s="60">
        <v>11427250</v>
      </c>
      <c r="M42" s="60">
        <v>11554829</v>
      </c>
      <c r="N42" s="60">
        <v>2726447</v>
      </c>
      <c r="O42" s="60">
        <v>1926618</v>
      </c>
      <c r="P42" s="60">
        <v>13913348</v>
      </c>
      <c r="Q42" s="60">
        <v>18566413</v>
      </c>
      <c r="R42" s="60">
        <v>6115195</v>
      </c>
      <c r="S42" s="60">
        <v>1071763</v>
      </c>
      <c r="T42" s="60">
        <v>5082379</v>
      </c>
      <c r="U42" s="60">
        <v>12269337</v>
      </c>
      <c r="V42" s="60">
        <v>48849843</v>
      </c>
      <c r="W42" s="60">
        <v>71470000</v>
      </c>
      <c r="X42" s="60">
        <v>-22620157</v>
      </c>
      <c r="Y42" s="61">
        <v>-31.65</v>
      </c>
      <c r="Z42" s="62">
        <v>71470000</v>
      </c>
    </row>
    <row r="43" spans="1:26" ht="12.75">
      <c r="A43" s="58" t="s">
        <v>63</v>
      </c>
      <c r="B43" s="19">
        <v>-55483141</v>
      </c>
      <c r="C43" s="19">
        <v>0</v>
      </c>
      <c r="D43" s="59">
        <v>-76153000</v>
      </c>
      <c r="E43" s="60">
        <v>-79118000</v>
      </c>
      <c r="F43" s="60">
        <v>0</v>
      </c>
      <c r="G43" s="60">
        <v>-1200013</v>
      </c>
      <c r="H43" s="60">
        <v>-888200</v>
      </c>
      <c r="I43" s="60">
        <v>-2088213</v>
      </c>
      <c r="J43" s="60">
        <v>-4557024</v>
      </c>
      <c r="K43" s="60">
        <v>0</v>
      </c>
      <c r="L43" s="60">
        <v>-4743554</v>
      </c>
      <c r="M43" s="60">
        <v>-9300578</v>
      </c>
      <c r="N43" s="60">
        <v>-6016829</v>
      </c>
      <c r="O43" s="60">
        <v>-4394399</v>
      </c>
      <c r="P43" s="60">
        <v>-3861915</v>
      </c>
      <c r="Q43" s="60">
        <v>-14273143</v>
      </c>
      <c r="R43" s="60">
        <v>-7719193</v>
      </c>
      <c r="S43" s="60">
        <v>-9832745</v>
      </c>
      <c r="T43" s="60">
        <v>-5585836</v>
      </c>
      <c r="U43" s="60">
        <v>-23137774</v>
      </c>
      <c r="V43" s="60">
        <v>-48799708</v>
      </c>
      <c r="W43" s="60">
        <v>-79118000</v>
      </c>
      <c r="X43" s="60">
        <v>30318292</v>
      </c>
      <c r="Y43" s="61">
        <v>-38.32</v>
      </c>
      <c r="Z43" s="62">
        <v>-79118000</v>
      </c>
    </row>
    <row r="44" spans="1:26" ht="12.75">
      <c r="A44" s="58" t="s">
        <v>64</v>
      </c>
      <c r="B44" s="19">
        <v>-1262066</v>
      </c>
      <c r="C44" s="19">
        <v>0</v>
      </c>
      <c r="D44" s="59">
        <v>-3200000</v>
      </c>
      <c r="E44" s="60">
        <v>-3200000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-3200000</v>
      </c>
      <c r="X44" s="60">
        <v>3200000</v>
      </c>
      <c r="Y44" s="61">
        <v>-100</v>
      </c>
      <c r="Z44" s="62">
        <v>-3200000</v>
      </c>
    </row>
    <row r="45" spans="1:26" ht="12.75">
      <c r="A45" s="70" t="s">
        <v>65</v>
      </c>
      <c r="B45" s="22">
        <v>6312007</v>
      </c>
      <c r="C45" s="22">
        <v>0</v>
      </c>
      <c r="D45" s="99">
        <v>5686000</v>
      </c>
      <c r="E45" s="100">
        <v>579000</v>
      </c>
      <c r="F45" s="100">
        <v>13908872</v>
      </c>
      <c r="G45" s="100">
        <v>6840373</v>
      </c>
      <c r="H45" s="100">
        <v>9074860</v>
      </c>
      <c r="I45" s="100">
        <v>9074860</v>
      </c>
      <c r="J45" s="100">
        <v>6952685</v>
      </c>
      <c r="K45" s="100">
        <v>4645415</v>
      </c>
      <c r="L45" s="100">
        <v>11329111</v>
      </c>
      <c r="M45" s="100">
        <v>11329111</v>
      </c>
      <c r="N45" s="100">
        <v>8038729</v>
      </c>
      <c r="O45" s="100">
        <v>5570948</v>
      </c>
      <c r="P45" s="100">
        <v>15622381</v>
      </c>
      <c r="Q45" s="100">
        <v>8038729</v>
      </c>
      <c r="R45" s="100">
        <v>14018383</v>
      </c>
      <c r="S45" s="100">
        <v>5257401</v>
      </c>
      <c r="T45" s="100">
        <v>4753944</v>
      </c>
      <c r="U45" s="100">
        <v>4753944</v>
      </c>
      <c r="V45" s="100">
        <v>4753944</v>
      </c>
      <c r="W45" s="100">
        <v>579000</v>
      </c>
      <c r="X45" s="100">
        <v>4174944</v>
      </c>
      <c r="Y45" s="101">
        <v>721.06</v>
      </c>
      <c r="Z45" s="102">
        <v>579000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32300223</v>
      </c>
      <c r="C49" s="52">
        <v>0</v>
      </c>
      <c r="D49" s="129">
        <v>14716025</v>
      </c>
      <c r="E49" s="54">
        <v>11776605</v>
      </c>
      <c r="F49" s="54">
        <v>0</v>
      </c>
      <c r="G49" s="54">
        <v>0</v>
      </c>
      <c r="H49" s="54">
        <v>0</v>
      </c>
      <c r="I49" s="54">
        <v>511734291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570527144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92185612</v>
      </c>
      <c r="C51" s="52">
        <v>0</v>
      </c>
      <c r="D51" s="129">
        <v>1071977</v>
      </c>
      <c r="E51" s="54">
        <v>12138736</v>
      </c>
      <c r="F51" s="54">
        <v>0</v>
      </c>
      <c r="G51" s="54">
        <v>0</v>
      </c>
      <c r="H51" s="54">
        <v>0</v>
      </c>
      <c r="I51" s="54">
        <v>53106</v>
      </c>
      <c r="J51" s="54">
        <v>0</v>
      </c>
      <c r="K51" s="54">
        <v>0</v>
      </c>
      <c r="L51" s="54">
        <v>0</v>
      </c>
      <c r="M51" s="54">
        <v>173581735</v>
      </c>
      <c r="N51" s="54">
        <v>0</v>
      </c>
      <c r="O51" s="54">
        <v>0</v>
      </c>
      <c r="P51" s="54">
        <v>0</v>
      </c>
      <c r="Q51" s="54">
        <v>3009802</v>
      </c>
      <c r="R51" s="54">
        <v>0</v>
      </c>
      <c r="S51" s="54">
        <v>0</v>
      </c>
      <c r="T51" s="54">
        <v>0</v>
      </c>
      <c r="U51" s="54">
        <v>0</v>
      </c>
      <c r="V51" s="54">
        <v>15060401</v>
      </c>
      <c r="W51" s="54">
        <v>297101369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70.1638398064583</v>
      </c>
      <c r="C58" s="5">
        <f>IF(C67=0,0,+(C76/C67)*100)</f>
        <v>0</v>
      </c>
      <c r="D58" s="6">
        <f aca="true" t="shared" si="6" ref="D58:Z58">IF(D67=0,0,+(D76/D67)*100)</f>
        <v>85.00073171837082</v>
      </c>
      <c r="E58" s="7">
        <f t="shared" si="6"/>
        <v>93.15827032135732</v>
      </c>
      <c r="F58" s="7">
        <f t="shared" si="6"/>
        <v>67.42228691775674</v>
      </c>
      <c r="G58" s="7">
        <f t="shared" si="6"/>
        <v>73.47317304912482</v>
      </c>
      <c r="H58" s="7">
        <f t="shared" si="6"/>
        <v>99.33862952364775</v>
      </c>
      <c r="I58" s="7">
        <f t="shared" si="6"/>
        <v>79.14431505972573</v>
      </c>
      <c r="J58" s="7">
        <f t="shared" si="6"/>
        <v>90.8918402970311</v>
      </c>
      <c r="K58" s="7">
        <f t="shared" si="6"/>
        <v>103.53659551199905</v>
      </c>
      <c r="L58" s="7">
        <f t="shared" si="6"/>
        <v>65.05333325920765</v>
      </c>
      <c r="M58" s="7">
        <f t="shared" si="6"/>
        <v>86.46962519918056</v>
      </c>
      <c r="N58" s="7">
        <f t="shared" si="6"/>
        <v>77.1011598450889</v>
      </c>
      <c r="O58" s="7">
        <f t="shared" si="6"/>
        <v>88.66584197776214</v>
      </c>
      <c r="P58" s="7">
        <f t="shared" si="6"/>
        <v>73.55088484516854</v>
      </c>
      <c r="Q58" s="7">
        <f t="shared" si="6"/>
        <v>79.76586857643959</v>
      </c>
      <c r="R58" s="7">
        <f t="shared" si="6"/>
        <v>80.63849547279048</v>
      </c>
      <c r="S58" s="7">
        <f t="shared" si="6"/>
        <v>-132.1033677983855</v>
      </c>
      <c r="T58" s="7">
        <f t="shared" si="6"/>
        <v>80.64684793937327</v>
      </c>
      <c r="U58" s="7">
        <f t="shared" si="6"/>
        <v>203.28100325338627</v>
      </c>
      <c r="V58" s="7">
        <f t="shared" si="6"/>
        <v>96.0342370926016</v>
      </c>
      <c r="W58" s="7">
        <f t="shared" si="6"/>
        <v>85.43722105066009</v>
      </c>
      <c r="X58" s="7">
        <f t="shared" si="6"/>
        <v>0</v>
      </c>
      <c r="Y58" s="7">
        <f t="shared" si="6"/>
        <v>0</v>
      </c>
      <c r="Z58" s="8">
        <f t="shared" si="6"/>
        <v>93.15827032135732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85.00021078961791</v>
      </c>
      <c r="E59" s="10">
        <f t="shared" si="7"/>
        <v>105.99140048207163</v>
      </c>
      <c r="F59" s="10">
        <f t="shared" si="7"/>
        <v>19.6063425567577</v>
      </c>
      <c r="G59" s="10">
        <f t="shared" si="7"/>
        <v>60.99783314395547</v>
      </c>
      <c r="H59" s="10">
        <f t="shared" si="7"/>
        <v>153.18190606860907</v>
      </c>
      <c r="I59" s="10">
        <f t="shared" si="7"/>
        <v>61.23931640884821</v>
      </c>
      <c r="J59" s="10">
        <f t="shared" si="7"/>
        <v>140.9346766767887</v>
      </c>
      <c r="K59" s="10">
        <f t="shared" si="7"/>
        <v>143.1296947560586</v>
      </c>
      <c r="L59" s="10">
        <f t="shared" si="7"/>
        <v>49.599174364768984</v>
      </c>
      <c r="M59" s="10">
        <f t="shared" si="7"/>
        <v>111.60245756730535</v>
      </c>
      <c r="N59" s="10">
        <f t="shared" si="7"/>
        <v>51.96346172165526</v>
      </c>
      <c r="O59" s="10">
        <f t="shared" si="7"/>
        <v>52.381305568166084</v>
      </c>
      <c r="P59" s="10">
        <f t="shared" si="7"/>
        <v>102.50949479859952</v>
      </c>
      <c r="Q59" s="10">
        <f t="shared" si="7"/>
        <v>68.86158635895889</v>
      </c>
      <c r="R59" s="10">
        <f t="shared" si="7"/>
        <v>60.66884312082779</v>
      </c>
      <c r="S59" s="10">
        <f t="shared" si="7"/>
        <v>-96.42567883160328</v>
      </c>
      <c r="T59" s="10">
        <f t="shared" si="7"/>
        <v>80.95520376474816</v>
      </c>
      <c r="U59" s="10">
        <f t="shared" si="7"/>
        <v>241.01220260456367</v>
      </c>
      <c r="V59" s="10">
        <f t="shared" si="7"/>
        <v>92.51825858284573</v>
      </c>
      <c r="W59" s="10">
        <f t="shared" si="7"/>
        <v>99.0528519835303</v>
      </c>
      <c r="X59" s="10">
        <f t="shared" si="7"/>
        <v>0</v>
      </c>
      <c r="Y59" s="10">
        <f t="shared" si="7"/>
        <v>0</v>
      </c>
      <c r="Z59" s="11">
        <f t="shared" si="7"/>
        <v>105.99140048207163</v>
      </c>
    </row>
    <row r="60" spans="1:26" ht="12.75">
      <c r="A60" s="38" t="s">
        <v>32</v>
      </c>
      <c r="B60" s="12">
        <f t="shared" si="7"/>
        <v>78.29813457006374</v>
      </c>
      <c r="C60" s="12">
        <f t="shared" si="7"/>
        <v>0</v>
      </c>
      <c r="D60" s="3">
        <f t="shared" si="7"/>
        <v>85.00085965643666</v>
      </c>
      <c r="E60" s="13">
        <f t="shared" si="7"/>
        <v>95.00006738087842</v>
      </c>
      <c r="F60" s="13">
        <f t="shared" si="7"/>
        <v>83.18051915078148</v>
      </c>
      <c r="G60" s="13">
        <f t="shared" si="7"/>
        <v>77.89091128947298</v>
      </c>
      <c r="H60" s="13">
        <f t="shared" si="7"/>
        <v>96.97261886369301</v>
      </c>
      <c r="I60" s="13">
        <f t="shared" si="7"/>
        <v>85.60845652302075</v>
      </c>
      <c r="J60" s="13">
        <f t="shared" si="7"/>
        <v>87.5965552795509</v>
      </c>
      <c r="K60" s="13">
        <f t="shared" si="7"/>
        <v>103.33897614920342</v>
      </c>
      <c r="L60" s="13">
        <f t="shared" si="7"/>
        <v>70.79729042590169</v>
      </c>
      <c r="M60" s="13">
        <f t="shared" si="7"/>
        <v>87.0488732295229</v>
      </c>
      <c r="N60" s="13">
        <f t="shared" si="7"/>
        <v>84.78016255997693</v>
      </c>
      <c r="O60" s="13">
        <f t="shared" si="7"/>
        <v>98.61796640552927</v>
      </c>
      <c r="P60" s="13">
        <f t="shared" si="7"/>
        <v>73.81388802373982</v>
      </c>
      <c r="Q60" s="13">
        <f t="shared" si="7"/>
        <v>85.78096043666946</v>
      </c>
      <c r="R60" s="13">
        <f t="shared" si="7"/>
        <v>88.25666323366225</v>
      </c>
      <c r="S60" s="13">
        <f t="shared" si="7"/>
        <v>-150.31505566860352</v>
      </c>
      <c r="T60" s="13">
        <f t="shared" si="7"/>
        <v>85.28329943750576</v>
      </c>
      <c r="U60" s="13">
        <f t="shared" si="7"/>
        <v>207.92320355904263</v>
      </c>
      <c r="V60" s="13">
        <f t="shared" si="7"/>
        <v>101.08967750038506</v>
      </c>
      <c r="W60" s="13">
        <f t="shared" si="7"/>
        <v>86.40870323710081</v>
      </c>
      <c r="X60" s="13">
        <f t="shared" si="7"/>
        <v>0</v>
      </c>
      <c r="Y60" s="13">
        <f t="shared" si="7"/>
        <v>0</v>
      </c>
      <c r="Z60" s="14">
        <f t="shared" si="7"/>
        <v>95.00006738087842</v>
      </c>
    </row>
    <row r="61" spans="1:26" ht="12.75">
      <c r="A61" s="39" t="s">
        <v>103</v>
      </c>
      <c r="B61" s="12">
        <f t="shared" si="7"/>
        <v>99.93384304890442</v>
      </c>
      <c r="C61" s="12">
        <f t="shared" si="7"/>
        <v>0</v>
      </c>
      <c r="D61" s="3">
        <f t="shared" si="7"/>
        <v>84.99985554560425</v>
      </c>
      <c r="E61" s="13">
        <f t="shared" si="7"/>
        <v>93.84314934872972</v>
      </c>
      <c r="F61" s="13">
        <f t="shared" si="7"/>
        <v>86.23232201350086</v>
      </c>
      <c r="G61" s="13">
        <f t="shared" si="7"/>
        <v>92.70477239803564</v>
      </c>
      <c r="H61" s="13">
        <f t="shared" si="7"/>
        <v>120.44155372537455</v>
      </c>
      <c r="I61" s="13">
        <f t="shared" si="7"/>
        <v>99.19742532046023</v>
      </c>
      <c r="J61" s="13">
        <f t="shared" si="7"/>
        <v>109.34508346157531</v>
      </c>
      <c r="K61" s="13">
        <f t="shared" si="7"/>
        <v>129.2324989391082</v>
      </c>
      <c r="L61" s="13">
        <f t="shared" si="7"/>
        <v>93.91666572926925</v>
      </c>
      <c r="M61" s="13">
        <f t="shared" si="7"/>
        <v>110.67924311594379</v>
      </c>
      <c r="N61" s="13">
        <f t="shared" si="7"/>
        <v>93.15581073054841</v>
      </c>
      <c r="O61" s="13">
        <f t="shared" si="7"/>
        <v>125.02366077314058</v>
      </c>
      <c r="P61" s="13">
        <f t="shared" si="7"/>
        <v>82.70988959981777</v>
      </c>
      <c r="Q61" s="13">
        <f t="shared" si="7"/>
        <v>100.2193628940124</v>
      </c>
      <c r="R61" s="13">
        <f t="shared" si="7"/>
        <v>106.56917331564068</v>
      </c>
      <c r="S61" s="13">
        <f t="shared" si="7"/>
        <v>-207.3248620915818</v>
      </c>
      <c r="T61" s="13">
        <f t="shared" si="7"/>
        <v>107.0157931491456</v>
      </c>
      <c r="U61" s="13">
        <f t="shared" si="7"/>
        <v>216.4495209827761</v>
      </c>
      <c r="V61" s="13">
        <f t="shared" si="7"/>
        <v>118.82523449945622</v>
      </c>
      <c r="W61" s="13">
        <f t="shared" si="7"/>
        <v>87.37115470423765</v>
      </c>
      <c r="X61" s="13">
        <f t="shared" si="7"/>
        <v>0</v>
      </c>
      <c r="Y61" s="13">
        <f t="shared" si="7"/>
        <v>0</v>
      </c>
      <c r="Z61" s="14">
        <f t="shared" si="7"/>
        <v>93.84314934872972</v>
      </c>
    </row>
    <row r="62" spans="1:26" ht="12.75">
      <c r="A62" s="39" t="s">
        <v>104</v>
      </c>
      <c r="B62" s="12">
        <f t="shared" si="7"/>
        <v>100.1993612761081</v>
      </c>
      <c r="C62" s="12">
        <f t="shared" si="7"/>
        <v>0</v>
      </c>
      <c r="D62" s="3">
        <f t="shared" si="7"/>
        <v>84.99959191392821</v>
      </c>
      <c r="E62" s="13">
        <f t="shared" si="7"/>
        <v>96.82291614692812</v>
      </c>
      <c r="F62" s="13">
        <f t="shared" si="7"/>
        <v>38.80514934196506</v>
      </c>
      <c r="G62" s="13">
        <f t="shared" si="7"/>
        <v>48.31484750152229</v>
      </c>
      <c r="H62" s="13">
        <f t="shared" si="7"/>
        <v>62.5151654671178</v>
      </c>
      <c r="I62" s="13">
        <f t="shared" si="7"/>
        <v>49.341087752164164</v>
      </c>
      <c r="J62" s="13">
        <f t="shared" si="7"/>
        <v>50.77376279954279</v>
      </c>
      <c r="K62" s="13">
        <f t="shared" si="7"/>
        <v>55.43117282611959</v>
      </c>
      <c r="L62" s="13">
        <f t="shared" si="7"/>
        <v>31.643187595175643</v>
      </c>
      <c r="M62" s="13">
        <f t="shared" si="7"/>
        <v>46.0279139963836</v>
      </c>
      <c r="N62" s="13">
        <f t="shared" si="7"/>
        <v>80.04876400053912</v>
      </c>
      <c r="O62" s="13">
        <f t="shared" si="7"/>
        <v>61.28275611089666</v>
      </c>
      <c r="P62" s="13">
        <f t="shared" si="7"/>
        <v>63.7030019276135</v>
      </c>
      <c r="Q62" s="13">
        <f t="shared" si="7"/>
        <v>68.03793865448206</v>
      </c>
      <c r="R62" s="13">
        <f t="shared" si="7"/>
        <v>55.236411265888805</v>
      </c>
      <c r="S62" s="13">
        <f t="shared" si="7"/>
        <v>-73.69852946350319</v>
      </c>
      <c r="T62" s="13">
        <f t="shared" si="7"/>
        <v>44.841336375631485</v>
      </c>
      <c r="U62" s="13">
        <f t="shared" si="7"/>
        <v>169.56194482429544</v>
      </c>
      <c r="V62" s="13">
        <f t="shared" si="7"/>
        <v>64.11521668741152</v>
      </c>
      <c r="W62" s="13">
        <f t="shared" si="7"/>
        <v>92.103434862497</v>
      </c>
      <c r="X62" s="13">
        <f t="shared" si="7"/>
        <v>0</v>
      </c>
      <c r="Y62" s="13">
        <f t="shared" si="7"/>
        <v>0</v>
      </c>
      <c r="Z62" s="14">
        <f t="shared" si="7"/>
        <v>96.82291614692812</v>
      </c>
    </row>
    <row r="63" spans="1:26" ht="12.75">
      <c r="A63" s="39" t="s">
        <v>105</v>
      </c>
      <c r="B63" s="12">
        <f t="shared" si="7"/>
        <v>99.99999665116704</v>
      </c>
      <c r="C63" s="12">
        <f t="shared" si="7"/>
        <v>0</v>
      </c>
      <c r="D63" s="3">
        <f t="shared" si="7"/>
        <v>84.99997711482291</v>
      </c>
      <c r="E63" s="13">
        <f t="shared" si="7"/>
        <v>95.00008695482998</v>
      </c>
      <c r="F63" s="13">
        <f t="shared" si="7"/>
        <v>93.61081244668735</v>
      </c>
      <c r="G63" s="13">
        <f t="shared" si="7"/>
        <v>48.1926784339365</v>
      </c>
      <c r="H63" s="13">
        <f t="shared" si="7"/>
        <v>46.84104309088361</v>
      </c>
      <c r="I63" s="13">
        <f t="shared" si="7"/>
        <v>62.79484226659085</v>
      </c>
      <c r="J63" s="13">
        <f t="shared" si="7"/>
        <v>59.60294297514618</v>
      </c>
      <c r="K63" s="13">
        <f t="shared" si="7"/>
        <v>61.65742432683916</v>
      </c>
      <c r="L63" s="13">
        <f t="shared" si="7"/>
        <v>34.57474239406455</v>
      </c>
      <c r="M63" s="13">
        <f t="shared" si="7"/>
        <v>52.049582387727256</v>
      </c>
      <c r="N63" s="13">
        <f t="shared" si="7"/>
        <v>53.56106299618517</v>
      </c>
      <c r="O63" s="13">
        <f t="shared" si="7"/>
        <v>43.802663541298784</v>
      </c>
      <c r="P63" s="13">
        <f t="shared" si="7"/>
        <v>49.97432716308092</v>
      </c>
      <c r="Q63" s="13">
        <f t="shared" si="7"/>
        <v>49.13508916813558</v>
      </c>
      <c r="R63" s="13">
        <f t="shared" si="7"/>
        <v>49.361894787691035</v>
      </c>
      <c r="S63" s="13">
        <f t="shared" si="7"/>
        <v>-117.08338963301964</v>
      </c>
      <c r="T63" s="13">
        <f t="shared" si="7"/>
        <v>48.21891129858181</v>
      </c>
      <c r="U63" s="13">
        <f t="shared" si="7"/>
        <v>193.98560728519828</v>
      </c>
      <c r="V63" s="13">
        <f t="shared" si="7"/>
        <v>69.18638412906328</v>
      </c>
      <c r="W63" s="13">
        <f t="shared" si="7"/>
        <v>77.65773734865753</v>
      </c>
      <c r="X63" s="13">
        <f t="shared" si="7"/>
        <v>0</v>
      </c>
      <c r="Y63" s="13">
        <f t="shared" si="7"/>
        <v>0</v>
      </c>
      <c r="Z63" s="14">
        <f t="shared" si="7"/>
        <v>95.00008695482998</v>
      </c>
    </row>
    <row r="64" spans="1:26" ht="12.75">
      <c r="A64" s="39" t="s">
        <v>106</v>
      </c>
      <c r="B64" s="12">
        <f t="shared" si="7"/>
        <v>100.09369762898154</v>
      </c>
      <c r="C64" s="12">
        <f t="shared" si="7"/>
        <v>0</v>
      </c>
      <c r="D64" s="3">
        <f t="shared" si="7"/>
        <v>85.0131201400137</v>
      </c>
      <c r="E64" s="13">
        <f t="shared" si="7"/>
        <v>94.9968385244863</v>
      </c>
      <c r="F64" s="13">
        <f t="shared" si="7"/>
        <v>113.07394425785758</v>
      </c>
      <c r="G64" s="13">
        <f t="shared" si="7"/>
        <v>61.63861200735587</v>
      </c>
      <c r="H64" s="13">
        <f t="shared" si="7"/>
        <v>58.293622109017164</v>
      </c>
      <c r="I64" s="13">
        <f t="shared" si="7"/>
        <v>78.24893250195763</v>
      </c>
      <c r="J64" s="13">
        <f t="shared" si="7"/>
        <v>73.05827381768674</v>
      </c>
      <c r="K64" s="13">
        <f t="shared" si="7"/>
        <v>69.18848976138007</v>
      </c>
      <c r="L64" s="13">
        <f t="shared" si="7"/>
        <v>43.711741022836605</v>
      </c>
      <c r="M64" s="13">
        <f t="shared" si="7"/>
        <v>62.09453801679561</v>
      </c>
      <c r="N64" s="13">
        <f t="shared" si="7"/>
        <v>61.00953424657535</v>
      </c>
      <c r="O64" s="13">
        <f t="shared" si="7"/>
        <v>52.53022412503887</v>
      </c>
      <c r="P64" s="13">
        <f t="shared" si="7"/>
        <v>59.80559130799641</v>
      </c>
      <c r="Q64" s="13">
        <f t="shared" si="7"/>
        <v>57.78641246203229</v>
      </c>
      <c r="R64" s="13">
        <f t="shared" si="7"/>
        <v>61.86633102557616</v>
      </c>
      <c r="S64" s="13">
        <f t="shared" si="7"/>
        <v>-137.07114802254705</v>
      </c>
      <c r="T64" s="13">
        <f t="shared" si="7"/>
        <v>58.40930587441223</v>
      </c>
      <c r="U64" s="13">
        <f t="shared" si="7"/>
        <v>222.61880508145975</v>
      </c>
      <c r="V64" s="13">
        <f t="shared" si="7"/>
        <v>82.58341978942502</v>
      </c>
      <c r="W64" s="13">
        <f t="shared" si="7"/>
        <v>74.17361501433476</v>
      </c>
      <c r="X64" s="13">
        <f t="shared" si="7"/>
        <v>0</v>
      </c>
      <c r="Y64" s="13">
        <f t="shared" si="7"/>
        <v>0</v>
      </c>
      <c r="Z64" s="14">
        <f t="shared" si="7"/>
        <v>94.9968385244863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885045.4545454546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885045.4545454546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84.99912172843842</v>
      </c>
      <c r="E66" s="16">
        <f t="shared" si="7"/>
        <v>0</v>
      </c>
      <c r="F66" s="16">
        <f t="shared" si="7"/>
        <v>8.074315102973896</v>
      </c>
      <c r="G66" s="16">
        <f t="shared" si="7"/>
        <v>4.03294684405359</v>
      </c>
      <c r="H66" s="16">
        <f t="shared" si="7"/>
        <v>6.1544853373957</v>
      </c>
      <c r="I66" s="16">
        <f t="shared" si="7"/>
        <v>6.089553175223443</v>
      </c>
      <c r="J66" s="16">
        <f t="shared" si="7"/>
        <v>18.352460718488267</v>
      </c>
      <c r="K66" s="16">
        <f t="shared" si="7"/>
        <v>10.887689119079003</v>
      </c>
      <c r="L66" s="16">
        <f t="shared" si="7"/>
        <v>3.2973953253750348</v>
      </c>
      <c r="M66" s="16">
        <f t="shared" si="7"/>
        <v>10.214173313809496</v>
      </c>
      <c r="N66" s="16">
        <f t="shared" si="7"/>
        <v>4.257404656151452</v>
      </c>
      <c r="O66" s="16">
        <f t="shared" si="7"/>
        <v>5.828335565209732</v>
      </c>
      <c r="P66" s="16">
        <f t="shared" si="7"/>
        <v>3.8022350869848425</v>
      </c>
      <c r="Q66" s="16">
        <f t="shared" si="7"/>
        <v>4.61634666357674</v>
      </c>
      <c r="R66" s="16">
        <f t="shared" si="7"/>
        <v>3.6345883263166208</v>
      </c>
      <c r="S66" s="16">
        <f t="shared" si="7"/>
        <v>-10.56844831438303</v>
      </c>
      <c r="T66" s="16">
        <f t="shared" si="7"/>
        <v>0</v>
      </c>
      <c r="U66" s="16">
        <f t="shared" si="7"/>
        <v>14.48568534369823</v>
      </c>
      <c r="V66" s="16">
        <f t="shared" si="7"/>
        <v>7.689395208057416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452361008</v>
      </c>
      <c r="C67" s="24"/>
      <c r="D67" s="25">
        <v>592912543</v>
      </c>
      <c r="E67" s="26">
        <v>543771367</v>
      </c>
      <c r="F67" s="26">
        <v>48359168</v>
      </c>
      <c r="G67" s="26">
        <v>45572175</v>
      </c>
      <c r="H67" s="26">
        <v>40868622</v>
      </c>
      <c r="I67" s="26">
        <v>134799965</v>
      </c>
      <c r="J67" s="26">
        <v>42822723</v>
      </c>
      <c r="K67" s="26">
        <v>36755518</v>
      </c>
      <c r="L67" s="26">
        <v>38133428</v>
      </c>
      <c r="M67" s="26">
        <v>117711669</v>
      </c>
      <c r="N67" s="26">
        <v>39634086</v>
      </c>
      <c r="O67" s="26">
        <v>38411252</v>
      </c>
      <c r="P67" s="26">
        <v>38012300</v>
      </c>
      <c r="Q67" s="26">
        <v>116057638</v>
      </c>
      <c r="R67" s="26">
        <v>38208415</v>
      </c>
      <c r="S67" s="26">
        <v>-28437599</v>
      </c>
      <c r="T67" s="26">
        <v>39561168</v>
      </c>
      <c r="U67" s="26">
        <v>49331984</v>
      </c>
      <c r="V67" s="26">
        <v>417901256</v>
      </c>
      <c r="W67" s="26">
        <v>592912543</v>
      </c>
      <c r="X67" s="26"/>
      <c r="Y67" s="25"/>
      <c r="Z67" s="27">
        <v>543771367</v>
      </c>
    </row>
    <row r="68" spans="1:26" ht="12.75" hidden="1">
      <c r="A68" s="37" t="s">
        <v>31</v>
      </c>
      <c r="B68" s="19">
        <v>52375071</v>
      </c>
      <c r="C68" s="19"/>
      <c r="D68" s="20">
        <v>71161000</v>
      </c>
      <c r="E68" s="21">
        <v>66502565</v>
      </c>
      <c r="F68" s="21">
        <v>9956931</v>
      </c>
      <c r="G68" s="21">
        <v>4428536</v>
      </c>
      <c r="H68" s="21">
        <v>4520278</v>
      </c>
      <c r="I68" s="21">
        <v>18905745</v>
      </c>
      <c r="J68" s="21">
        <v>4521157</v>
      </c>
      <c r="K68" s="21">
        <v>4370701</v>
      </c>
      <c r="L68" s="21">
        <v>4361248</v>
      </c>
      <c r="M68" s="21">
        <v>13253106</v>
      </c>
      <c r="N68" s="21">
        <v>4492932</v>
      </c>
      <c r="O68" s="21">
        <v>4462762</v>
      </c>
      <c r="P68" s="21">
        <v>4442169</v>
      </c>
      <c r="Q68" s="21">
        <v>13397863</v>
      </c>
      <c r="R68" s="21">
        <v>4453421</v>
      </c>
      <c r="S68" s="21">
        <v>-4491762</v>
      </c>
      <c r="T68" s="21">
        <v>4451825</v>
      </c>
      <c r="U68" s="21">
        <v>4413484</v>
      </c>
      <c r="V68" s="21">
        <v>49970198</v>
      </c>
      <c r="W68" s="21">
        <v>71161000</v>
      </c>
      <c r="X68" s="21"/>
      <c r="Y68" s="20"/>
      <c r="Z68" s="23">
        <v>66502565</v>
      </c>
    </row>
    <row r="69" spans="1:26" ht="12.75" hidden="1">
      <c r="A69" s="38" t="s">
        <v>32</v>
      </c>
      <c r="B69" s="19">
        <v>380575966</v>
      </c>
      <c r="C69" s="19"/>
      <c r="D69" s="20">
        <v>504672543</v>
      </c>
      <c r="E69" s="21">
        <v>459032306</v>
      </c>
      <c r="F69" s="21">
        <v>36683986</v>
      </c>
      <c r="G69" s="21">
        <v>39430698</v>
      </c>
      <c r="H69" s="21">
        <v>34615364</v>
      </c>
      <c r="I69" s="21">
        <v>110730048</v>
      </c>
      <c r="J69" s="21">
        <v>36856866</v>
      </c>
      <c r="K69" s="21">
        <v>30582249</v>
      </c>
      <c r="L69" s="21">
        <v>31896821</v>
      </c>
      <c r="M69" s="21">
        <v>99335936</v>
      </c>
      <c r="N69" s="21">
        <v>33192549</v>
      </c>
      <c r="O69" s="21">
        <v>32052477</v>
      </c>
      <c r="P69" s="21">
        <v>31606628</v>
      </c>
      <c r="Q69" s="21">
        <v>96851654</v>
      </c>
      <c r="R69" s="21">
        <v>31767121</v>
      </c>
      <c r="S69" s="21">
        <v>-21971990</v>
      </c>
      <c r="T69" s="21">
        <v>33184517</v>
      </c>
      <c r="U69" s="21">
        <v>42979648</v>
      </c>
      <c r="V69" s="21">
        <v>349897286</v>
      </c>
      <c r="W69" s="21">
        <v>504672543</v>
      </c>
      <c r="X69" s="21"/>
      <c r="Y69" s="20"/>
      <c r="Z69" s="23">
        <v>459032306</v>
      </c>
    </row>
    <row r="70" spans="1:26" ht="12.75" hidden="1">
      <c r="A70" s="39" t="s">
        <v>103</v>
      </c>
      <c r="B70" s="19">
        <v>255226393</v>
      </c>
      <c r="C70" s="19"/>
      <c r="D70" s="20">
        <v>311517000</v>
      </c>
      <c r="E70" s="21">
        <v>290032892</v>
      </c>
      <c r="F70" s="21">
        <v>22608344</v>
      </c>
      <c r="G70" s="21">
        <v>25601888</v>
      </c>
      <c r="H70" s="21">
        <v>21622148</v>
      </c>
      <c r="I70" s="21">
        <v>69832380</v>
      </c>
      <c r="J70" s="21">
        <v>21814230</v>
      </c>
      <c r="K70" s="21">
        <v>19158410</v>
      </c>
      <c r="L70" s="21">
        <v>19468797</v>
      </c>
      <c r="M70" s="21">
        <v>60441437</v>
      </c>
      <c r="N70" s="21">
        <v>21567770</v>
      </c>
      <c r="O70" s="21">
        <v>19926441</v>
      </c>
      <c r="P70" s="21">
        <v>19527504</v>
      </c>
      <c r="Q70" s="21">
        <v>61021715</v>
      </c>
      <c r="R70" s="21">
        <v>20498150</v>
      </c>
      <c r="S70" s="21">
        <v>-10721608</v>
      </c>
      <c r="T70" s="21">
        <v>20936863</v>
      </c>
      <c r="U70" s="21">
        <v>30713405</v>
      </c>
      <c r="V70" s="21">
        <v>222008937</v>
      </c>
      <c r="W70" s="21">
        <v>311517000</v>
      </c>
      <c r="X70" s="21"/>
      <c r="Y70" s="20"/>
      <c r="Z70" s="23">
        <v>290032892</v>
      </c>
    </row>
    <row r="71" spans="1:26" ht="12.75" hidden="1">
      <c r="A71" s="39" t="s">
        <v>104</v>
      </c>
      <c r="B71" s="19">
        <v>75122914</v>
      </c>
      <c r="C71" s="19"/>
      <c r="D71" s="20">
        <v>105872273</v>
      </c>
      <c r="E71" s="21">
        <v>100711695</v>
      </c>
      <c r="F71" s="21">
        <v>8526371</v>
      </c>
      <c r="G71" s="21">
        <v>8433035</v>
      </c>
      <c r="H71" s="21">
        <v>7475866</v>
      </c>
      <c r="I71" s="21">
        <v>24435272</v>
      </c>
      <c r="J71" s="21">
        <v>9585108</v>
      </c>
      <c r="K71" s="21">
        <v>5994580</v>
      </c>
      <c r="L71" s="21">
        <v>7080987</v>
      </c>
      <c r="M71" s="21">
        <v>22660675</v>
      </c>
      <c r="N71" s="21">
        <v>6239849</v>
      </c>
      <c r="O71" s="21">
        <v>6792702</v>
      </c>
      <c r="P71" s="21">
        <v>6703626</v>
      </c>
      <c r="Q71" s="21">
        <v>19736177</v>
      </c>
      <c r="R71" s="21">
        <v>5975667</v>
      </c>
      <c r="S71" s="21">
        <v>-6395285</v>
      </c>
      <c r="T71" s="21">
        <v>6996027</v>
      </c>
      <c r="U71" s="21">
        <v>6576409</v>
      </c>
      <c r="V71" s="21">
        <v>73408533</v>
      </c>
      <c r="W71" s="21">
        <v>105872273</v>
      </c>
      <c r="X71" s="21"/>
      <c r="Y71" s="20"/>
      <c r="Z71" s="23">
        <v>100711695</v>
      </c>
    </row>
    <row r="72" spans="1:26" ht="12.75" hidden="1">
      <c r="A72" s="39" t="s">
        <v>105</v>
      </c>
      <c r="B72" s="19">
        <v>29861149</v>
      </c>
      <c r="C72" s="19"/>
      <c r="D72" s="20">
        <v>47410601</v>
      </c>
      <c r="E72" s="21">
        <v>38755754</v>
      </c>
      <c r="F72" s="21">
        <v>3132464</v>
      </c>
      <c r="G72" s="21">
        <v>3133947</v>
      </c>
      <c r="H72" s="21">
        <v>3182158</v>
      </c>
      <c r="I72" s="21">
        <v>9448569</v>
      </c>
      <c r="J72" s="21">
        <v>3131389</v>
      </c>
      <c r="K72" s="21">
        <v>3117717</v>
      </c>
      <c r="L72" s="21">
        <v>3067670</v>
      </c>
      <c r="M72" s="21">
        <v>9316776</v>
      </c>
      <c r="N72" s="21">
        <v>3103680</v>
      </c>
      <c r="O72" s="21">
        <v>3066519</v>
      </c>
      <c r="P72" s="21">
        <v>3116134</v>
      </c>
      <c r="Q72" s="21">
        <v>9286333</v>
      </c>
      <c r="R72" s="21">
        <v>3067911</v>
      </c>
      <c r="S72" s="21">
        <v>-2849335</v>
      </c>
      <c r="T72" s="21">
        <v>3036682</v>
      </c>
      <c r="U72" s="21">
        <v>3255258</v>
      </c>
      <c r="V72" s="21">
        <v>31306936</v>
      </c>
      <c r="W72" s="21">
        <v>47410601</v>
      </c>
      <c r="X72" s="21"/>
      <c r="Y72" s="20"/>
      <c r="Z72" s="23">
        <v>38755754</v>
      </c>
    </row>
    <row r="73" spans="1:26" ht="12.75" hidden="1">
      <c r="A73" s="39" t="s">
        <v>106</v>
      </c>
      <c r="B73" s="19">
        <v>20365510</v>
      </c>
      <c r="C73" s="19"/>
      <c r="D73" s="20">
        <v>39872669</v>
      </c>
      <c r="E73" s="21">
        <v>31132615</v>
      </c>
      <c r="F73" s="21">
        <v>2416807</v>
      </c>
      <c r="G73" s="21">
        <v>2261597</v>
      </c>
      <c r="H73" s="21">
        <v>2335192</v>
      </c>
      <c r="I73" s="21">
        <v>7013596</v>
      </c>
      <c r="J73" s="21">
        <v>2326139</v>
      </c>
      <c r="K73" s="21">
        <v>2311542</v>
      </c>
      <c r="L73" s="21">
        <v>2279367</v>
      </c>
      <c r="M73" s="21">
        <v>6917048</v>
      </c>
      <c r="N73" s="21">
        <v>2281250</v>
      </c>
      <c r="O73" s="21">
        <v>2266815</v>
      </c>
      <c r="P73" s="21">
        <v>2259364</v>
      </c>
      <c r="Q73" s="21">
        <v>6807429</v>
      </c>
      <c r="R73" s="21">
        <v>2225393</v>
      </c>
      <c r="S73" s="21">
        <v>-2005762</v>
      </c>
      <c r="T73" s="21">
        <v>2214945</v>
      </c>
      <c r="U73" s="21">
        <v>2434576</v>
      </c>
      <c r="V73" s="21">
        <v>23172649</v>
      </c>
      <c r="W73" s="21">
        <v>39872669</v>
      </c>
      <c r="X73" s="21"/>
      <c r="Y73" s="20"/>
      <c r="Z73" s="23">
        <v>31132615</v>
      </c>
    </row>
    <row r="74" spans="1:26" ht="12.75" hidden="1">
      <c r="A74" s="39" t="s">
        <v>107</v>
      </c>
      <c r="B74" s="19"/>
      <c r="C74" s="19"/>
      <c r="D74" s="20"/>
      <c r="E74" s="21">
        <v>-1600650</v>
      </c>
      <c r="F74" s="21"/>
      <c r="G74" s="21">
        <v>231</v>
      </c>
      <c r="H74" s="21"/>
      <c r="I74" s="21">
        <v>231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231</v>
      </c>
      <c r="W74" s="21"/>
      <c r="X74" s="21"/>
      <c r="Y74" s="20"/>
      <c r="Z74" s="23">
        <v>-1600650</v>
      </c>
    </row>
    <row r="75" spans="1:26" ht="12.75" hidden="1">
      <c r="A75" s="40" t="s">
        <v>110</v>
      </c>
      <c r="B75" s="28">
        <v>19409971</v>
      </c>
      <c r="C75" s="28"/>
      <c r="D75" s="29">
        <v>17079000</v>
      </c>
      <c r="E75" s="30">
        <v>18236496</v>
      </c>
      <c r="F75" s="30">
        <v>1718251</v>
      </c>
      <c r="G75" s="30">
        <v>1712941</v>
      </c>
      <c r="H75" s="30">
        <v>1732980</v>
      </c>
      <c r="I75" s="30">
        <v>5164172</v>
      </c>
      <c r="J75" s="30">
        <v>1444700</v>
      </c>
      <c r="K75" s="30">
        <v>1802568</v>
      </c>
      <c r="L75" s="30">
        <v>1875359</v>
      </c>
      <c r="M75" s="30">
        <v>5122627</v>
      </c>
      <c r="N75" s="30">
        <v>1948605</v>
      </c>
      <c r="O75" s="30">
        <v>1896013</v>
      </c>
      <c r="P75" s="30">
        <v>1963503</v>
      </c>
      <c r="Q75" s="30">
        <v>5808121</v>
      </c>
      <c r="R75" s="30">
        <v>1987873</v>
      </c>
      <c r="S75" s="30">
        <v>-1973847</v>
      </c>
      <c r="T75" s="30">
        <v>1924826</v>
      </c>
      <c r="U75" s="30">
        <v>1938852</v>
      </c>
      <c r="V75" s="30">
        <v>18033772</v>
      </c>
      <c r="W75" s="30">
        <v>17079000</v>
      </c>
      <c r="X75" s="30"/>
      <c r="Y75" s="29"/>
      <c r="Z75" s="31">
        <v>18236496</v>
      </c>
    </row>
    <row r="76" spans="1:26" ht="12.75" hidden="1">
      <c r="A76" s="42" t="s">
        <v>287</v>
      </c>
      <c r="B76" s="32">
        <v>317393853</v>
      </c>
      <c r="C76" s="32"/>
      <c r="D76" s="33">
        <v>503980000</v>
      </c>
      <c r="E76" s="34">
        <v>506568000</v>
      </c>
      <c r="F76" s="34">
        <v>32604857</v>
      </c>
      <c r="G76" s="34">
        <v>33483323</v>
      </c>
      <c r="H76" s="34">
        <v>40598329</v>
      </c>
      <c r="I76" s="34">
        <v>106686509</v>
      </c>
      <c r="J76" s="34">
        <v>38922361</v>
      </c>
      <c r="K76" s="34">
        <v>38055412</v>
      </c>
      <c r="L76" s="34">
        <v>24807066</v>
      </c>
      <c r="M76" s="34">
        <v>101784839</v>
      </c>
      <c r="N76" s="34">
        <v>30558340</v>
      </c>
      <c r="O76" s="34">
        <v>34057660</v>
      </c>
      <c r="P76" s="34">
        <v>27958383</v>
      </c>
      <c r="Q76" s="34">
        <v>92574383</v>
      </c>
      <c r="R76" s="34">
        <v>30810691</v>
      </c>
      <c r="S76" s="34">
        <v>37567026</v>
      </c>
      <c r="T76" s="34">
        <v>31904835</v>
      </c>
      <c r="U76" s="34">
        <v>100282552</v>
      </c>
      <c r="V76" s="34">
        <v>401328283</v>
      </c>
      <c r="W76" s="34">
        <v>506568000</v>
      </c>
      <c r="X76" s="34"/>
      <c r="Y76" s="33"/>
      <c r="Z76" s="35">
        <v>506568000</v>
      </c>
    </row>
    <row r="77" spans="1:26" ht="12.75" hidden="1">
      <c r="A77" s="37" t="s">
        <v>31</v>
      </c>
      <c r="B77" s="19"/>
      <c r="C77" s="19"/>
      <c r="D77" s="20">
        <v>60487000</v>
      </c>
      <c r="E77" s="21">
        <v>70487000</v>
      </c>
      <c r="F77" s="21">
        <v>1952190</v>
      </c>
      <c r="G77" s="21">
        <v>2701311</v>
      </c>
      <c r="H77" s="21">
        <v>6924248</v>
      </c>
      <c r="I77" s="21">
        <v>11577749</v>
      </c>
      <c r="J77" s="21">
        <v>6371878</v>
      </c>
      <c r="K77" s="21">
        <v>6255771</v>
      </c>
      <c r="L77" s="21">
        <v>2163143</v>
      </c>
      <c r="M77" s="21">
        <v>14790792</v>
      </c>
      <c r="N77" s="21">
        <v>2334683</v>
      </c>
      <c r="O77" s="21">
        <v>2337653</v>
      </c>
      <c r="P77" s="21">
        <v>4553645</v>
      </c>
      <c r="Q77" s="21">
        <v>9225981</v>
      </c>
      <c r="R77" s="21">
        <v>2701839</v>
      </c>
      <c r="S77" s="21">
        <v>4331212</v>
      </c>
      <c r="T77" s="21">
        <v>3603984</v>
      </c>
      <c r="U77" s="21">
        <v>10637035</v>
      </c>
      <c r="V77" s="21">
        <v>46231557</v>
      </c>
      <c r="W77" s="21">
        <v>70487000</v>
      </c>
      <c r="X77" s="21"/>
      <c r="Y77" s="20"/>
      <c r="Z77" s="23">
        <v>70487000</v>
      </c>
    </row>
    <row r="78" spans="1:26" ht="12.75" hidden="1">
      <c r="A78" s="38" t="s">
        <v>32</v>
      </c>
      <c r="B78" s="19">
        <v>297983882</v>
      </c>
      <c r="C78" s="19"/>
      <c r="D78" s="20">
        <v>428976000</v>
      </c>
      <c r="E78" s="21">
        <v>436081000</v>
      </c>
      <c r="F78" s="21">
        <v>30513930</v>
      </c>
      <c r="G78" s="21">
        <v>30712930</v>
      </c>
      <c r="H78" s="21">
        <v>33567425</v>
      </c>
      <c r="I78" s="21">
        <v>94794285</v>
      </c>
      <c r="J78" s="21">
        <v>32285345</v>
      </c>
      <c r="K78" s="21">
        <v>31603383</v>
      </c>
      <c r="L78" s="21">
        <v>22582085</v>
      </c>
      <c r="M78" s="21">
        <v>86470813</v>
      </c>
      <c r="N78" s="21">
        <v>28140697</v>
      </c>
      <c r="O78" s="21">
        <v>31609501</v>
      </c>
      <c r="P78" s="21">
        <v>23330081</v>
      </c>
      <c r="Q78" s="21">
        <v>83080279</v>
      </c>
      <c r="R78" s="21">
        <v>28036601</v>
      </c>
      <c r="S78" s="21">
        <v>33027209</v>
      </c>
      <c r="T78" s="21">
        <v>28300851</v>
      </c>
      <c r="U78" s="21">
        <v>89364661</v>
      </c>
      <c r="V78" s="21">
        <v>353710038</v>
      </c>
      <c r="W78" s="21">
        <v>436081000</v>
      </c>
      <c r="X78" s="21"/>
      <c r="Y78" s="20"/>
      <c r="Z78" s="23">
        <v>436081000</v>
      </c>
    </row>
    <row r="79" spans="1:26" ht="12.75" hidden="1">
      <c r="A79" s="39" t="s">
        <v>103</v>
      </c>
      <c r="B79" s="19">
        <v>255057543</v>
      </c>
      <c r="C79" s="19"/>
      <c r="D79" s="20">
        <v>264789000</v>
      </c>
      <c r="E79" s="21">
        <v>272176000</v>
      </c>
      <c r="F79" s="21">
        <v>19495700</v>
      </c>
      <c r="G79" s="21">
        <v>23734172</v>
      </c>
      <c r="H79" s="21">
        <v>26042051</v>
      </c>
      <c r="I79" s="21">
        <v>69271923</v>
      </c>
      <c r="J79" s="21">
        <v>23852788</v>
      </c>
      <c r="K79" s="21">
        <v>24758892</v>
      </c>
      <c r="L79" s="21">
        <v>18284445</v>
      </c>
      <c r="M79" s="21">
        <v>66896125</v>
      </c>
      <c r="N79" s="21">
        <v>20091631</v>
      </c>
      <c r="O79" s="21">
        <v>24912766</v>
      </c>
      <c r="P79" s="21">
        <v>16151177</v>
      </c>
      <c r="Q79" s="21">
        <v>61155574</v>
      </c>
      <c r="R79" s="21">
        <v>21844709</v>
      </c>
      <c r="S79" s="21">
        <v>22228559</v>
      </c>
      <c r="T79" s="21">
        <v>22405750</v>
      </c>
      <c r="U79" s="21">
        <v>66479018</v>
      </c>
      <c r="V79" s="21">
        <v>263802640</v>
      </c>
      <c r="W79" s="21">
        <v>272176000</v>
      </c>
      <c r="X79" s="21"/>
      <c r="Y79" s="20"/>
      <c r="Z79" s="23">
        <v>272176000</v>
      </c>
    </row>
    <row r="80" spans="1:26" ht="12.75" hidden="1">
      <c r="A80" s="39" t="s">
        <v>104</v>
      </c>
      <c r="B80" s="19">
        <v>75272680</v>
      </c>
      <c r="C80" s="19"/>
      <c r="D80" s="20">
        <v>89991000</v>
      </c>
      <c r="E80" s="21">
        <v>97512000</v>
      </c>
      <c r="F80" s="21">
        <v>3308671</v>
      </c>
      <c r="G80" s="21">
        <v>4074408</v>
      </c>
      <c r="H80" s="21">
        <v>4673550</v>
      </c>
      <c r="I80" s="21">
        <v>12056629</v>
      </c>
      <c r="J80" s="21">
        <v>4866720</v>
      </c>
      <c r="K80" s="21">
        <v>3322866</v>
      </c>
      <c r="L80" s="21">
        <v>2240650</v>
      </c>
      <c r="M80" s="21">
        <v>10430236</v>
      </c>
      <c r="N80" s="21">
        <v>4994922</v>
      </c>
      <c r="O80" s="21">
        <v>4162755</v>
      </c>
      <c r="P80" s="21">
        <v>4270411</v>
      </c>
      <c r="Q80" s="21">
        <v>13428088</v>
      </c>
      <c r="R80" s="21">
        <v>3300744</v>
      </c>
      <c r="S80" s="21">
        <v>4713231</v>
      </c>
      <c r="T80" s="21">
        <v>3137112</v>
      </c>
      <c r="U80" s="21">
        <v>11151087</v>
      </c>
      <c r="V80" s="21">
        <v>47066040</v>
      </c>
      <c r="W80" s="21">
        <v>97512000</v>
      </c>
      <c r="X80" s="21"/>
      <c r="Y80" s="20"/>
      <c r="Z80" s="23">
        <v>97512000</v>
      </c>
    </row>
    <row r="81" spans="1:26" ht="12.75" hidden="1">
      <c r="A81" s="39" t="s">
        <v>105</v>
      </c>
      <c r="B81" s="19">
        <v>29861148</v>
      </c>
      <c r="C81" s="19"/>
      <c r="D81" s="20">
        <v>40299000</v>
      </c>
      <c r="E81" s="21">
        <v>36818000</v>
      </c>
      <c r="F81" s="21">
        <v>2932325</v>
      </c>
      <c r="G81" s="21">
        <v>1510333</v>
      </c>
      <c r="H81" s="21">
        <v>1490556</v>
      </c>
      <c r="I81" s="21">
        <v>5933214</v>
      </c>
      <c r="J81" s="21">
        <v>1866400</v>
      </c>
      <c r="K81" s="21">
        <v>1922304</v>
      </c>
      <c r="L81" s="21">
        <v>1060639</v>
      </c>
      <c r="M81" s="21">
        <v>4849343</v>
      </c>
      <c r="N81" s="21">
        <v>1662364</v>
      </c>
      <c r="O81" s="21">
        <v>1343217</v>
      </c>
      <c r="P81" s="21">
        <v>1557267</v>
      </c>
      <c r="Q81" s="21">
        <v>4562848</v>
      </c>
      <c r="R81" s="21">
        <v>1514379</v>
      </c>
      <c r="S81" s="21">
        <v>3336098</v>
      </c>
      <c r="T81" s="21">
        <v>1464255</v>
      </c>
      <c r="U81" s="21">
        <v>6314732</v>
      </c>
      <c r="V81" s="21">
        <v>21660137</v>
      </c>
      <c r="W81" s="21">
        <v>36818000</v>
      </c>
      <c r="X81" s="21"/>
      <c r="Y81" s="20"/>
      <c r="Z81" s="23">
        <v>36818000</v>
      </c>
    </row>
    <row r="82" spans="1:26" ht="12.75" hidden="1">
      <c r="A82" s="39" t="s">
        <v>106</v>
      </c>
      <c r="B82" s="19">
        <v>20384592</v>
      </c>
      <c r="C82" s="19"/>
      <c r="D82" s="20">
        <v>33897000</v>
      </c>
      <c r="E82" s="21">
        <v>29575000</v>
      </c>
      <c r="F82" s="21">
        <v>2732779</v>
      </c>
      <c r="G82" s="21">
        <v>1394017</v>
      </c>
      <c r="H82" s="21">
        <v>1361268</v>
      </c>
      <c r="I82" s="21">
        <v>5488064</v>
      </c>
      <c r="J82" s="21">
        <v>1699437</v>
      </c>
      <c r="K82" s="21">
        <v>1599321</v>
      </c>
      <c r="L82" s="21">
        <v>996351</v>
      </c>
      <c r="M82" s="21">
        <v>4295109</v>
      </c>
      <c r="N82" s="21">
        <v>1391780</v>
      </c>
      <c r="O82" s="21">
        <v>1190763</v>
      </c>
      <c r="P82" s="21">
        <v>1351226</v>
      </c>
      <c r="Q82" s="21">
        <v>3933769</v>
      </c>
      <c r="R82" s="21">
        <v>1376769</v>
      </c>
      <c r="S82" s="21">
        <v>2749321</v>
      </c>
      <c r="T82" s="21">
        <v>1293734</v>
      </c>
      <c r="U82" s="21">
        <v>5419824</v>
      </c>
      <c r="V82" s="21">
        <v>19136766</v>
      </c>
      <c r="W82" s="21">
        <v>29575000</v>
      </c>
      <c r="X82" s="21"/>
      <c r="Y82" s="20"/>
      <c r="Z82" s="23">
        <v>29575000</v>
      </c>
    </row>
    <row r="83" spans="1:26" ht="12.75" hidden="1">
      <c r="A83" s="39" t="s">
        <v>107</v>
      </c>
      <c r="B83" s="19">
        <v>-82592081</v>
      </c>
      <c r="C83" s="19"/>
      <c r="D83" s="20"/>
      <c r="E83" s="21"/>
      <c r="F83" s="21">
        <v>2044455</v>
      </c>
      <c r="G83" s="21"/>
      <c r="H83" s="21"/>
      <c r="I83" s="21">
        <v>2044455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2044455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19409971</v>
      </c>
      <c r="C84" s="28"/>
      <c r="D84" s="29">
        <v>14517000</v>
      </c>
      <c r="E84" s="30"/>
      <c r="F84" s="30">
        <v>138737</v>
      </c>
      <c r="G84" s="30">
        <v>69082</v>
      </c>
      <c r="H84" s="30">
        <v>106656</v>
      </c>
      <c r="I84" s="30">
        <v>314475</v>
      </c>
      <c r="J84" s="30">
        <v>265138</v>
      </c>
      <c r="K84" s="30">
        <v>196258</v>
      </c>
      <c r="L84" s="30">
        <v>61838</v>
      </c>
      <c r="M84" s="30">
        <v>523234</v>
      </c>
      <c r="N84" s="30">
        <v>82960</v>
      </c>
      <c r="O84" s="30">
        <v>110506</v>
      </c>
      <c r="P84" s="30">
        <v>74657</v>
      </c>
      <c r="Q84" s="30">
        <v>268123</v>
      </c>
      <c r="R84" s="30">
        <v>72251</v>
      </c>
      <c r="S84" s="30">
        <v>208605</v>
      </c>
      <c r="T84" s="30"/>
      <c r="U84" s="30">
        <v>280856</v>
      </c>
      <c r="V84" s="30">
        <v>1386688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34376001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10000000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5392726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5392726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3033042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3033042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11210613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11210613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4739620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4739620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42927000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42927000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77303001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259305790</v>
      </c>
      <c r="D5" s="153">
        <f>SUM(D6:D8)</f>
        <v>0</v>
      </c>
      <c r="E5" s="154">
        <f t="shared" si="0"/>
        <v>202556218</v>
      </c>
      <c r="F5" s="100">
        <f t="shared" si="0"/>
        <v>190272309</v>
      </c>
      <c r="G5" s="100">
        <f t="shared" si="0"/>
        <v>78778546</v>
      </c>
      <c r="H5" s="100">
        <f t="shared" si="0"/>
        <v>5005628</v>
      </c>
      <c r="I5" s="100">
        <f t="shared" si="0"/>
        <v>5119280</v>
      </c>
      <c r="J5" s="100">
        <f t="shared" si="0"/>
        <v>88903454</v>
      </c>
      <c r="K5" s="100">
        <f t="shared" si="0"/>
        <v>5139504</v>
      </c>
      <c r="L5" s="100">
        <f t="shared" si="0"/>
        <v>4998682</v>
      </c>
      <c r="M5" s="100">
        <f t="shared" si="0"/>
        <v>60647399</v>
      </c>
      <c r="N5" s="100">
        <f t="shared" si="0"/>
        <v>70785585</v>
      </c>
      <c r="O5" s="100">
        <f t="shared" si="0"/>
        <v>7155799</v>
      </c>
      <c r="P5" s="100">
        <f t="shared" si="0"/>
        <v>5438765</v>
      </c>
      <c r="Q5" s="100">
        <f t="shared" si="0"/>
        <v>46070157</v>
      </c>
      <c r="R5" s="100">
        <f t="shared" si="0"/>
        <v>58664721</v>
      </c>
      <c r="S5" s="100">
        <f t="shared" si="0"/>
        <v>5314099</v>
      </c>
      <c r="T5" s="100">
        <f t="shared" si="0"/>
        <v>-5415940</v>
      </c>
      <c r="U5" s="100">
        <f t="shared" si="0"/>
        <v>7425704</v>
      </c>
      <c r="V5" s="100">
        <f t="shared" si="0"/>
        <v>7323863</v>
      </c>
      <c r="W5" s="100">
        <f t="shared" si="0"/>
        <v>225677623</v>
      </c>
      <c r="X5" s="100">
        <f t="shared" si="0"/>
        <v>202555758</v>
      </c>
      <c r="Y5" s="100">
        <f t="shared" si="0"/>
        <v>23121865</v>
      </c>
      <c r="Z5" s="137">
        <f>+IF(X5&lt;&gt;0,+(Y5/X5)*100,0)</f>
        <v>11.415061822137883</v>
      </c>
      <c r="AA5" s="153">
        <f>SUM(AA6:AA8)</f>
        <v>190272309</v>
      </c>
    </row>
    <row r="6" spans="1:27" ht="12.75">
      <c r="A6" s="138" t="s">
        <v>75</v>
      </c>
      <c r="B6" s="136"/>
      <c r="C6" s="155">
        <v>172314517</v>
      </c>
      <c r="D6" s="155"/>
      <c r="E6" s="156">
        <v>122173096</v>
      </c>
      <c r="F6" s="60">
        <v>118934408</v>
      </c>
      <c r="G6" s="60">
        <v>68403550</v>
      </c>
      <c r="H6" s="60">
        <v>-2999</v>
      </c>
      <c r="I6" s="60">
        <v>20856</v>
      </c>
      <c r="J6" s="60">
        <v>68421407</v>
      </c>
      <c r="K6" s="60">
        <v>29213</v>
      </c>
      <c r="L6" s="60">
        <v>163230</v>
      </c>
      <c r="M6" s="60">
        <v>55597178</v>
      </c>
      <c r="N6" s="60">
        <v>55789621</v>
      </c>
      <c r="O6" s="60">
        <v>2147165</v>
      </c>
      <c r="P6" s="60"/>
      <c r="Q6" s="60">
        <v>41023000</v>
      </c>
      <c r="R6" s="60">
        <v>43170165</v>
      </c>
      <c r="S6" s="60">
        <v>60358</v>
      </c>
      <c r="T6" s="60">
        <v>-227966</v>
      </c>
      <c r="U6" s="60">
        <v>1271692</v>
      </c>
      <c r="V6" s="60">
        <v>1104084</v>
      </c>
      <c r="W6" s="60">
        <v>168485277</v>
      </c>
      <c r="X6" s="60">
        <v>122173096</v>
      </c>
      <c r="Y6" s="60">
        <v>46312181</v>
      </c>
      <c r="Z6" s="140">
        <v>37.91</v>
      </c>
      <c r="AA6" s="155">
        <v>118934408</v>
      </c>
    </row>
    <row r="7" spans="1:27" ht="12.75">
      <c r="A7" s="138" t="s">
        <v>76</v>
      </c>
      <c r="B7" s="136"/>
      <c r="C7" s="157">
        <v>86615695</v>
      </c>
      <c r="D7" s="157"/>
      <c r="E7" s="158">
        <v>80383122</v>
      </c>
      <c r="F7" s="159">
        <v>70176970</v>
      </c>
      <c r="G7" s="159">
        <v>10188956</v>
      </c>
      <c r="H7" s="159">
        <v>4819884</v>
      </c>
      <c r="I7" s="159">
        <v>4869452</v>
      </c>
      <c r="J7" s="159">
        <v>19878292</v>
      </c>
      <c r="K7" s="159">
        <v>4910880</v>
      </c>
      <c r="L7" s="159">
        <v>4610984</v>
      </c>
      <c r="M7" s="159">
        <v>4852582</v>
      </c>
      <c r="N7" s="159">
        <v>14374446</v>
      </c>
      <c r="O7" s="159">
        <v>4774388</v>
      </c>
      <c r="P7" s="159">
        <v>5222247</v>
      </c>
      <c r="Q7" s="159">
        <v>4828704</v>
      </c>
      <c r="R7" s="159">
        <v>14825339</v>
      </c>
      <c r="S7" s="159">
        <v>5045396</v>
      </c>
      <c r="T7" s="159">
        <v>-4982081</v>
      </c>
      <c r="U7" s="159">
        <v>4958744</v>
      </c>
      <c r="V7" s="159">
        <v>5022059</v>
      </c>
      <c r="W7" s="159">
        <v>54100136</v>
      </c>
      <c r="X7" s="159">
        <v>80382662</v>
      </c>
      <c r="Y7" s="159">
        <v>-26282526</v>
      </c>
      <c r="Z7" s="141">
        <v>-32.7</v>
      </c>
      <c r="AA7" s="157">
        <v>70176970</v>
      </c>
    </row>
    <row r="8" spans="1:27" ht="12.75">
      <c r="A8" s="138" t="s">
        <v>77</v>
      </c>
      <c r="B8" s="136"/>
      <c r="C8" s="155">
        <v>375578</v>
      </c>
      <c r="D8" s="155"/>
      <c r="E8" s="156"/>
      <c r="F8" s="60">
        <v>1160931</v>
      </c>
      <c r="G8" s="60">
        <v>186040</v>
      </c>
      <c r="H8" s="60">
        <v>188743</v>
      </c>
      <c r="I8" s="60">
        <v>228972</v>
      </c>
      <c r="J8" s="60">
        <v>603755</v>
      </c>
      <c r="K8" s="60">
        <v>199411</v>
      </c>
      <c r="L8" s="60">
        <v>224468</v>
      </c>
      <c r="M8" s="60">
        <v>197639</v>
      </c>
      <c r="N8" s="60">
        <v>621518</v>
      </c>
      <c r="O8" s="60">
        <v>234246</v>
      </c>
      <c r="P8" s="60">
        <v>216518</v>
      </c>
      <c r="Q8" s="60">
        <v>218453</v>
      </c>
      <c r="R8" s="60">
        <v>669217</v>
      </c>
      <c r="S8" s="60">
        <v>208345</v>
      </c>
      <c r="T8" s="60">
        <v>-205893</v>
      </c>
      <c r="U8" s="60">
        <v>1195268</v>
      </c>
      <c r="V8" s="60">
        <v>1197720</v>
      </c>
      <c r="W8" s="60">
        <v>3092210</v>
      </c>
      <c r="X8" s="60"/>
      <c r="Y8" s="60">
        <v>3092210</v>
      </c>
      <c r="Z8" s="140">
        <v>0</v>
      </c>
      <c r="AA8" s="155">
        <v>1160931</v>
      </c>
    </row>
    <row r="9" spans="1:27" ht="12.75">
      <c r="A9" s="135" t="s">
        <v>78</v>
      </c>
      <c r="B9" s="136"/>
      <c r="C9" s="153">
        <f aca="true" t="shared" si="1" ref="C9:Y9">SUM(C10:C14)</f>
        <v>8077012</v>
      </c>
      <c r="D9" s="153">
        <f>SUM(D10:D14)</f>
        <v>0</v>
      </c>
      <c r="E9" s="154">
        <f t="shared" si="1"/>
        <v>22806000</v>
      </c>
      <c r="F9" s="100">
        <f t="shared" si="1"/>
        <v>15342498</v>
      </c>
      <c r="G9" s="100">
        <f t="shared" si="1"/>
        <v>228243</v>
      </c>
      <c r="H9" s="100">
        <f t="shared" si="1"/>
        <v>2397876</v>
      </c>
      <c r="I9" s="100">
        <f t="shared" si="1"/>
        <v>1194810</v>
      </c>
      <c r="J9" s="100">
        <f t="shared" si="1"/>
        <v>3820929</v>
      </c>
      <c r="K9" s="100">
        <f t="shared" si="1"/>
        <v>-290132</v>
      </c>
      <c r="L9" s="100">
        <f t="shared" si="1"/>
        <v>1578829</v>
      </c>
      <c r="M9" s="100">
        <f t="shared" si="1"/>
        <v>299370</v>
      </c>
      <c r="N9" s="100">
        <f t="shared" si="1"/>
        <v>1588067</v>
      </c>
      <c r="O9" s="100">
        <f t="shared" si="1"/>
        <v>87537</v>
      </c>
      <c r="P9" s="100">
        <f t="shared" si="1"/>
        <v>1701242</v>
      </c>
      <c r="Q9" s="100">
        <f t="shared" si="1"/>
        <v>1133978</v>
      </c>
      <c r="R9" s="100">
        <f t="shared" si="1"/>
        <v>2922757</v>
      </c>
      <c r="S9" s="100">
        <f t="shared" si="1"/>
        <v>810704</v>
      </c>
      <c r="T9" s="100">
        <f t="shared" si="1"/>
        <v>-600420</v>
      </c>
      <c r="U9" s="100">
        <f t="shared" si="1"/>
        <v>384277</v>
      </c>
      <c r="V9" s="100">
        <f t="shared" si="1"/>
        <v>594561</v>
      </c>
      <c r="W9" s="100">
        <f t="shared" si="1"/>
        <v>8926314</v>
      </c>
      <c r="X9" s="100">
        <f t="shared" si="1"/>
        <v>22806565</v>
      </c>
      <c r="Y9" s="100">
        <f t="shared" si="1"/>
        <v>-13880251</v>
      </c>
      <c r="Z9" s="137">
        <f>+IF(X9&lt;&gt;0,+(Y9/X9)*100,0)</f>
        <v>-60.86076969504176</v>
      </c>
      <c r="AA9" s="153">
        <f>SUM(AA10:AA14)</f>
        <v>15342498</v>
      </c>
    </row>
    <row r="10" spans="1:27" ht="12.75">
      <c r="A10" s="138" t="s">
        <v>79</v>
      </c>
      <c r="B10" s="136"/>
      <c r="C10" s="155">
        <v>7952827</v>
      </c>
      <c r="D10" s="155"/>
      <c r="E10" s="156">
        <v>21764000</v>
      </c>
      <c r="F10" s="60">
        <v>1220355</v>
      </c>
      <c r="G10" s="60">
        <v>107916</v>
      </c>
      <c r="H10" s="60">
        <v>118671</v>
      </c>
      <c r="I10" s="60">
        <v>102598</v>
      </c>
      <c r="J10" s="60">
        <v>329185</v>
      </c>
      <c r="K10" s="60">
        <v>82294</v>
      </c>
      <c r="L10" s="60">
        <v>142560</v>
      </c>
      <c r="M10" s="60">
        <v>67366</v>
      </c>
      <c r="N10" s="60">
        <v>292220</v>
      </c>
      <c r="O10" s="60">
        <v>120773</v>
      </c>
      <c r="P10" s="60">
        <v>81958</v>
      </c>
      <c r="Q10" s="60">
        <v>68560</v>
      </c>
      <c r="R10" s="60">
        <v>271291</v>
      </c>
      <c r="S10" s="60">
        <v>106819</v>
      </c>
      <c r="T10" s="60">
        <v>-115418</v>
      </c>
      <c r="U10" s="60">
        <v>134425</v>
      </c>
      <c r="V10" s="60">
        <v>125826</v>
      </c>
      <c r="W10" s="60">
        <v>1018522</v>
      </c>
      <c r="X10" s="60">
        <v>21764365</v>
      </c>
      <c r="Y10" s="60">
        <v>-20745843</v>
      </c>
      <c r="Z10" s="140">
        <v>-95.32</v>
      </c>
      <c r="AA10" s="155">
        <v>1220355</v>
      </c>
    </row>
    <row r="11" spans="1:27" ht="12.75">
      <c r="A11" s="138" t="s">
        <v>80</v>
      </c>
      <c r="B11" s="136"/>
      <c r="C11" s="155">
        <v>124185</v>
      </c>
      <c r="D11" s="155"/>
      <c r="E11" s="156"/>
      <c r="F11" s="60">
        <v>4802890</v>
      </c>
      <c r="G11" s="60">
        <v>17179</v>
      </c>
      <c r="H11" s="60">
        <v>49391</v>
      </c>
      <c r="I11" s="60">
        <v>30581</v>
      </c>
      <c r="J11" s="60">
        <v>97151</v>
      </c>
      <c r="K11" s="60">
        <v>162469</v>
      </c>
      <c r="L11" s="60">
        <v>327863</v>
      </c>
      <c r="M11" s="60">
        <v>61095</v>
      </c>
      <c r="N11" s="60">
        <v>551427</v>
      </c>
      <c r="O11" s="60">
        <v>388916</v>
      </c>
      <c r="P11" s="60">
        <v>1500685</v>
      </c>
      <c r="Q11" s="60">
        <v>112640</v>
      </c>
      <c r="R11" s="60">
        <v>2002241</v>
      </c>
      <c r="S11" s="60">
        <v>423144</v>
      </c>
      <c r="T11" s="60">
        <v>-271529</v>
      </c>
      <c r="U11" s="60">
        <v>92447</v>
      </c>
      <c r="V11" s="60">
        <v>244062</v>
      </c>
      <c r="W11" s="60">
        <v>2894881</v>
      </c>
      <c r="X11" s="60"/>
      <c r="Y11" s="60">
        <v>2894881</v>
      </c>
      <c r="Z11" s="140">
        <v>0</v>
      </c>
      <c r="AA11" s="155">
        <v>4802890</v>
      </c>
    </row>
    <row r="12" spans="1:27" ht="12.75">
      <c r="A12" s="138" t="s">
        <v>81</v>
      </c>
      <c r="B12" s="136"/>
      <c r="C12" s="155"/>
      <c r="D12" s="155"/>
      <c r="E12" s="156">
        <v>1042000</v>
      </c>
      <c r="F12" s="60">
        <v>1134133</v>
      </c>
      <c r="G12" s="60">
        <v>544</v>
      </c>
      <c r="H12" s="60">
        <v>1420</v>
      </c>
      <c r="I12" s="60">
        <v>212261</v>
      </c>
      <c r="J12" s="60">
        <v>214225</v>
      </c>
      <c r="K12" s="60">
        <v>2592</v>
      </c>
      <c r="L12" s="60">
        <v>70906</v>
      </c>
      <c r="M12" s="60">
        <v>14040</v>
      </c>
      <c r="N12" s="60">
        <v>87538</v>
      </c>
      <c r="O12" s="60">
        <v>56801</v>
      </c>
      <c r="P12" s="60">
        <v>270</v>
      </c>
      <c r="Q12" s="60">
        <v>86487</v>
      </c>
      <c r="R12" s="60">
        <v>143558</v>
      </c>
      <c r="S12" s="60">
        <v>120440</v>
      </c>
      <c r="T12" s="60">
        <v>-282</v>
      </c>
      <c r="U12" s="60">
        <v>2192</v>
      </c>
      <c r="V12" s="60">
        <v>122350</v>
      </c>
      <c r="W12" s="60">
        <v>567671</v>
      </c>
      <c r="X12" s="60">
        <v>1042200</v>
      </c>
      <c r="Y12" s="60">
        <v>-474529</v>
      </c>
      <c r="Z12" s="140">
        <v>-45.53</v>
      </c>
      <c r="AA12" s="155">
        <v>1134133</v>
      </c>
    </row>
    <row r="13" spans="1:27" ht="12.75">
      <c r="A13" s="138" t="s">
        <v>82</v>
      </c>
      <c r="B13" s="136"/>
      <c r="C13" s="155"/>
      <c r="D13" s="155"/>
      <c r="E13" s="156"/>
      <c r="F13" s="60">
        <v>8185120</v>
      </c>
      <c r="G13" s="60">
        <v>102604</v>
      </c>
      <c r="H13" s="60">
        <v>2228394</v>
      </c>
      <c r="I13" s="60">
        <v>849370</v>
      </c>
      <c r="J13" s="60">
        <v>3180368</v>
      </c>
      <c r="K13" s="60">
        <v>-537487</v>
      </c>
      <c r="L13" s="60">
        <v>1037500</v>
      </c>
      <c r="M13" s="60">
        <v>156869</v>
      </c>
      <c r="N13" s="60">
        <v>656882</v>
      </c>
      <c r="O13" s="60">
        <v>-478953</v>
      </c>
      <c r="P13" s="60">
        <v>118329</v>
      </c>
      <c r="Q13" s="60">
        <v>866291</v>
      </c>
      <c r="R13" s="60">
        <v>505667</v>
      </c>
      <c r="S13" s="60">
        <v>160301</v>
      </c>
      <c r="T13" s="60">
        <v>-213191</v>
      </c>
      <c r="U13" s="60">
        <v>155213</v>
      </c>
      <c r="V13" s="60">
        <v>102323</v>
      </c>
      <c r="W13" s="60">
        <v>4445240</v>
      </c>
      <c r="X13" s="60"/>
      <c r="Y13" s="60">
        <v>4445240</v>
      </c>
      <c r="Z13" s="140">
        <v>0</v>
      </c>
      <c r="AA13" s="155">
        <v>8185120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49914263</v>
      </c>
      <c r="D15" s="153">
        <f>SUM(D16:D18)</f>
        <v>0</v>
      </c>
      <c r="E15" s="154">
        <f t="shared" si="2"/>
        <v>55396841</v>
      </c>
      <c r="F15" s="100">
        <f t="shared" si="2"/>
        <v>45737110</v>
      </c>
      <c r="G15" s="100">
        <f t="shared" si="2"/>
        <v>9827157</v>
      </c>
      <c r="H15" s="100">
        <f t="shared" si="2"/>
        <v>-9645960</v>
      </c>
      <c r="I15" s="100">
        <f t="shared" si="2"/>
        <v>7044582</v>
      </c>
      <c r="J15" s="100">
        <f t="shared" si="2"/>
        <v>7225779</v>
      </c>
      <c r="K15" s="100">
        <f t="shared" si="2"/>
        <v>-7983248</v>
      </c>
      <c r="L15" s="100">
        <f t="shared" si="2"/>
        <v>9758984</v>
      </c>
      <c r="M15" s="100">
        <f t="shared" si="2"/>
        <v>13119764</v>
      </c>
      <c r="N15" s="100">
        <f t="shared" si="2"/>
        <v>14895500</v>
      </c>
      <c r="O15" s="100">
        <f t="shared" si="2"/>
        <v>-6934710</v>
      </c>
      <c r="P15" s="100">
        <f t="shared" si="2"/>
        <v>12152630</v>
      </c>
      <c r="Q15" s="100">
        <f t="shared" si="2"/>
        <v>13942018</v>
      </c>
      <c r="R15" s="100">
        <f t="shared" si="2"/>
        <v>19159938</v>
      </c>
      <c r="S15" s="100">
        <f t="shared" si="2"/>
        <v>-9900164</v>
      </c>
      <c r="T15" s="100">
        <f t="shared" si="2"/>
        <v>51771812</v>
      </c>
      <c r="U15" s="100">
        <f t="shared" si="2"/>
        <v>72299294</v>
      </c>
      <c r="V15" s="100">
        <f t="shared" si="2"/>
        <v>114170942</v>
      </c>
      <c r="W15" s="100">
        <f t="shared" si="2"/>
        <v>155452159</v>
      </c>
      <c r="X15" s="100">
        <f t="shared" si="2"/>
        <v>55396841</v>
      </c>
      <c r="Y15" s="100">
        <f t="shared" si="2"/>
        <v>100055318</v>
      </c>
      <c r="Z15" s="137">
        <f>+IF(X15&lt;&gt;0,+(Y15/X15)*100,0)</f>
        <v>180.6155661475354</v>
      </c>
      <c r="AA15" s="153">
        <f>SUM(AA16:AA18)</f>
        <v>45737110</v>
      </c>
    </row>
    <row r="16" spans="1:27" ht="12.75">
      <c r="A16" s="138" t="s">
        <v>85</v>
      </c>
      <c r="B16" s="136"/>
      <c r="C16" s="155">
        <v>11563359</v>
      </c>
      <c r="D16" s="155"/>
      <c r="E16" s="156">
        <v>12943424</v>
      </c>
      <c r="F16" s="60">
        <v>624000</v>
      </c>
      <c r="G16" s="60">
        <v>41763</v>
      </c>
      <c r="H16" s="60">
        <v>38438</v>
      </c>
      <c r="I16" s="60">
        <v>47454</v>
      </c>
      <c r="J16" s="60">
        <v>127655</v>
      </c>
      <c r="K16" s="60">
        <v>-1478799</v>
      </c>
      <c r="L16" s="60">
        <v>211600</v>
      </c>
      <c r="M16" s="60">
        <v>45342</v>
      </c>
      <c r="N16" s="60">
        <v>-1221857</v>
      </c>
      <c r="O16" s="60">
        <v>-12163</v>
      </c>
      <c r="P16" s="60">
        <v>59351</v>
      </c>
      <c r="Q16" s="60">
        <v>59898</v>
      </c>
      <c r="R16" s="60">
        <v>107086</v>
      </c>
      <c r="S16" s="60">
        <v>72720</v>
      </c>
      <c r="T16" s="60">
        <v>-68959</v>
      </c>
      <c r="U16" s="60">
        <v>59975</v>
      </c>
      <c r="V16" s="60">
        <v>63736</v>
      </c>
      <c r="W16" s="60">
        <v>-923380</v>
      </c>
      <c r="X16" s="60">
        <v>12943424</v>
      </c>
      <c r="Y16" s="60">
        <v>-13866804</v>
      </c>
      <c r="Z16" s="140">
        <v>-107.13</v>
      </c>
      <c r="AA16" s="155">
        <v>624000</v>
      </c>
    </row>
    <row r="17" spans="1:27" ht="12.75">
      <c r="A17" s="138" t="s">
        <v>86</v>
      </c>
      <c r="B17" s="136"/>
      <c r="C17" s="155">
        <v>38350904</v>
      </c>
      <c r="D17" s="155"/>
      <c r="E17" s="156">
        <v>42453417</v>
      </c>
      <c r="F17" s="60">
        <v>45113110</v>
      </c>
      <c r="G17" s="60">
        <v>9785394</v>
      </c>
      <c r="H17" s="60">
        <v>-9684398</v>
      </c>
      <c r="I17" s="60">
        <v>6997128</v>
      </c>
      <c r="J17" s="60">
        <v>7098124</v>
      </c>
      <c r="K17" s="60">
        <v>-6504449</v>
      </c>
      <c r="L17" s="60">
        <v>9547384</v>
      </c>
      <c r="M17" s="60">
        <v>13074422</v>
      </c>
      <c r="N17" s="60">
        <v>16117357</v>
      </c>
      <c r="O17" s="60">
        <v>-6922547</v>
      </c>
      <c r="P17" s="60">
        <v>12093279</v>
      </c>
      <c r="Q17" s="60">
        <v>13882120</v>
      </c>
      <c r="R17" s="60">
        <v>19052852</v>
      </c>
      <c r="S17" s="60">
        <v>-9972884</v>
      </c>
      <c r="T17" s="60">
        <v>51840771</v>
      </c>
      <c r="U17" s="60">
        <v>72239319</v>
      </c>
      <c r="V17" s="60">
        <v>114107206</v>
      </c>
      <c r="W17" s="60">
        <v>156375539</v>
      </c>
      <c r="X17" s="60">
        <v>42453417</v>
      </c>
      <c r="Y17" s="60">
        <v>113922122</v>
      </c>
      <c r="Z17" s="140">
        <v>268.35</v>
      </c>
      <c r="AA17" s="155">
        <v>45113110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381170094</v>
      </c>
      <c r="D19" s="153">
        <f>SUM(D20:D23)</f>
        <v>0</v>
      </c>
      <c r="E19" s="154">
        <f t="shared" si="3"/>
        <v>504672543</v>
      </c>
      <c r="F19" s="100">
        <f t="shared" si="3"/>
        <v>551530419</v>
      </c>
      <c r="G19" s="100">
        <f t="shared" si="3"/>
        <v>38105567</v>
      </c>
      <c r="H19" s="100">
        <f t="shared" si="3"/>
        <v>40820339</v>
      </c>
      <c r="I19" s="100">
        <f t="shared" si="3"/>
        <v>36109457</v>
      </c>
      <c r="J19" s="100">
        <f t="shared" si="3"/>
        <v>115035363</v>
      </c>
      <c r="K19" s="100">
        <f t="shared" si="3"/>
        <v>38499673</v>
      </c>
      <c r="L19" s="100">
        <f t="shared" si="3"/>
        <v>32283874</v>
      </c>
      <c r="M19" s="100">
        <f t="shared" si="3"/>
        <v>48148894</v>
      </c>
      <c r="N19" s="100">
        <f t="shared" si="3"/>
        <v>118932441</v>
      </c>
      <c r="O19" s="100">
        <f t="shared" si="3"/>
        <v>34865750</v>
      </c>
      <c r="P19" s="100">
        <f t="shared" si="3"/>
        <v>33811076</v>
      </c>
      <c r="Q19" s="100">
        <f t="shared" si="3"/>
        <v>33221488</v>
      </c>
      <c r="R19" s="100">
        <f t="shared" si="3"/>
        <v>101898314</v>
      </c>
      <c r="S19" s="100">
        <f t="shared" si="3"/>
        <v>33551120</v>
      </c>
      <c r="T19" s="100">
        <f t="shared" si="3"/>
        <v>-23622918</v>
      </c>
      <c r="U19" s="100">
        <f t="shared" si="3"/>
        <v>42841364</v>
      </c>
      <c r="V19" s="100">
        <f t="shared" si="3"/>
        <v>52769566</v>
      </c>
      <c r="W19" s="100">
        <f t="shared" si="3"/>
        <v>388635684</v>
      </c>
      <c r="X19" s="100">
        <f t="shared" si="3"/>
        <v>504672543</v>
      </c>
      <c r="Y19" s="100">
        <f t="shared" si="3"/>
        <v>-116036859</v>
      </c>
      <c r="Z19" s="137">
        <f>+IF(X19&lt;&gt;0,+(Y19/X19)*100,0)</f>
        <v>-22.992504864684108</v>
      </c>
      <c r="AA19" s="153">
        <f>SUM(AA20:AA23)</f>
        <v>551530419</v>
      </c>
    </row>
    <row r="20" spans="1:27" ht="12.75">
      <c r="A20" s="138" t="s">
        <v>89</v>
      </c>
      <c r="B20" s="136"/>
      <c r="C20" s="155">
        <v>255510387</v>
      </c>
      <c r="D20" s="155"/>
      <c r="E20" s="156">
        <v>311517000</v>
      </c>
      <c r="F20" s="60">
        <v>309050173</v>
      </c>
      <c r="G20" s="60">
        <v>22755916</v>
      </c>
      <c r="H20" s="60">
        <v>25728760</v>
      </c>
      <c r="I20" s="60">
        <v>21807217</v>
      </c>
      <c r="J20" s="60">
        <v>70291893</v>
      </c>
      <c r="K20" s="60">
        <v>22134354</v>
      </c>
      <c r="L20" s="60">
        <v>19524881</v>
      </c>
      <c r="M20" s="60">
        <v>19859050</v>
      </c>
      <c r="N20" s="60">
        <v>61518285</v>
      </c>
      <c r="O20" s="60">
        <v>21804614</v>
      </c>
      <c r="P20" s="60">
        <v>20254474</v>
      </c>
      <c r="Q20" s="60">
        <v>19692179</v>
      </c>
      <c r="R20" s="60">
        <v>61751267</v>
      </c>
      <c r="S20" s="60">
        <v>20820732</v>
      </c>
      <c r="T20" s="60">
        <v>-10896072</v>
      </c>
      <c r="U20" s="60">
        <v>25844189</v>
      </c>
      <c r="V20" s="60">
        <v>35768849</v>
      </c>
      <c r="W20" s="60">
        <v>229330294</v>
      </c>
      <c r="X20" s="60">
        <v>311517000</v>
      </c>
      <c r="Y20" s="60">
        <v>-82186706</v>
      </c>
      <c r="Z20" s="140">
        <v>-26.38</v>
      </c>
      <c r="AA20" s="155">
        <v>309050173</v>
      </c>
    </row>
    <row r="21" spans="1:27" ht="12.75">
      <c r="A21" s="138" t="s">
        <v>90</v>
      </c>
      <c r="B21" s="136"/>
      <c r="C21" s="155">
        <v>75433048</v>
      </c>
      <c r="D21" s="155"/>
      <c r="E21" s="156">
        <v>105872273</v>
      </c>
      <c r="F21" s="60">
        <v>145741023</v>
      </c>
      <c r="G21" s="60">
        <v>9353914</v>
      </c>
      <c r="H21" s="60">
        <v>9267187</v>
      </c>
      <c r="I21" s="60">
        <v>8339029</v>
      </c>
      <c r="J21" s="60">
        <v>26960130</v>
      </c>
      <c r="K21" s="60">
        <v>10448225</v>
      </c>
      <c r="L21" s="60">
        <v>6863350</v>
      </c>
      <c r="M21" s="60">
        <v>22460683</v>
      </c>
      <c r="N21" s="60">
        <v>39772258</v>
      </c>
      <c r="O21" s="60">
        <v>7173421</v>
      </c>
      <c r="P21" s="60">
        <v>7712131</v>
      </c>
      <c r="Q21" s="60">
        <v>7630360</v>
      </c>
      <c r="R21" s="60">
        <v>22515912</v>
      </c>
      <c r="S21" s="60">
        <v>6902508</v>
      </c>
      <c r="T21" s="60">
        <v>-7338905</v>
      </c>
      <c r="U21" s="60">
        <v>11210456</v>
      </c>
      <c r="V21" s="60">
        <v>10774059</v>
      </c>
      <c r="W21" s="60">
        <v>100022359</v>
      </c>
      <c r="X21" s="60">
        <v>105872273</v>
      </c>
      <c r="Y21" s="60">
        <v>-5849914</v>
      </c>
      <c r="Z21" s="140">
        <v>-5.53</v>
      </c>
      <c r="AA21" s="155">
        <v>145741023</v>
      </c>
    </row>
    <row r="22" spans="1:27" ht="12.75">
      <c r="A22" s="138" t="s">
        <v>91</v>
      </c>
      <c r="B22" s="136"/>
      <c r="C22" s="157">
        <v>29861149</v>
      </c>
      <c r="D22" s="157"/>
      <c r="E22" s="158">
        <v>47410601</v>
      </c>
      <c r="F22" s="159">
        <v>54850958</v>
      </c>
      <c r="G22" s="159">
        <v>3394783</v>
      </c>
      <c r="H22" s="159">
        <v>3388868</v>
      </c>
      <c r="I22" s="159">
        <v>3447543</v>
      </c>
      <c r="J22" s="159">
        <v>10231194</v>
      </c>
      <c r="K22" s="159">
        <v>3405197</v>
      </c>
      <c r="L22" s="159">
        <v>3396462</v>
      </c>
      <c r="M22" s="159">
        <v>3356406</v>
      </c>
      <c r="N22" s="159">
        <v>10158065</v>
      </c>
      <c r="O22" s="159">
        <v>3404995</v>
      </c>
      <c r="P22" s="159">
        <v>3373166</v>
      </c>
      <c r="Q22" s="159">
        <v>3430271</v>
      </c>
      <c r="R22" s="159">
        <v>10208432</v>
      </c>
      <c r="S22" s="159">
        <v>3388802</v>
      </c>
      <c r="T22" s="159">
        <v>-3168751</v>
      </c>
      <c r="U22" s="159">
        <v>3356870</v>
      </c>
      <c r="V22" s="159">
        <v>3576921</v>
      </c>
      <c r="W22" s="159">
        <v>34174612</v>
      </c>
      <c r="X22" s="159">
        <v>47410601</v>
      </c>
      <c r="Y22" s="159">
        <v>-13235989</v>
      </c>
      <c r="Z22" s="141">
        <v>-27.92</v>
      </c>
      <c r="AA22" s="157">
        <v>54850958</v>
      </c>
    </row>
    <row r="23" spans="1:27" ht="12.75">
      <c r="A23" s="138" t="s">
        <v>92</v>
      </c>
      <c r="B23" s="136"/>
      <c r="C23" s="155">
        <v>20365510</v>
      </c>
      <c r="D23" s="155"/>
      <c r="E23" s="156">
        <v>39872669</v>
      </c>
      <c r="F23" s="60">
        <v>41888265</v>
      </c>
      <c r="G23" s="60">
        <v>2600954</v>
      </c>
      <c r="H23" s="60">
        <v>2435524</v>
      </c>
      <c r="I23" s="60">
        <v>2515668</v>
      </c>
      <c r="J23" s="60">
        <v>7552146</v>
      </c>
      <c r="K23" s="60">
        <v>2511897</v>
      </c>
      <c r="L23" s="60">
        <v>2499181</v>
      </c>
      <c r="M23" s="60">
        <v>2472755</v>
      </c>
      <c r="N23" s="60">
        <v>7483833</v>
      </c>
      <c r="O23" s="60">
        <v>2482720</v>
      </c>
      <c r="P23" s="60">
        <v>2471305</v>
      </c>
      <c r="Q23" s="60">
        <v>2468678</v>
      </c>
      <c r="R23" s="60">
        <v>7422703</v>
      </c>
      <c r="S23" s="60">
        <v>2439078</v>
      </c>
      <c r="T23" s="60">
        <v>-2219190</v>
      </c>
      <c r="U23" s="60">
        <v>2429849</v>
      </c>
      <c r="V23" s="60">
        <v>2649737</v>
      </c>
      <c r="W23" s="60">
        <v>25108419</v>
      </c>
      <c r="X23" s="60">
        <v>39872669</v>
      </c>
      <c r="Y23" s="60">
        <v>-14764250</v>
      </c>
      <c r="Z23" s="140">
        <v>-37.03</v>
      </c>
      <c r="AA23" s="155">
        <v>41888265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698467159</v>
      </c>
      <c r="D25" s="168">
        <f>+D5+D9+D15+D19+D24</f>
        <v>0</v>
      </c>
      <c r="E25" s="169">
        <f t="shared" si="4"/>
        <v>785431602</v>
      </c>
      <c r="F25" s="73">
        <f t="shared" si="4"/>
        <v>802882336</v>
      </c>
      <c r="G25" s="73">
        <f t="shared" si="4"/>
        <v>126939513</v>
      </c>
      <c r="H25" s="73">
        <f t="shared" si="4"/>
        <v>38577883</v>
      </c>
      <c r="I25" s="73">
        <f t="shared" si="4"/>
        <v>49468129</v>
      </c>
      <c r="J25" s="73">
        <f t="shared" si="4"/>
        <v>214985525</v>
      </c>
      <c r="K25" s="73">
        <f t="shared" si="4"/>
        <v>35365797</v>
      </c>
      <c r="L25" s="73">
        <f t="shared" si="4"/>
        <v>48620369</v>
      </c>
      <c r="M25" s="73">
        <f t="shared" si="4"/>
        <v>122215427</v>
      </c>
      <c r="N25" s="73">
        <f t="shared" si="4"/>
        <v>206201593</v>
      </c>
      <c r="O25" s="73">
        <f t="shared" si="4"/>
        <v>35174376</v>
      </c>
      <c r="P25" s="73">
        <f t="shared" si="4"/>
        <v>53103713</v>
      </c>
      <c r="Q25" s="73">
        <f t="shared" si="4"/>
        <v>94367641</v>
      </c>
      <c r="R25" s="73">
        <f t="shared" si="4"/>
        <v>182645730</v>
      </c>
      <c r="S25" s="73">
        <f t="shared" si="4"/>
        <v>29775759</v>
      </c>
      <c r="T25" s="73">
        <f t="shared" si="4"/>
        <v>22132534</v>
      </c>
      <c r="U25" s="73">
        <f t="shared" si="4"/>
        <v>122950639</v>
      </c>
      <c r="V25" s="73">
        <f t="shared" si="4"/>
        <v>174858932</v>
      </c>
      <c r="W25" s="73">
        <f t="shared" si="4"/>
        <v>778691780</v>
      </c>
      <c r="X25" s="73">
        <f t="shared" si="4"/>
        <v>785431707</v>
      </c>
      <c r="Y25" s="73">
        <f t="shared" si="4"/>
        <v>-6739927</v>
      </c>
      <c r="Z25" s="170">
        <f>+IF(X25&lt;&gt;0,+(Y25/X25)*100,0)</f>
        <v>-0.8581175091267357</v>
      </c>
      <c r="AA25" s="168">
        <f>+AA5+AA9+AA15+AA19+AA24</f>
        <v>802882336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336751445</v>
      </c>
      <c r="D28" s="153">
        <f>SUM(D29:D31)</f>
        <v>0</v>
      </c>
      <c r="E28" s="154">
        <f t="shared" si="5"/>
        <v>178552000</v>
      </c>
      <c r="F28" s="100">
        <f t="shared" si="5"/>
        <v>192724196</v>
      </c>
      <c r="G28" s="100">
        <f t="shared" si="5"/>
        <v>9652927</v>
      </c>
      <c r="H28" s="100">
        <f t="shared" si="5"/>
        <v>12201363</v>
      </c>
      <c r="I28" s="100">
        <f t="shared" si="5"/>
        <v>15664361</v>
      </c>
      <c r="J28" s="100">
        <f t="shared" si="5"/>
        <v>37518651</v>
      </c>
      <c r="K28" s="100">
        <f t="shared" si="5"/>
        <v>11768332</v>
      </c>
      <c r="L28" s="100">
        <f t="shared" si="5"/>
        <v>12452089</v>
      </c>
      <c r="M28" s="100">
        <f t="shared" si="5"/>
        <v>15739859</v>
      </c>
      <c r="N28" s="100">
        <f t="shared" si="5"/>
        <v>39960280</v>
      </c>
      <c r="O28" s="100">
        <f t="shared" si="5"/>
        <v>12203597</v>
      </c>
      <c r="P28" s="100">
        <f t="shared" si="5"/>
        <v>-13632749</v>
      </c>
      <c r="Q28" s="100">
        <f t="shared" si="5"/>
        <v>13230972</v>
      </c>
      <c r="R28" s="100">
        <f t="shared" si="5"/>
        <v>11801820</v>
      </c>
      <c r="S28" s="100">
        <f t="shared" si="5"/>
        <v>10484532</v>
      </c>
      <c r="T28" s="100">
        <f t="shared" si="5"/>
        <v>20184800</v>
      </c>
      <c r="U28" s="100">
        <f t="shared" si="5"/>
        <v>25398366</v>
      </c>
      <c r="V28" s="100">
        <f t="shared" si="5"/>
        <v>56067698</v>
      </c>
      <c r="W28" s="100">
        <f t="shared" si="5"/>
        <v>145348449</v>
      </c>
      <c r="X28" s="100">
        <f t="shared" si="5"/>
        <v>178552267</v>
      </c>
      <c r="Y28" s="100">
        <f t="shared" si="5"/>
        <v>-33203818</v>
      </c>
      <c r="Z28" s="137">
        <f>+IF(X28&lt;&gt;0,+(Y28/X28)*100,0)</f>
        <v>-18.59613353438968</v>
      </c>
      <c r="AA28" s="153">
        <f>SUM(AA29:AA31)</f>
        <v>192724196</v>
      </c>
    </row>
    <row r="29" spans="1:27" ht="12.75">
      <c r="A29" s="138" t="s">
        <v>75</v>
      </c>
      <c r="B29" s="136"/>
      <c r="C29" s="155">
        <v>234332509</v>
      </c>
      <c r="D29" s="155"/>
      <c r="E29" s="156">
        <v>71857000</v>
      </c>
      <c r="F29" s="60">
        <v>75432460</v>
      </c>
      <c r="G29" s="60">
        <v>3605248</v>
      </c>
      <c r="H29" s="60">
        <v>4343232</v>
      </c>
      <c r="I29" s="60">
        <v>8422476</v>
      </c>
      <c r="J29" s="60">
        <v>16370956</v>
      </c>
      <c r="K29" s="60">
        <v>3941117</v>
      </c>
      <c r="L29" s="60">
        <v>4889190</v>
      </c>
      <c r="M29" s="60">
        <v>5763263</v>
      </c>
      <c r="N29" s="60">
        <v>14593570</v>
      </c>
      <c r="O29" s="60">
        <v>5109269</v>
      </c>
      <c r="P29" s="60">
        <v>-6420858</v>
      </c>
      <c r="Q29" s="60">
        <v>5811921</v>
      </c>
      <c r="R29" s="60">
        <v>4500332</v>
      </c>
      <c r="S29" s="60">
        <v>3609985</v>
      </c>
      <c r="T29" s="60">
        <v>5019438</v>
      </c>
      <c r="U29" s="60">
        <v>6071905</v>
      </c>
      <c r="V29" s="60">
        <v>14701328</v>
      </c>
      <c r="W29" s="60">
        <v>50166186</v>
      </c>
      <c r="X29" s="60">
        <v>71856950</v>
      </c>
      <c r="Y29" s="60">
        <v>-21690764</v>
      </c>
      <c r="Z29" s="140">
        <v>-30.19</v>
      </c>
      <c r="AA29" s="155">
        <v>75432460</v>
      </c>
    </row>
    <row r="30" spans="1:27" ht="12.75">
      <c r="A30" s="138" t="s">
        <v>76</v>
      </c>
      <c r="B30" s="136"/>
      <c r="C30" s="157">
        <v>49529089</v>
      </c>
      <c r="D30" s="157"/>
      <c r="E30" s="158">
        <v>104430000</v>
      </c>
      <c r="F30" s="159">
        <v>30431013</v>
      </c>
      <c r="G30" s="159">
        <v>2471541</v>
      </c>
      <c r="H30" s="159">
        <v>2532869</v>
      </c>
      <c r="I30" s="159">
        <v>2464068</v>
      </c>
      <c r="J30" s="159">
        <v>7468478</v>
      </c>
      <c r="K30" s="159">
        <v>2556271</v>
      </c>
      <c r="L30" s="159">
        <v>2531259</v>
      </c>
      <c r="M30" s="159">
        <v>2382394</v>
      </c>
      <c r="N30" s="159">
        <v>7469924</v>
      </c>
      <c r="O30" s="159">
        <v>2347467</v>
      </c>
      <c r="P30" s="159">
        <v>-2342339</v>
      </c>
      <c r="Q30" s="159">
        <v>2436935</v>
      </c>
      <c r="R30" s="159">
        <v>2442063</v>
      </c>
      <c r="S30" s="159">
        <v>2122648</v>
      </c>
      <c r="T30" s="159">
        <v>10062485</v>
      </c>
      <c r="U30" s="159">
        <v>11042096</v>
      </c>
      <c r="V30" s="159">
        <v>23227229</v>
      </c>
      <c r="W30" s="159">
        <v>40607694</v>
      </c>
      <c r="X30" s="159">
        <v>104430281</v>
      </c>
      <c r="Y30" s="159">
        <v>-63822587</v>
      </c>
      <c r="Z30" s="141">
        <v>-61.12</v>
      </c>
      <c r="AA30" s="157">
        <v>30431013</v>
      </c>
    </row>
    <row r="31" spans="1:27" ht="12.75">
      <c r="A31" s="138" t="s">
        <v>77</v>
      </c>
      <c r="B31" s="136"/>
      <c r="C31" s="155">
        <v>52889847</v>
      </c>
      <c r="D31" s="155"/>
      <c r="E31" s="156">
        <v>2265000</v>
      </c>
      <c r="F31" s="60">
        <v>86860723</v>
      </c>
      <c r="G31" s="60">
        <v>3576138</v>
      </c>
      <c r="H31" s="60">
        <v>5325262</v>
      </c>
      <c r="I31" s="60">
        <v>4777817</v>
      </c>
      <c r="J31" s="60">
        <v>13679217</v>
      </c>
      <c r="K31" s="60">
        <v>5270944</v>
      </c>
      <c r="L31" s="60">
        <v>5031640</v>
      </c>
      <c r="M31" s="60">
        <v>7594202</v>
      </c>
      <c r="N31" s="60">
        <v>17896786</v>
      </c>
      <c r="O31" s="60">
        <v>4746861</v>
      </c>
      <c r="P31" s="60">
        <v>-4869552</v>
      </c>
      <c r="Q31" s="60">
        <v>4982116</v>
      </c>
      <c r="R31" s="60">
        <v>4859425</v>
      </c>
      <c r="S31" s="60">
        <v>4751899</v>
      </c>
      <c r="T31" s="60">
        <v>5102877</v>
      </c>
      <c r="U31" s="60">
        <v>8284365</v>
      </c>
      <c r="V31" s="60">
        <v>18139141</v>
      </c>
      <c r="W31" s="60">
        <v>54574569</v>
      </c>
      <c r="X31" s="60">
        <v>2265036</v>
      </c>
      <c r="Y31" s="60">
        <v>52309533</v>
      </c>
      <c r="Z31" s="140">
        <v>2309.43</v>
      </c>
      <c r="AA31" s="155">
        <v>86860723</v>
      </c>
    </row>
    <row r="32" spans="1:27" ht="12.75">
      <c r="A32" s="135" t="s">
        <v>78</v>
      </c>
      <c r="B32" s="136"/>
      <c r="C32" s="153">
        <f aca="true" t="shared" si="6" ref="C32:Y32">SUM(C33:C37)</f>
        <v>99051629</v>
      </c>
      <c r="D32" s="153">
        <f>SUM(D33:D37)</f>
        <v>0</v>
      </c>
      <c r="E32" s="154">
        <f t="shared" si="6"/>
        <v>88725000</v>
      </c>
      <c r="F32" s="100">
        <f t="shared" si="6"/>
        <v>75308576</v>
      </c>
      <c r="G32" s="100">
        <f t="shared" si="6"/>
        <v>5608509</v>
      </c>
      <c r="H32" s="100">
        <f t="shared" si="6"/>
        <v>5400135</v>
      </c>
      <c r="I32" s="100">
        <f t="shared" si="6"/>
        <v>4943824</v>
      </c>
      <c r="J32" s="100">
        <f t="shared" si="6"/>
        <v>15952468</v>
      </c>
      <c r="K32" s="100">
        <f t="shared" si="6"/>
        <v>4430061</v>
      </c>
      <c r="L32" s="100">
        <f t="shared" si="6"/>
        <v>5141366</v>
      </c>
      <c r="M32" s="100">
        <f t="shared" si="6"/>
        <v>5185763</v>
      </c>
      <c r="N32" s="100">
        <f t="shared" si="6"/>
        <v>14757190</v>
      </c>
      <c r="O32" s="100">
        <f t="shared" si="6"/>
        <v>4778945</v>
      </c>
      <c r="P32" s="100">
        <f t="shared" si="6"/>
        <v>-4767605</v>
      </c>
      <c r="Q32" s="100">
        <f t="shared" si="6"/>
        <v>4763816</v>
      </c>
      <c r="R32" s="100">
        <f t="shared" si="6"/>
        <v>4775156</v>
      </c>
      <c r="S32" s="100">
        <f t="shared" si="6"/>
        <v>4884495</v>
      </c>
      <c r="T32" s="100">
        <f t="shared" si="6"/>
        <v>4642941</v>
      </c>
      <c r="U32" s="100">
        <f t="shared" si="6"/>
        <v>5630070</v>
      </c>
      <c r="V32" s="100">
        <f t="shared" si="6"/>
        <v>15157506</v>
      </c>
      <c r="W32" s="100">
        <f t="shared" si="6"/>
        <v>50642320</v>
      </c>
      <c r="X32" s="100">
        <f t="shared" si="6"/>
        <v>88724694</v>
      </c>
      <c r="Y32" s="100">
        <f t="shared" si="6"/>
        <v>-38082374</v>
      </c>
      <c r="Z32" s="137">
        <f>+IF(X32&lt;&gt;0,+(Y32/X32)*100,0)</f>
        <v>-42.92195586495908</v>
      </c>
      <c r="AA32" s="153">
        <f>SUM(AA33:AA37)</f>
        <v>75308576</v>
      </c>
    </row>
    <row r="33" spans="1:27" ht="12.75">
      <c r="A33" s="138" t="s">
        <v>79</v>
      </c>
      <c r="B33" s="136"/>
      <c r="C33" s="155">
        <v>97702957</v>
      </c>
      <c r="D33" s="155"/>
      <c r="E33" s="156">
        <v>73176000</v>
      </c>
      <c r="F33" s="60">
        <v>9836441</v>
      </c>
      <c r="G33" s="60">
        <v>656316</v>
      </c>
      <c r="H33" s="60">
        <v>595535</v>
      </c>
      <c r="I33" s="60">
        <v>850908</v>
      </c>
      <c r="J33" s="60">
        <v>2102759</v>
      </c>
      <c r="K33" s="60">
        <v>648662</v>
      </c>
      <c r="L33" s="60">
        <v>697907</v>
      </c>
      <c r="M33" s="60">
        <v>646403</v>
      </c>
      <c r="N33" s="60">
        <v>1992972</v>
      </c>
      <c r="O33" s="60">
        <v>621953</v>
      </c>
      <c r="P33" s="60">
        <v>-604744</v>
      </c>
      <c r="Q33" s="60">
        <v>639827</v>
      </c>
      <c r="R33" s="60">
        <v>657036</v>
      </c>
      <c r="S33" s="60">
        <v>599322</v>
      </c>
      <c r="T33" s="60">
        <v>619424</v>
      </c>
      <c r="U33" s="60">
        <v>902806</v>
      </c>
      <c r="V33" s="60">
        <v>2121552</v>
      </c>
      <c r="W33" s="60">
        <v>6874319</v>
      </c>
      <c r="X33" s="60">
        <v>73176117</v>
      </c>
      <c r="Y33" s="60">
        <v>-66301798</v>
      </c>
      <c r="Z33" s="140">
        <v>-90.61</v>
      </c>
      <c r="AA33" s="155">
        <v>9836441</v>
      </c>
    </row>
    <row r="34" spans="1:27" ht="12.75">
      <c r="A34" s="138" t="s">
        <v>80</v>
      </c>
      <c r="B34" s="136"/>
      <c r="C34" s="155">
        <v>1348672</v>
      </c>
      <c r="D34" s="155"/>
      <c r="E34" s="156"/>
      <c r="F34" s="60">
        <v>32507304</v>
      </c>
      <c r="G34" s="60">
        <v>3315122</v>
      </c>
      <c r="H34" s="60">
        <v>3225557</v>
      </c>
      <c r="I34" s="60">
        <v>2438510</v>
      </c>
      <c r="J34" s="60">
        <v>8979189</v>
      </c>
      <c r="K34" s="60">
        <v>2199919</v>
      </c>
      <c r="L34" s="60">
        <v>2493022</v>
      </c>
      <c r="M34" s="60">
        <v>2650738</v>
      </c>
      <c r="N34" s="60">
        <v>7343679</v>
      </c>
      <c r="O34" s="60">
        <v>2314194</v>
      </c>
      <c r="P34" s="60">
        <v>-2347579</v>
      </c>
      <c r="Q34" s="60">
        <v>2421595</v>
      </c>
      <c r="R34" s="60">
        <v>2388210</v>
      </c>
      <c r="S34" s="60">
        <v>2470709</v>
      </c>
      <c r="T34" s="60">
        <v>2175520</v>
      </c>
      <c r="U34" s="60">
        <v>2883759</v>
      </c>
      <c r="V34" s="60">
        <v>7529988</v>
      </c>
      <c r="W34" s="60">
        <v>26241066</v>
      </c>
      <c r="X34" s="60"/>
      <c r="Y34" s="60">
        <v>26241066</v>
      </c>
      <c r="Z34" s="140">
        <v>0</v>
      </c>
      <c r="AA34" s="155">
        <v>32507304</v>
      </c>
    </row>
    <row r="35" spans="1:27" ht="12.75">
      <c r="A35" s="138" t="s">
        <v>81</v>
      </c>
      <c r="B35" s="136"/>
      <c r="C35" s="155"/>
      <c r="D35" s="155"/>
      <c r="E35" s="156">
        <v>15549000</v>
      </c>
      <c r="F35" s="60">
        <v>28453627</v>
      </c>
      <c r="G35" s="60">
        <v>1229705</v>
      </c>
      <c r="H35" s="60">
        <v>1188793</v>
      </c>
      <c r="I35" s="60">
        <v>1268483</v>
      </c>
      <c r="J35" s="60">
        <v>3686981</v>
      </c>
      <c r="K35" s="60">
        <v>1184787</v>
      </c>
      <c r="L35" s="60">
        <v>1545106</v>
      </c>
      <c r="M35" s="60">
        <v>1409737</v>
      </c>
      <c r="N35" s="60">
        <v>4139630</v>
      </c>
      <c r="O35" s="60">
        <v>1431813</v>
      </c>
      <c r="P35" s="60">
        <v>-1389988</v>
      </c>
      <c r="Q35" s="60">
        <v>1283334</v>
      </c>
      <c r="R35" s="60">
        <v>1325159</v>
      </c>
      <c r="S35" s="60">
        <v>1415260</v>
      </c>
      <c r="T35" s="60">
        <v>1445108</v>
      </c>
      <c r="U35" s="60">
        <v>1406970</v>
      </c>
      <c r="V35" s="60">
        <v>4267338</v>
      </c>
      <c r="W35" s="60">
        <v>13419108</v>
      </c>
      <c r="X35" s="60">
        <v>15548577</v>
      </c>
      <c r="Y35" s="60">
        <v>-2129469</v>
      </c>
      <c r="Z35" s="140">
        <v>-13.7</v>
      </c>
      <c r="AA35" s="155">
        <v>28453627</v>
      </c>
    </row>
    <row r="36" spans="1:27" ht="12.75">
      <c r="A36" s="138" t="s">
        <v>82</v>
      </c>
      <c r="B36" s="136"/>
      <c r="C36" s="155"/>
      <c r="D36" s="155"/>
      <c r="E36" s="156"/>
      <c r="F36" s="60">
        <v>4511204</v>
      </c>
      <c r="G36" s="60">
        <v>407366</v>
      </c>
      <c r="H36" s="60">
        <v>390250</v>
      </c>
      <c r="I36" s="60">
        <v>385923</v>
      </c>
      <c r="J36" s="60">
        <v>1183539</v>
      </c>
      <c r="K36" s="60">
        <v>396693</v>
      </c>
      <c r="L36" s="60">
        <v>405331</v>
      </c>
      <c r="M36" s="60">
        <v>478885</v>
      </c>
      <c r="N36" s="60">
        <v>1280909</v>
      </c>
      <c r="O36" s="60">
        <v>410985</v>
      </c>
      <c r="P36" s="60">
        <v>-425294</v>
      </c>
      <c r="Q36" s="60">
        <v>419060</v>
      </c>
      <c r="R36" s="60">
        <v>404751</v>
      </c>
      <c r="S36" s="60">
        <v>399204</v>
      </c>
      <c r="T36" s="60">
        <v>402889</v>
      </c>
      <c r="U36" s="60">
        <v>436535</v>
      </c>
      <c r="V36" s="60">
        <v>1238628</v>
      </c>
      <c r="W36" s="60">
        <v>4107827</v>
      </c>
      <c r="X36" s="60"/>
      <c r="Y36" s="60">
        <v>4107827</v>
      </c>
      <c r="Z36" s="140">
        <v>0</v>
      </c>
      <c r="AA36" s="155">
        <v>4511204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24380274</v>
      </c>
      <c r="D38" s="153">
        <f>SUM(D39:D41)</f>
        <v>0</v>
      </c>
      <c r="E38" s="154">
        <f t="shared" si="7"/>
        <v>61637122</v>
      </c>
      <c r="F38" s="100">
        <f t="shared" si="7"/>
        <v>50502662</v>
      </c>
      <c r="G38" s="100">
        <f t="shared" si="7"/>
        <v>2558713</v>
      </c>
      <c r="H38" s="100">
        <f t="shared" si="7"/>
        <v>2614925</v>
      </c>
      <c r="I38" s="100">
        <f t="shared" si="7"/>
        <v>3844847</v>
      </c>
      <c r="J38" s="100">
        <f t="shared" si="7"/>
        <v>9018485</v>
      </c>
      <c r="K38" s="100">
        <f t="shared" si="7"/>
        <v>2629652</v>
      </c>
      <c r="L38" s="100">
        <f t="shared" si="7"/>
        <v>3711362</v>
      </c>
      <c r="M38" s="100">
        <f t="shared" si="7"/>
        <v>2375949</v>
      </c>
      <c r="N38" s="100">
        <f t="shared" si="7"/>
        <v>8716963</v>
      </c>
      <c r="O38" s="100">
        <f t="shared" si="7"/>
        <v>3375924</v>
      </c>
      <c r="P38" s="100">
        <f t="shared" si="7"/>
        <v>-4171875</v>
      </c>
      <c r="Q38" s="100">
        <f t="shared" si="7"/>
        <v>3068973</v>
      </c>
      <c r="R38" s="100">
        <f t="shared" si="7"/>
        <v>2273022</v>
      </c>
      <c r="S38" s="100">
        <f t="shared" si="7"/>
        <v>2638242</v>
      </c>
      <c r="T38" s="100">
        <f t="shared" si="7"/>
        <v>2932718</v>
      </c>
      <c r="U38" s="100">
        <f t="shared" si="7"/>
        <v>4738788</v>
      </c>
      <c r="V38" s="100">
        <f t="shared" si="7"/>
        <v>10309748</v>
      </c>
      <c r="W38" s="100">
        <f t="shared" si="7"/>
        <v>30318218</v>
      </c>
      <c r="X38" s="100">
        <f t="shared" si="7"/>
        <v>61637088</v>
      </c>
      <c r="Y38" s="100">
        <f t="shared" si="7"/>
        <v>-31318870</v>
      </c>
      <c r="Z38" s="137">
        <f>+IF(X38&lt;&gt;0,+(Y38/X38)*100,0)</f>
        <v>-50.811728808473234</v>
      </c>
      <c r="AA38" s="153">
        <f>SUM(AA39:AA41)</f>
        <v>50502662</v>
      </c>
    </row>
    <row r="39" spans="1:27" ht="12.75">
      <c r="A39" s="138" t="s">
        <v>85</v>
      </c>
      <c r="B39" s="136"/>
      <c r="C39" s="155">
        <v>24380274</v>
      </c>
      <c r="D39" s="155"/>
      <c r="E39" s="156">
        <v>31736018</v>
      </c>
      <c r="F39" s="60">
        <v>5818695</v>
      </c>
      <c r="G39" s="60">
        <v>321040</v>
      </c>
      <c r="H39" s="60">
        <v>321040</v>
      </c>
      <c r="I39" s="60">
        <v>327978</v>
      </c>
      <c r="J39" s="60">
        <v>970058</v>
      </c>
      <c r="K39" s="60">
        <v>445212</v>
      </c>
      <c r="L39" s="60">
        <v>364055</v>
      </c>
      <c r="M39" s="60">
        <v>322364</v>
      </c>
      <c r="N39" s="60">
        <v>1131631</v>
      </c>
      <c r="O39" s="60">
        <v>379711</v>
      </c>
      <c r="P39" s="60">
        <v>-360743</v>
      </c>
      <c r="Q39" s="60">
        <v>368492</v>
      </c>
      <c r="R39" s="60">
        <v>387460</v>
      </c>
      <c r="S39" s="60">
        <v>324030</v>
      </c>
      <c r="T39" s="60">
        <v>368826</v>
      </c>
      <c r="U39" s="60">
        <v>764316</v>
      </c>
      <c r="V39" s="60">
        <v>1457172</v>
      </c>
      <c r="W39" s="60">
        <v>3946321</v>
      </c>
      <c r="X39" s="60">
        <v>31735984</v>
      </c>
      <c r="Y39" s="60">
        <v>-27789663</v>
      </c>
      <c r="Z39" s="140">
        <v>-87.57</v>
      </c>
      <c r="AA39" s="155">
        <v>5818695</v>
      </c>
    </row>
    <row r="40" spans="1:27" ht="12.75">
      <c r="A40" s="138" t="s">
        <v>86</v>
      </c>
      <c r="B40" s="136"/>
      <c r="C40" s="155"/>
      <c r="D40" s="155"/>
      <c r="E40" s="156">
        <v>29901104</v>
      </c>
      <c r="F40" s="60">
        <v>42124660</v>
      </c>
      <c r="G40" s="60">
        <v>2031689</v>
      </c>
      <c r="H40" s="60">
        <v>2140216</v>
      </c>
      <c r="I40" s="60">
        <v>3333203</v>
      </c>
      <c r="J40" s="60">
        <v>7505108</v>
      </c>
      <c r="K40" s="60">
        <v>1961538</v>
      </c>
      <c r="L40" s="60">
        <v>3087237</v>
      </c>
      <c r="M40" s="60">
        <v>1899429</v>
      </c>
      <c r="N40" s="60">
        <v>6948204</v>
      </c>
      <c r="O40" s="60">
        <v>2844832</v>
      </c>
      <c r="P40" s="60">
        <v>-3630896</v>
      </c>
      <c r="Q40" s="60">
        <v>2530630</v>
      </c>
      <c r="R40" s="60">
        <v>1744566</v>
      </c>
      <c r="S40" s="60">
        <v>2151193</v>
      </c>
      <c r="T40" s="60">
        <v>2379776</v>
      </c>
      <c r="U40" s="60">
        <v>3698338</v>
      </c>
      <c r="V40" s="60">
        <v>8229307</v>
      </c>
      <c r="W40" s="60">
        <v>24427185</v>
      </c>
      <c r="X40" s="60">
        <v>29901104</v>
      </c>
      <c r="Y40" s="60">
        <v>-5473919</v>
      </c>
      <c r="Z40" s="140">
        <v>-18.31</v>
      </c>
      <c r="AA40" s="155">
        <v>42124660</v>
      </c>
    </row>
    <row r="41" spans="1:27" ht="12.75">
      <c r="A41" s="138" t="s">
        <v>87</v>
      </c>
      <c r="B41" s="136"/>
      <c r="C41" s="155"/>
      <c r="D41" s="155"/>
      <c r="E41" s="156"/>
      <c r="F41" s="60">
        <v>2559307</v>
      </c>
      <c r="G41" s="60">
        <v>205984</v>
      </c>
      <c r="H41" s="60">
        <v>153669</v>
      </c>
      <c r="I41" s="60">
        <v>183666</v>
      </c>
      <c r="J41" s="60">
        <v>543319</v>
      </c>
      <c r="K41" s="60">
        <v>222902</v>
      </c>
      <c r="L41" s="60">
        <v>260070</v>
      </c>
      <c r="M41" s="60">
        <v>154156</v>
      </c>
      <c r="N41" s="60">
        <v>637128</v>
      </c>
      <c r="O41" s="60">
        <v>151381</v>
      </c>
      <c r="P41" s="60">
        <v>-180236</v>
      </c>
      <c r="Q41" s="60">
        <v>169851</v>
      </c>
      <c r="R41" s="60">
        <v>140996</v>
      </c>
      <c r="S41" s="60">
        <v>163019</v>
      </c>
      <c r="T41" s="60">
        <v>184116</v>
      </c>
      <c r="U41" s="60">
        <v>276134</v>
      </c>
      <c r="V41" s="60">
        <v>623269</v>
      </c>
      <c r="W41" s="60">
        <v>1944712</v>
      </c>
      <c r="X41" s="60"/>
      <c r="Y41" s="60">
        <v>1944712</v>
      </c>
      <c r="Z41" s="140">
        <v>0</v>
      </c>
      <c r="AA41" s="155">
        <v>2559307</v>
      </c>
    </row>
    <row r="42" spans="1:27" ht="12.75">
      <c r="A42" s="135" t="s">
        <v>88</v>
      </c>
      <c r="B42" s="142"/>
      <c r="C42" s="153">
        <f aca="true" t="shared" si="8" ref="C42:Y42">SUM(C43:C46)</f>
        <v>376896512</v>
      </c>
      <c r="D42" s="153">
        <f>SUM(D43:D46)</f>
        <v>0</v>
      </c>
      <c r="E42" s="154">
        <f t="shared" si="8"/>
        <v>446103843</v>
      </c>
      <c r="F42" s="100">
        <f t="shared" si="8"/>
        <v>404001287</v>
      </c>
      <c r="G42" s="100">
        <f t="shared" si="8"/>
        <v>7399374</v>
      </c>
      <c r="H42" s="100">
        <f t="shared" si="8"/>
        <v>12405866</v>
      </c>
      <c r="I42" s="100">
        <f t="shared" si="8"/>
        <v>20487624</v>
      </c>
      <c r="J42" s="100">
        <f t="shared" si="8"/>
        <v>40292864</v>
      </c>
      <c r="K42" s="100">
        <f t="shared" si="8"/>
        <v>11230595</v>
      </c>
      <c r="L42" s="100">
        <f t="shared" si="8"/>
        <v>16500343</v>
      </c>
      <c r="M42" s="100">
        <f t="shared" si="8"/>
        <v>46026550</v>
      </c>
      <c r="N42" s="100">
        <f t="shared" si="8"/>
        <v>73757488</v>
      </c>
      <c r="O42" s="100">
        <f t="shared" si="8"/>
        <v>10837481</v>
      </c>
      <c r="P42" s="100">
        <f t="shared" si="8"/>
        <v>25446087</v>
      </c>
      <c r="Q42" s="100">
        <f t="shared" si="8"/>
        <v>28175918</v>
      </c>
      <c r="R42" s="100">
        <f t="shared" si="8"/>
        <v>64459486</v>
      </c>
      <c r="S42" s="100">
        <f t="shared" si="8"/>
        <v>-14692376</v>
      </c>
      <c r="T42" s="100">
        <f t="shared" si="8"/>
        <v>210164096</v>
      </c>
      <c r="U42" s="100">
        <f t="shared" si="8"/>
        <v>38133146</v>
      </c>
      <c r="V42" s="100">
        <f t="shared" si="8"/>
        <v>233604866</v>
      </c>
      <c r="W42" s="100">
        <f t="shared" si="8"/>
        <v>412114704</v>
      </c>
      <c r="X42" s="100">
        <f t="shared" si="8"/>
        <v>446103998</v>
      </c>
      <c r="Y42" s="100">
        <f t="shared" si="8"/>
        <v>-33989294</v>
      </c>
      <c r="Z42" s="137">
        <f>+IF(X42&lt;&gt;0,+(Y42/X42)*100,0)</f>
        <v>-7.619141310632235</v>
      </c>
      <c r="AA42" s="153">
        <f>SUM(AA43:AA46)</f>
        <v>404001287</v>
      </c>
    </row>
    <row r="43" spans="1:27" ht="12.75">
      <c r="A43" s="138" t="s">
        <v>89</v>
      </c>
      <c r="B43" s="136"/>
      <c r="C43" s="155">
        <v>340598113</v>
      </c>
      <c r="D43" s="155"/>
      <c r="E43" s="156">
        <v>283139986</v>
      </c>
      <c r="F43" s="60">
        <v>283986397</v>
      </c>
      <c r="G43" s="60">
        <v>1683329</v>
      </c>
      <c r="H43" s="60">
        <v>2794042</v>
      </c>
      <c r="I43" s="60">
        <v>11572306</v>
      </c>
      <c r="J43" s="60">
        <v>16049677</v>
      </c>
      <c r="K43" s="60">
        <v>2518634</v>
      </c>
      <c r="L43" s="60">
        <v>7961354</v>
      </c>
      <c r="M43" s="60">
        <v>38327884</v>
      </c>
      <c r="N43" s="60">
        <v>48807872</v>
      </c>
      <c r="O43" s="60">
        <v>3392357</v>
      </c>
      <c r="P43" s="60">
        <v>34128978</v>
      </c>
      <c r="Q43" s="60">
        <v>19283908</v>
      </c>
      <c r="R43" s="60">
        <v>56805243</v>
      </c>
      <c r="S43" s="60">
        <v>-23750285</v>
      </c>
      <c r="T43" s="60">
        <v>203334072</v>
      </c>
      <c r="U43" s="60">
        <v>23251949</v>
      </c>
      <c r="V43" s="60">
        <v>202835736</v>
      </c>
      <c r="W43" s="60">
        <v>324498528</v>
      </c>
      <c r="X43" s="60">
        <v>283139986</v>
      </c>
      <c r="Y43" s="60">
        <v>41358542</v>
      </c>
      <c r="Z43" s="140">
        <v>14.61</v>
      </c>
      <c r="AA43" s="155">
        <v>283986397</v>
      </c>
    </row>
    <row r="44" spans="1:27" ht="12.75">
      <c r="A44" s="138" t="s">
        <v>90</v>
      </c>
      <c r="B44" s="136"/>
      <c r="C44" s="155">
        <v>13769666</v>
      </c>
      <c r="D44" s="155"/>
      <c r="E44" s="156">
        <v>66639312</v>
      </c>
      <c r="F44" s="60">
        <v>49017619</v>
      </c>
      <c r="G44" s="60">
        <v>1437714</v>
      </c>
      <c r="H44" s="60">
        <v>2883237</v>
      </c>
      <c r="I44" s="60">
        <v>1788149</v>
      </c>
      <c r="J44" s="60">
        <v>6109100</v>
      </c>
      <c r="K44" s="60">
        <v>1777642</v>
      </c>
      <c r="L44" s="60">
        <v>3220745</v>
      </c>
      <c r="M44" s="60">
        <v>1932770</v>
      </c>
      <c r="N44" s="60">
        <v>6931157</v>
      </c>
      <c r="O44" s="60">
        <v>2259147</v>
      </c>
      <c r="P44" s="60">
        <v>-3175373</v>
      </c>
      <c r="Q44" s="60">
        <v>3106932</v>
      </c>
      <c r="R44" s="60">
        <v>2190706</v>
      </c>
      <c r="S44" s="60">
        <v>4389500</v>
      </c>
      <c r="T44" s="60">
        <v>2494116</v>
      </c>
      <c r="U44" s="60">
        <v>7956748</v>
      </c>
      <c r="V44" s="60">
        <v>14840364</v>
      </c>
      <c r="W44" s="60">
        <v>30071327</v>
      </c>
      <c r="X44" s="60">
        <v>66639584</v>
      </c>
      <c r="Y44" s="60">
        <v>-36568257</v>
      </c>
      <c r="Z44" s="140">
        <v>-54.87</v>
      </c>
      <c r="AA44" s="155">
        <v>49017619</v>
      </c>
    </row>
    <row r="45" spans="1:27" ht="12.75">
      <c r="A45" s="138" t="s">
        <v>91</v>
      </c>
      <c r="B45" s="136"/>
      <c r="C45" s="157">
        <v>15904203</v>
      </c>
      <c r="D45" s="157"/>
      <c r="E45" s="158">
        <v>47826834</v>
      </c>
      <c r="F45" s="159">
        <v>42307929</v>
      </c>
      <c r="G45" s="159">
        <v>1762439</v>
      </c>
      <c r="H45" s="159">
        <v>4271723</v>
      </c>
      <c r="I45" s="159">
        <v>4699643</v>
      </c>
      <c r="J45" s="159">
        <v>10733805</v>
      </c>
      <c r="K45" s="159">
        <v>3178629</v>
      </c>
      <c r="L45" s="159">
        <v>2532783</v>
      </c>
      <c r="M45" s="159">
        <v>2442204</v>
      </c>
      <c r="N45" s="159">
        <v>8153616</v>
      </c>
      <c r="O45" s="159">
        <v>2516027</v>
      </c>
      <c r="P45" s="159">
        <v>-2567668</v>
      </c>
      <c r="Q45" s="159">
        <v>2712157</v>
      </c>
      <c r="R45" s="159">
        <v>2660516</v>
      </c>
      <c r="S45" s="159">
        <v>2482163</v>
      </c>
      <c r="T45" s="159">
        <v>2188053</v>
      </c>
      <c r="U45" s="159">
        <v>3016748</v>
      </c>
      <c r="V45" s="159">
        <v>7686964</v>
      </c>
      <c r="W45" s="159">
        <v>29234901</v>
      </c>
      <c r="X45" s="159">
        <v>47826846</v>
      </c>
      <c r="Y45" s="159">
        <v>-18591945</v>
      </c>
      <c r="Z45" s="141">
        <v>-38.87</v>
      </c>
      <c r="AA45" s="157">
        <v>42307929</v>
      </c>
    </row>
    <row r="46" spans="1:27" ht="12.75">
      <c r="A46" s="138" t="s">
        <v>92</v>
      </c>
      <c r="B46" s="136"/>
      <c r="C46" s="155">
        <v>6624530</v>
      </c>
      <c r="D46" s="155"/>
      <c r="E46" s="156">
        <v>48497711</v>
      </c>
      <c r="F46" s="60">
        <v>28689342</v>
      </c>
      <c r="G46" s="60">
        <v>2515892</v>
      </c>
      <c r="H46" s="60">
        <v>2456864</v>
      </c>
      <c r="I46" s="60">
        <v>2427526</v>
      </c>
      <c r="J46" s="60">
        <v>7400282</v>
      </c>
      <c r="K46" s="60">
        <v>3755690</v>
      </c>
      <c r="L46" s="60">
        <v>2785461</v>
      </c>
      <c r="M46" s="60">
        <v>3323692</v>
      </c>
      <c r="N46" s="60">
        <v>9864843</v>
      </c>
      <c r="O46" s="60">
        <v>2669950</v>
      </c>
      <c r="P46" s="60">
        <v>-2939850</v>
      </c>
      <c r="Q46" s="60">
        <v>3072921</v>
      </c>
      <c r="R46" s="60">
        <v>2803021</v>
      </c>
      <c r="S46" s="60">
        <v>2186246</v>
      </c>
      <c r="T46" s="60">
        <v>2147855</v>
      </c>
      <c r="U46" s="60">
        <v>3907701</v>
      </c>
      <c r="V46" s="60">
        <v>8241802</v>
      </c>
      <c r="W46" s="60">
        <v>28309948</v>
      </c>
      <c r="X46" s="60">
        <v>48497582</v>
      </c>
      <c r="Y46" s="60">
        <v>-20187634</v>
      </c>
      <c r="Z46" s="140">
        <v>-41.63</v>
      </c>
      <c r="AA46" s="155">
        <v>28689342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837079860</v>
      </c>
      <c r="D48" s="168">
        <f>+D28+D32+D38+D42+D47</f>
        <v>0</v>
      </c>
      <c r="E48" s="169">
        <f t="shared" si="9"/>
        <v>775017965</v>
      </c>
      <c r="F48" s="73">
        <f t="shared" si="9"/>
        <v>722536721</v>
      </c>
      <c r="G48" s="73">
        <f t="shared" si="9"/>
        <v>25219523</v>
      </c>
      <c r="H48" s="73">
        <f t="shared" si="9"/>
        <v>32622289</v>
      </c>
      <c r="I48" s="73">
        <f t="shared" si="9"/>
        <v>44940656</v>
      </c>
      <c r="J48" s="73">
        <f t="shared" si="9"/>
        <v>102782468</v>
      </c>
      <c r="K48" s="73">
        <f t="shared" si="9"/>
        <v>30058640</v>
      </c>
      <c r="L48" s="73">
        <f t="shared" si="9"/>
        <v>37805160</v>
      </c>
      <c r="M48" s="73">
        <f t="shared" si="9"/>
        <v>69328121</v>
      </c>
      <c r="N48" s="73">
        <f t="shared" si="9"/>
        <v>137191921</v>
      </c>
      <c r="O48" s="73">
        <f t="shared" si="9"/>
        <v>31195947</v>
      </c>
      <c r="P48" s="73">
        <f t="shared" si="9"/>
        <v>2873858</v>
      </c>
      <c r="Q48" s="73">
        <f t="shared" si="9"/>
        <v>49239679</v>
      </c>
      <c r="R48" s="73">
        <f t="shared" si="9"/>
        <v>83309484</v>
      </c>
      <c r="S48" s="73">
        <f t="shared" si="9"/>
        <v>3314893</v>
      </c>
      <c r="T48" s="73">
        <f t="shared" si="9"/>
        <v>237924555</v>
      </c>
      <c r="U48" s="73">
        <f t="shared" si="9"/>
        <v>73900370</v>
      </c>
      <c r="V48" s="73">
        <f t="shared" si="9"/>
        <v>315139818</v>
      </c>
      <c r="W48" s="73">
        <f t="shared" si="9"/>
        <v>638423691</v>
      </c>
      <c r="X48" s="73">
        <f t="shared" si="9"/>
        <v>775018047</v>
      </c>
      <c r="Y48" s="73">
        <f t="shared" si="9"/>
        <v>-136594356</v>
      </c>
      <c r="Z48" s="170">
        <f>+IF(X48&lt;&gt;0,+(Y48/X48)*100,0)</f>
        <v>-17.62466777757499</v>
      </c>
      <c r="AA48" s="168">
        <f>+AA28+AA32+AA38+AA42+AA47</f>
        <v>722536721</v>
      </c>
    </row>
    <row r="49" spans="1:27" ht="12.75">
      <c r="A49" s="148" t="s">
        <v>49</v>
      </c>
      <c r="B49" s="149"/>
      <c r="C49" s="171">
        <f aca="true" t="shared" si="10" ref="C49:Y49">+C25-C48</f>
        <v>-138612701</v>
      </c>
      <c r="D49" s="171">
        <f>+D25-D48</f>
        <v>0</v>
      </c>
      <c r="E49" s="172">
        <f t="shared" si="10"/>
        <v>10413637</v>
      </c>
      <c r="F49" s="173">
        <f t="shared" si="10"/>
        <v>80345615</v>
      </c>
      <c r="G49" s="173">
        <f t="shared" si="10"/>
        <v>101719990</v>
      </c>
      <c r="H49" s="173">
        <f t="shared" si="10"/>
        <v>5955594</v>
      </c>
      <c r="I49" s="173">
        <f t="shared" si="10"/>
        <v>4527473</v>
      </c>
      <c r="J49" s="173">
        <f t="shared" si="10"/>
        <v>112203057</v>
      </c>
      <c r="K49" s="173">
        <f t="shared" si="10"/>
        <v>5307157</v>
      </c>
      <c r="L49" s="173">
        <f t="shared" si="10"/>
        <v>10815209</v>
      </c>
      <c r="M49" s="173">
        <f t="shared" si="10"/>
        <v>52887306</v>
      </c>
      <c r="N49" s="173">
        <f t="shared" si="10"/>
        <v>69009672</v>
      </c>
      <c r="O49" s="173">
        <f t="shared" si="10"/>
        <v>3978429</v>
      </c>
      <c r="P49" s="173">
        <f t="shared" si="10"/>
        <v>50229855</v>
      </c>
      <c r="Q49" s="173">
        <f t="shared" si="10"/>
        <v>45127962</v>
      </c>
      <c r="R49" s="173">
        <f t="shared" si="10"/>
        <v>99336246</v>
      </c>
      <c r="S49" s="173">
        <f t="shared" si="10"/>
        <v>26460866</v>
      </c>
      <c r="T49" s="173">
        <f t="shared" si="10"/>
        <v>-215792021</v>
      </c>
      <c r="U49" s="173">
        <f t="shared" si="10"/>
        <v>49050269</v>
      </c>
      <c r="V49" s="173">
        <f t="shared" si="10"/>
        <v>-140280886</v>
      </c>
      <c r="W49" s="173">
        <f t="shared" si="10"/>
        <v>140268089</v>
      </c>
      <c r="X49" s="173">
        <f>IF(F25=F48,0,X25-X48)</f>
        <v>10413660</v>
      </c>
      <c r="Y49" s="173">
        <f t="shared" si="10"/>
        <v>129854429</v>
      </c>
      <c r="Z49" s="174">
        <f>+IF(X49&lt;&gt;0,+(Y49/X49)*100,0)</f>
        <v>1246.9624416391546</v>
      </c>
      <c r="AA49" s="171">
        <f>+AA25-AA48</f>
        <v>80345615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52375071</v>
      </c>
      <c r="D5" s="155">
        <v>0</v>
      </c>
      <c r="E5" s="156">
        <v>71161000</v>
      </c>
      <c r="F5" s="60">
        <v>66502565</v>
      </c>
      <c r="G5" s="60">
        <v>9956931</v>
      </c>
      <c r="H5" s="60">
        <v>4428536</v>
      </c>
      <c r="I5" s="60">
        <v>4520278</v>
      </c>
      <c r="J5" s="60">
        <v>18905745</v>
      </c>
      <c r="K5" s="60">
        <v>4521157</v>
      </c>
      <c r="L5" s="60">
        <v>4370701</v>
      </c>
      <c r="M5" s="60">
        <v>4361248</v>
      </c>
      <c r="N5" s="60">
        <v>13253106</v>
      </c>
      <c r="O5" s="60">
        <v>4492932</v>
      </c>
      <c r="P5" s="60">
        <v>4462762</v>
      </c>
      <c r="Q5" s="60">
        <v>4442169</v>
      </c>
      <c r="R5" s="60">
        <v>13397863</v>
      </c>
      <c r="S5" s="60">
        <v>4453421</v>
      </c>
      <c r="T5" s="60">
        <v>-4491762</v>
      </c>
      <c r="U5" s="60">
        <v>4451825</v>
      </c>
      <c r="V5" s="60">
        <v>4413484</v>
      </c>
      <c r="W5" s="60">
        <v>49970198</v>
      </c>
      <c r="X5" s="60">
        <v>71161000</v>
      </c>
      <c r="Y5" s="60">
        <v>-21190802</v>
      </c>
      <c r="Z5" s="140">
        <v>-29.78</v>
      </c>
      <c r="AA5" s="155">
        <v>66502565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255226393</v>
      </c>
      <c r="D7" s="155">
        <v>0</v>
      </c>
      <c r="E7" s="156">
        <v>311517000</v>
      </c>
      <c r="F7" s="60">
        <v>290032892</v>
      </c>
      <c r="G7" s="60">
        <v>22608344</v>
      </c>
      <c r="H7" s="60">
        <v>25601888</v>
      </c>
      <c r="I7" s="60">
        <v>21622148</v>
      </c>
      <c r="J7" s="60">
        <v>69832380</v>
      </c>
      <c r="K7" s="60">
        <v>21814230</v>
      </c>
      <c r="L7" s="60">
        <v>19158410</v>
      </c>
      <c r="M7" s="60">
        <v>19468797</v>
      </c>
      <c r="N7" s="60">
        <v>60441437</v>
      </c>
      <c r="O7" s="60">
        <v>21567770</v>
      </c>
      <c r="P7" s="60">
        <v>19926441</v>
      </c>
      <c r="Q7" s="60">
        <v>19527504</v>
      </c>
      <c r="R7" s="60">
        <v>61021715</v>
      </c>
      <c r="S7" s="60">
        <v>20498150</v>
      </c>
      <c r="T7" s="60">
        <v>-10721608</v>
      </c>
      <c r="U7" s="60">
        <v>20936863</v>
      </c>
      <c r="V7" s="60">
        <v>30713405</v>
      </c>
      <c r="W7" s="60">
        <v>222008937</v>
      </c>
      <c r="X7" s="60">
        <v>311517000</v>
      </c>
      <c r="Y7" s="60">
        <v>-89508063</v>
      </c>
      <c r="Z7" s="140">
        <v>-28.73</v>
      </c>
      <c r="AA7" s="155">
        <v>290032892</v>
      </c>
    </row>
    <row r="8" spans="1:27" ht="12.75">
      <c r="A8" s="183" t="s">
        <v>104</v>
      </c>
      <c r="B8" s="182"/>
      <c r="C8" s="155">
        <v>75122914</v>
      </c>
      <c r="D8" s="155">
        <v>0</v>
      </c>
      <c r="E8" s="156">
        <v>105872273</v>
      </c>
      <c r="F8" s="60">
        <v>100711695</v>
      </c>
      <c r="G8" s="60">
        <v>8526371</v>
      </c>
      <c r="H8" s="60">
        <v>8433035</v>
      </c>
      <c r="I8" s="60">
        <v>7475866</v>
      </c>
      <c r="J8" s="60">
        <v>24435272</v>
      </c>
      <c r="K8" s="60">
        <v>9585108</v>
      </c>
      <c r="L8" s="60">
        <v>5994580</v>
      </c>
      <c r="M8" s="60">
        <v>7080987</v>
      </c>
      <c r="N8" s="60">
        <v>22660675</v>
      </c>
      <c r="O8" s="60">
        <v>6239849</v>
      </c>
      <c r="P8" s="60">
        <v>6792702</v>
      </c>
      <c r="Q8" s="60">
        <v>6703626</v>
      </c>
      <c r="R8" s="60">
        <v>19736177</v>
      </c>
      <c r="S8" s="60">
        <v>5975667</v>
      </c>
      <c r="T8" s="60">
        <v>-6395285</v>
      </c>
      <c r="U8" s="60">
        <v>6996027</v>
      </c>
      <c r="V8" s="60">
        <v>6576409</v>
      </c>
      <c r="W8" s="60">
        <v>73408533</v>
      </c>
      <c r="X8" s="60">
        <v>105872273</v>
      </c>
      <c r="Y8" s="60">
        <v>-32463740</v>
      </c>
      <c r="Z8" s="140">
        <v>-30.66</v>
      </c>
      <c r="AA8" s="155">
        <v>100711695</v>
      </c>
    </row>
    <row r="9" spans="1:27" ht="12.75">
      <c r="A9" s="183" t="s">
        <v>105</v>
      </c>
      <c r="B9" s="182"/>
      <c r="C9" s="155">
        <v>29861149</v>
      </c>
      <c r="D9" s="155">
        <v>0</v>
      </c>
      <c r="E9" s="156">
        <v>47410601</v>
      </c>
      <c r="F9" s="60">
        <v>38755754</v>
      </c>
      <c r="G9" s="60">
        <v>3132464</v>
      </c>
      <c r="H9" s="60">
        <v>3133947</v>
      </c>
      <c r="I9" s="60">
        <v>3182158</v>
      </c>
      <c r="J9" s="60">
        <v>9448569</v>
      </c>
      <c r="K9" s="60">
        <v>3131389</v>
      </c>
      <c r="L9" s="60">
        <v>3117717</v>
      </c>
      <c r="M9" s="60">
        <v>3067670</v>
      </c>
      <c r="N9" s="60">
        <v>9316776</v>
      </c>
      <c r="O9" s="60">
        <v>3103680</v>
      </c>
      <c r="P9" s="60">
        <v>3066519</v>
      </c>
      <c r="Q9" s="60">
        <v>3116134</v>
      </c>
      <c r="R9" s="60">
        <v>9286333</v>
      </c>
      <c r="S9" s="60">
        <v>3067911</v>
      </c>
      <c r="T9" s="60">
        <v>-2849335</v>
      </c>
      <c r="U9" s="60">
        <v>3036682</v>
      </c>
      <c r="V9" s="60">
        <v>3255258</v>
      </c>
      <c r="W9" s="60">
        <v>31306936</v>
      </c>
      <c r="X9" s="60">
        <v>47410601</v>
      </c>
      <c r="Y9" s="60">
        <v>-16103665</v>
      </c>
      <c r="Z9" s="140">
        <v>-33.97</v>
      </c>
      <c r="AA9" s="155">
        <v>38755754</v>
      </c>
    </row>
    <row r="10" spans="1:27" ht="12.75">
      <c r="A10" s="183" t="s">
        <v>106</v>
      </c>
      <c r="B10" s="182"/>
      <c r="C10" s="155">
        <v>20365510</v>
      </c>
      <c r="D10" s="155">
        <v>0</v>
      </c>
      <c r="E10" s="156">
        <v>39872669</v>
      </c>
      <c r="F10" s="54">
        <v>31132615</v>
      </c>
      <c r="G10" s="54">
        <v>2416807</v>
      </c>
      <c r="H10" s="54">
        <v>2261597</v>
      </c>
      <c r="I10" s="54">
        <v>2335192</v>
      </c>
      <c r="J10" s="54">
        <v>7013596</v>
      </c>
      <c r="K10" s="54">
        <v>2326139</v>
      </c>
      <c r="L10" s="54">
        <v>2311542</v>
      </c>
      <c r="M10" s="54">
        <v>2279367</v>
      </c>
      <c r="N10" s="54">
        <v>6917048</v>
      </c>
      <c r="O10" s="54">
        <v>2281250</v>
      </c>
      <c r="P10" s="54">
        <v>2266815</v>
      </c>
      <c r="Q10" s="54">
        <v>2259364</v>
      </c>
      <c r="R10" s="54">
        <v>6807429</v>
      </c>
      <c r="S10" s="54">
        <v>2225393</v>
      </c>
      <c r="T10" s="54">
        <v>-2005762</v>
      </c>
      <c r="U10" s="54">
        <v>2214945</v>
      </c>
      <c r="V10" s="54">
        <v>2434576</v>
      </c>
      <c r="W10" s="54">
        <v>23172649</v>
      </c>
      <c r="X10" s="54">
        <v>39872669</v>
      </c>
      <c r="Y10" s="54">
        <v>-16700020</v>
      </c>
      <c r="Z10" s="184">
        <v>-41.88</v>
      </c>
      <c r="AA10" s="130">
        <v>31132615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-1600650</v>
      </c>
      <c r="G11" s="60">
        <v>0</v>
      </c>
      <c r="H11" s="60">
        <v>231</v>
      </c>
      <c r="I11" s="60">
        <v>0</v>
      </c>
      <c r="J11" s="60">
        <v>231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231</v>
      </c>
      <c r="X11" s="60"/>
      <c r="Y11" s="60">
        <v>231</v>
      </c>
      <c r="Z11" s="140">
        <v>0</v>
      </c>
      <c r="AA11" s="155">
        <v>-1600650</v>
      </c>
    </row>
    <row r="12" spans="1:27" ht="12.75">
      <c r="A12" s="183" t="s">
        <v>108</v>
      </c>
      <c r="B12" s="185"/>
      <c r="C12" s="155">
        <v>7584352</v>
      </c>
      <c r="D12" s="155">
        <v>0</v>
      </c>
      <c r="E12" s="156">
        <v>7895135</v>
      </c>
      <c r="F12" s="60">
        <v>8556827</v>
      </c>
      <c r="G12" s="60">
        <v>485687</v>
      </c>
      <c r="H12" s="60">
        <v>219729</v>
      </c>
      <c r="I12" s="60">
        <v>804795</v>
      </c>
      <c r="J12" s="60">
        <v>1510211</v>
      </c>
      <c r="K12" s="60">
        <v>-418251</v>
      </c>
      <c r="L12" s="60">
        <v>1210711</v>
      </c>
      <c r="M12" s="60">
        <v>195625</v>
      </c>
      <c r="N12" s="60">
        <v>988085</v>
      </c>
      <c r="O12" s="60">
        <v>-132158</v>
      </c>
      <c r="P12" s="60">
        <v>796167</v>
      </c>
      <c r="Q12" s="60">
        <v>230445</v>
      </c>
      <c r="R12" s="60">
        <v>894454</v>
      </c>
      <c r="S12" s="60">
        <v>465871</v>
      </c>
      <c r="T12" s="60">
        <v>-325426</v>
      </c>
      <c r="U12" s="60">
        <v>215738</v>
      </c>
      <c r="V12" s="60">
        <v>356183</v>
      </c>
      <c r="W12" s="60">
        <v>3748933</v>
      </c>
      <c r="X12" s="60">
        <v>7895135</v>
      </c>
      <c r="Y12" s="60">
        <v>-4146202</v>
      </c>
      <c r="Z12" s="140">
        <v>-52.52</v>
      </c>
      <c r="AA12" s="155">
        <v>8556827</v>
      </c>
    </row>
    <row r="13" spans="1:27" ht="12.75">
      <c r="A13" s="181" t="s">
        <v>109</v>
      </c>
      <c r="B13" s="185"/>
      <c r="C13" s="155">
        <v>1362195</v>
      </c>
      <c r="D13" s="155">
        <v>0</v>
      </c>
      <c r="E13" s="156">
        <v>1250000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1250000</v>
      </c>
      <c r="Y13" s="60">
        <v>-1250000</v>
      </c>
      <c r="Z13" s="140">
        <v>-100</v>
      </c>
      <c r="AA13" s="155">
        <v>0</v>
      </c>
    </row>
    <row r="14" spans="1:27" ht="12.75">
      <c r="A14" s="181" t="s">
        <v>110</v>
      </c>
      <c r="B14" s="185"/>
      <c r="C14" s="155">
        <v>19409971</v>
      </c>
      <c r="D14" s="155">
        <v>0</v>
      </c>
      <c r="E14" s="156">
        <v>17079000</v>
      </c>
      <c r="F14" s="60">
        <v>18236496</v>
      </c>
      <c r="G14" s="60">
        <v>1718251</v>
      </c>
      <c r="H14" s="60">
        <v>1712941</v>
      </c>
      <c r="I14" s="60">
        <v>1732980</v>
      </c>
      <c r="J14" s="60">
        <v>5164172</v>
      </c>
      <c r="K14" s="60">
        <v>1444700</v>
      </c>
      <c r="L14" s="60">
        <v>1802568</v>
      </c>
      <c r="M14" s="60">
        <v>1875359</v>
      </c>
      <c r="N14" s="60">
        <v>5122627</v>
      </c>
      <c r="O14" s="60">
        <v>1948605</v>
      </c>
      <c r="P14" s="60">
        <v>1896013</v>
      </c>
      <c r="Q14" s="60">
        <v>1963503</v>
      </c>
      <c r="R14" s="60">
        <v>5808121</v>
      </c>
      <c r="S14" s="60">
        <v>1987873</v>
      </c>
      <c r="T14" s="60">
        <v>-1973847</v>
      </c>
      <c r="U14" s="60">
        <v>1924826</v>
      </c>
      <c r="V14" s="60">
        <v>1938852</v>
      </c>
      <c r="W14" s="60">
        <v>18033772</v>
      </c>
      <c r="X14" s="60">
        <v>17079000</v>
      </c>
      <c r="Y14" s="60">
        <v>954772</v>
      </c>
      <c r="Z14" s="140">
        <v>5.59</v>
      </c>
      <c r="AA14" s="155">
        <v>18236496</v>
      </c>
    </row>
    <row r="15" spans="1:27" ht="12.75">
      <c r="A15" s="181" t="s">
        <v>111</v>
      </c>
      <c r="B15" s="185"/>
      <c r="C15" s="155">
        <v>5349</v>
      </c>
      <c r="D15" s="155">
        <v>0</v>
      </c>
      <c r="E15" s="156">
        <v>0</v>
      </c>
      <c r="F15" s="60">
        <v>1350000</v>
      </c>
      <c r="G15" s="60">
        <v>0</v>
      </c>
      <c r="H15" s="60">
        <v>63190</v>
      </c>
      <c r="I15" s="60">
        <v>25132</v>
      </c>
      <c r="J15" s="60">
        <v>88322</v>
      </c>
      <c r="K15" s="60">
        <v>468853</v>
      </c>
      <c r="L15" s="60">
        <v>37049</v>
      </c>
      <c r="M15" s="60">
        <v>271065</v>
      </c>
      <c r="N15" s="60">
        <v>776967</v>
      </c>
      <c r="O15" s="60">
        <v>49773</v>
      </c>
      <c r="P15" s="60">
        <v>224986</v>
      </c>
      <c r="Q15" s="60">
        <v>106502</v>
      </c>
      <c r="R15" s="60">
        <v>381261</v>
      </c>
      <c r="S15" s="60">
        <v>116576</v>
      </c>
      <c r="T15" s="60">
        <v>-150307</v>
      </c>
      <c r="U15" s="60">
        <v>74993</v>
      </c>
      <c r="V15" s="60">
        <v>41262</v>
      </c>
      <c r="W15" s="60">
        <v>1287812</v>
      </c>
      <c r="X15" s="60"/>
      <c r="Y15" s="60">
        <v>1287812</v>
      </c>
      <c r="Z15" s="140">
        <v>0</v>
      </c>
      <c r="AA15" s="155">
        <v>1350000</v>
      </c>
    </row>
    <row r="16" spans="1:27" ht="12.75">
      <c r="A16" s="181" t="s">
        <v>112</v>
      </c>
      <c r="B16" s="185"/>
      <c r="C16" s="155">
        <v>2624674</v>
      </c>
      <c r="D16" s="155">
        <v>0</v>
      </c>
      <c r="E16" s="156">
        <v>2960000</v>
      </c>
      <c r="F16" s="60">
        <v>5624647</v>
      </c>
      <c r="G16" s="60">
        <v>93431</v>
      </c>
      <c r="H16" s="60">
        <v>62977</v>
      </c>
      <c r="I16" s="60">
        <v>195694</v>
      </c>
      <c r="J16" s="60">
        <v>352102</v>
      </c>
      <c r="K16" s="60">
        <v>272602</v>
      </c>
      <c r="L16" s="60">
        <v>302873</v>
      </c>
      <c r="M16" s="60">
        <v>54708</v>
      </c>
      <c r="N16" s="60">
        <v>630183</v>
      </c>
      <c r="O16" s="60">
        <v>143971</v>
      </c>
      <c r="P16" s="60">
        <v>675489</v>
      </c>
      <c r="Q16" s="60">
        <v>65228</v>
      </c>
      <c r="R16" s="60">
        <v>884688</v>
      </c>
      <c r="S16" s="60">
        <v>328541</v>
      </c>
      <c r="T16" s="60">
        <v>-160360</v>
      </c>
      <c r="U16" s="60">
        <v>363043</v>
      </c>
      <c r="V16" s="60">
        <v>531224</v>
      </c>
      <c r="W16" s="60">
        <v>2398197</v>
      </c>
      <c r="X16" s="60">
        <v>2960000</v>
      </c>
      <c r="Y16" s="60">
        <v>-561803</v>
      </c>
      <c r="Z16" s="140">
        <v>-18.98</v>
      </c>
      <c r="AA16" s="155">
        <v>5624647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285</v>
      </c>
      <c r="G17" s="60">
        <v>113</v>
      </c>
      <c r="H17" s="60">
        <v>23</v>
      </c>
      <c r="I17" s="60">
        <v>0</v>
      </c>
      <c r="J17" s="60">
        <v>136</v>
      </c>
      <c r="K17" s="60">
        <v>0</v>
      </c>
      <c r="L17" s="60">
        <v>149</v>
      </c>
      <c r="M17" s="60">
        <v>0</v>
      </c>
      <c r="N17" s="60">
        <v>149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285</v>
      </c>
      <c r="X17" s="60"/>
      <c r="Y17" s="60">
        <v>285</v>
      </c>
      <c r="Z17" s="140">
        <v>0</v>
      </c>
      <c r="AA17" s="155">
        <v>285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161672295</v>
      </c>
      <c r="D19" s="155">
        <v>0</v>
      </c>
      <c r="E19" s="156">
        <v>166741000</v>
      </c>
      <c r="F19" s="60">
        <v>172731570</v>
      </c>
      <c r="G19" s="60">
        <v>68372000</v>
      </c>
      <c r="H19" s="60">
        <v>0</v>
      </c>
      <c r="I19" s="60">
        <v>0</v>
      </c>
      <c r="J19" s="60">
        <v>68372000</v>
      </c>
      <c r="K19" s="60">
        <v>-48720</v>
      </c>
      <c r="L19" s="60">
        <v>0</v>
      </c>
      <c r="M19" s="60">
        <v>56196653</v>
      </c>
      <c r="N19" s="60">
        <v>56147933</v>
      </c>
      <c r="O19" s="60">
        <v>240</v>
      </c>
      <c r="P19" s="60">
        <v>0</v>
      </c>
      <c r="Q19" s="60">
        <v>41023000</v>
      </c>
      <c r="R19" s="60">
        <v>41023240</v>
      </c>
      <c r="S19" s="60">
        <v>0</v>
      </c>
      <c r="T19" s="60">
        <v>77130</v>
      </c>
      <c r="U19" s="60">
        <v>7645347</v>
      </c>
      <c r="V19" s="60">
        <v>7722477</v>
      </c>
      <c r="W19" s="60">
        <v>173265650</v>
      </c>
      <c r="X19" s="60">
        <v>166741000</v>
      </c>
      <c r="Y19" s="60">
        <v>6524650</v>
      </c>
      <c r="Z19" s="140">
        <v>3.91</v>
      </c>
      <c r="AA19" s="155">
        <v>172731570</v>
      </c>
    </row>
    <row r="20" spans="1:27" ht="12.75">
      <c r="A20" s="181" t="s">
        <v>35</v>
      </c>
      <c r="B20" s="185"/>
      <c r="C20" s="155">
        <v>24528206</v>
      </c>
      <c r="D20" s="155">
        <v>0</v>
      </c>
      <c r="E20" s="156">
        <v>13672924</v>
      </c>
      <c r="F20" s="54">
        <v>9987948</v>
      </c>
      <c r="G20" s="54">
        <v>298114</v>
      </c>
      <c r="H20" s="54">
        <v>2359789</v>
      </c>
      <c r="I20" s="54">
        <v>574636</v>
      </c>
      <c r="J20" s="54">
        <v>3232539</v>
      </c>
      <c r="K20" s="54">
        <v>-1255841</v>
      </c>
      <c r="L20" s="54">
        <v>814819</v>
      </c>
      <c r="M20" s="54">
        <v>210802</v>
      </c>
      <c r="N20" s="54">
        <v>-230220</v>
      </c>
      <c r="O20" s="54">
        <v>331299</v>
      </c>
      <c r="P20" s="54">
        <v>1007248</v>
      </c>
      <c r="Q20" s="54">
        <v>1111053</v>
      </c>
      <c r="R20" s="54">
        <v>2449600</v>
      </c>
      <c r="S20" s="54">
        <v>656356</v>
      </c>
      <c r="T20" s="54">
        <v>-574542</v>
      </c>
      <c r="U20" s="54">
        <v>296352</v>
      </c>
      <c r="V20" s="54">
        <v>378166</v>
      </c>
      <c r="W20" s="54">
        <v>5830085</v>
      </c>
      <c r="X20" s="54">
        <v>13673029</v>
      </c>
      <c r="Y20" s="54">
        <v>-7842944</v>
      </c>
      <c r="Z20" s="184">
        <v>-57.36</v>
      </c>
      <c r="AA20" s="130">
        <v>9987948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25182</v>
      </c>
      <c r="G21" s="60">
        <v>0</v>
      </c>
      <c r="H21" s="60">
        <v>0</v>
      </c>
      <c r="I21" s="82">
        <v>0</v>
      </c>
      <c r="J21" s="60">
        <v>0</v>
      </c>
      <c r="K21" s="60">
        <v>25181</v>
      </c>
      <c r="L21" s="60">
        <v>0</v>
      </c>
      <c r="M21" s="60">
        <v>4649</v>
      </c>
      <c r="N21" s="60">
        <v>29830</v>
      </c>
      <c r="O21" s="60">
        <v>2147165</v>
      </c>
      <c r="P21" s="82">
        <v>-11429</v>
      </c>
      <c r="Q21" s="60">
        <v>-20887</v>
      </c>
      <c r="R21" s="60">
        <v>2114849</v>
      </c>
      <c r="S21" s="60">
        <v>0</v>
      </c>
      <c r="T21" s="60">
        <v>-136362</v>
      </c>
      <c r="U21" s="60">
        <v>-34800</v>
      </c>
      <c r="V21" s="60">
        <v>-171162</v>
      </c>
      <c r="W21" s="82">
        <v>1973517</v>
      </c>
      <c r="X21" s="60"/>
      <c r="Y21" s="60">
        <v>1973517</v>
      </c>
      <c r="Z21" s="140">
        <v>0</v>
      </c>
      <c r="AA21" s="155">
        <v>25182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650138079</v>
      </c>
      <c r="D22" s="188">
        <f>SUM(D5:D21)</f>
        <v>0</v>
      </c>
      <c r="E22" s="189">
        <f t="shared" si="0"/>
        <v>785431602</v>
      </c>
      <c r="F22" s="190">
        <f t="shared" si="0"/>
        <v>742047826</v>
      </c>
      <c r="G22" s="190">
        <f t="shared" si="0"/>
        <v>117608513</v>
      </c>
      <c r="H22" s="190">
        <f t="shared" si="0"/>
        <v>48277883</v>
      </c>
      <c r="I22" s="190">
        <f t="shared" si="0"/>
        <v>42468879</v>
      </c>
      <c r="J22" s="190">
        <f t="shared" si="0"/>
        <v>208355275</v>
      </c>
      <c r="K22" s="190">
        <f t="shared" si="0"/>
        <v>41866547</v>
      </c>
      <c r="L22" s="190">
        <f t="shared" si="0"/>
        <v>39121119</v>
      </c>
      <c r="M22" s="190">
        <f t="shared" si="0"/>
        <v>95066930</v>
      </c>
      <c r="N22" s="190">
        <f t="shared" si="0"/>
        <v>176054596</v>
      </c>
      <c r="O22" s="190">
        <f t="shared" si="0"/>
        <v>42174376</v>
      </c>
      <c r="P22" s="190">
        <f t="shared" si="0"/>
        <v>41103713</v>
      </c>
      <c r="Q22" s="190">
        <f t="shared" si="0"/>
        <v>80527641</v>
      </c>
      <c r="R22" s="190">
        <f t="shared" si="0"/>
        <v>163805730</v>
      </c>
      <c r="S22" s="190">
        <f t="shared" si="0"/>
        <v>39775759</v>
      </c>
      <c r="T22" s="190">
        <f t="shared" si="0"/>
        <v>-29707466</v>
      </c>
      <c r="U22" s="190">
        <f t="shared" si="0"/>
        <v>48121841</v>
      </c>
      <c r="V22" s="190">
        <f t="shared" si="0"/>
        <v>58190134</v>
      </c>
      <c r="W22" s="190">
        <f t="shared" si="0"/>
        <v>606405735</v>
      </c>
      <c r="X22" s="190">
        <f t="shared" si="0"/>
        <v>785431707</v>
      </c>
      <c r="Y22" s="190">
        <f t="shared" si="0"/>
        <v>-179025972</v>
      </c>
      <c r="Z22" s="191">
        <f>+IF(X22&lt;&gt;0,+(Y22/X22)*100,0)</f>
        <v>-22.793321227608654</v>
      </c>
      <c r="AA22" s="188">
        <f>SUM(AA5:AA21)</f>
        <v>742047826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229461701</v>
      </c>
      <c r="D25" s="155">
        <v>0</v>
      </c>
      <c r="E25" s="156">
        <v>238672000</v>
      </c>
      <c r="F25" s="60">
        <v>248870218</v>
      </c>
      <c r="G25" s="60">
        <v>22376942</v>
      </c>
      <c r="H25" s="60">
        <v>20354573</v>
      </c>
      <c r="I25" s="60">
        <v>19366642</v>
      </c>
      <c r="J25" s="60">
        <v>62098157</v>
      </c>
      <c r="K25" s="60">
        <v>19567404</v>
      </c>
      <c r="L25" s="60">
        <v>20110641</v>
      </c>
      <c r="M25" s="60">
        <v>19801631</v>
      </c>
      <c r="N25" s="60">
        <v>59479676</v>
      </c>
      <c r="O25" s="60">
        <v>19766843</v>
      </c>
      <c r="P25" s="60">
        <v>-19923406</v>
      </c>
      <c r="Q25" s="60">
        <v>19292701</v>
      </c>
      <c r="R25" s="60">
        <v>19136138</v>
      </c>
      <c r="S25" s="60">
        <v>19172280</v>
      </c>
      <c r="T25" s="60">
        <v>18987814</v>
      </c>
      <c r="U25" s="60">
        <v>19219777</v>
      </c>
      <c r="V25" s="60">
        <v>57379871</v>
      </c>
      <c r="W25" s="60">
        <v>198093842</v>
      </c>
      <c r="X25" s="60">
        <v>238672109</v>
      </c>
      <c r="Y25" s="60">
        <v>-40578267</v>
      </c>
      <c r="Z25" s="140">
        <v>-17</v>
      </c>
      <c r="AA25" s="155">
        <v>248870218</v>
      </c>
    </row>
    <row r="26" spans="1:27" ht="12.75">
      <c r="A26" s="183" t="s">
        <v>38</v>
      </c>
      <c r="B26" s="182"/>
      <c r="C26" s="155">
        <v>16777176</v>
      </c>
      <c r="D26" s="155">
        <v>0</v>
      </c>
      <c r="E26" s="156">
        <v>18831000</v>
      </c>
      <c r="F26" s="60">
        <v>17339513</v>
      </c>
      <c r="G26" s="60">
        <v>1393736</v>
      </c>
      <c r="H26" s="60">
        <v>1422064</v>
      </c>
      <c r="I26" s="60">
        <v>1445717</v>
      </c>
      <c r="J26" s="60">
        <v>4261517</v>
      </c>
      <c r="K26" s="60">
        <v>1416497</v>
      </c>
      <c r="L26" s="60">
        <v>1797140</v>
      </c>
      <c r="M26" s="60">
        <v>1435450</v>
      </c>
      <c r="N26" s="60">
        <v>4649087</v>
      </c>
      <c r="O26" s="60">
        <v>2133668</v>
      </c>
      <c r="P26" s="60">
        <v>-1384617</v>
      </c>
      <c r="Q26" s="60">
        <v>1590265</v>
      </c>
      <c r="R26" s="60">
        <v>2339316</v>
      </c>
      <c r="S26" s="60">
        <v>1548471</v>
      </c>
      <c r="T26" s="60">
        <v>1624569</v>
      </c>
      <c r="U26" s="60">
        <v>1638322</v>
      </c>
      <c r="V26" s="60">
        <v>4811362</v>
      </c>
      <c r="W26" s="60">
        <v>16061282</v>
      </c>
      <c r="X26" s="60">
        <v>18831000</v>
      </c>
      <c r="Y26" s="60">
        <v>-2769718</v>
      </c>
      <c r="Z26" s="140">
        <v>-14.71</v>
      </c>
      <c r="AA26" s="155">
        <v>17339513</v>
      </c>
    </row>
    <row r="27" spans="1:27" ht="12.75">
      <c r="A27" s="183" t="s">
        <v>118</v>
      </c>
      <c r="B27" s="182"/>
      <c r="C27" s="155">
        <v>51128872</v>
      </c>
      <c r="D27" s="155">
        <v>0</v>
      </c>
      <c r="E27" s="156">
        <v>6258000</v>
      </c>
      <c r="F27" s="60">
        <v>7303046</v>
      </c>
      <c r="G27" s="60">
        <v>26924</v>
      </c>
      <c r="H27" s="60">
        <v>0</v>
      </c>
      <c r="I27" s="60">
        <v>0</v>
      </c>
      <c r="J27" s="60">
        <v>26924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26924</v>
      </c>
      <c r="X27" s="60">
        <v>6258000</v>
      </c>
      <c r="Y27" s="60">
        <v>-6231076</v>
      </c>
      <c r="Z27" s="140">
        <v>-99.57</v>
      </c>
      <c r="AA27" s="155">
        <v>7303046</v>
      </c>
    </row>
    <row r="28" spans="1:27" ht="12.75">
      <c r="A28" s="183" t="s">
        <v>39</v>
      </c>
      <c r="B28" s="182"/>
      <c r="C28" s="155">
        <v>110613036</v>
      </c>
      <c r="D28" s="155">
        <v>0</v>
      </c>
      <c r="E28" s="156">
        <v>9473000</v>
      </c>
      <c r="F28" s="60">
        <v>15109158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9473000</v>
      </c>
      <c r="Y28" s="60">
        <v>-9473000</v>
      </c>
      <c r="Z28" s="140">
        <v>-100</v>
      </c>
      <c r="AA28" s="155">
        <v>15109158</v>
      </c>
    </row>
    <row r="29" spans="1:27" ht="12.75">
      <c r="A29" s="183" t="s">
        <v>40</v>
      </c>
      <c r="B29" s="182"/>
      <c r="C29" s="155">
        <v>19821993</v>
      </c>
      <c r="D29" s="155">
        <v>0</v>
      </c>
      <c r="E29" s="156">
        <v>2498000</v>
      </c>
      <c r="F29" s="60">
        <v>2985044</v>
      </c>
      <c r="G29" s="60">
        <v>0</v>
      </c>
      <c r="H29" s="60">
        <v>0</v>
      </c>
      <c r="I29" s="60">
        <v>519651</v>
      </c>
      <c r="J29" s="60">
        <v>519651</v>
      </c>
      <c r="K29" s="60">
        <v>0</v>
      </c>
      <c r="L29" s="60">
        <v>501849</v>
      </c>
      <c r="M29" s="60">
        <v>0</v>
      </c>
      <c r="N29" s="60">
        <v>501849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11878266</v>
      </c>
      <c r="U29" s="60">
        <v>5528736</v>
      </c>
      <c r="V29" s="60">
        <v>17407002</v>
      </c>
      <c r="W29" s="60">
        <v>18428502</v>
      </c>
      <c r="X29" s="60">
        <v>2498000</v>
      </c>
      <c r="Y29" s="60">
        <v>15930502</v>
      </c>
      <c r="Z29" s="140">
        <v>637.73</v>
      </c>
      <c r="AA29" s="155">
        <v>2985044</v>
      </c>
    </row>
    <row r="30" spans="1:27" ht="12.75">
      <c r="A30" s="183" t="s">
        <v>119</v>
      </c>
      <c r="B30" s="182"/>
      <c r="C30" s="155">
        <v>225422286</v>
      </c>
      <c r="D30" s="155">
        <v>0</v>
      </c>
      <c r="E30" s="156">
        <v>233732000</v>
      </c>
      <c r="F30" s="60">
        <v>234141555</v>
      </c>
      <c r="G30" s="60">
        <v>0</v>
      </c>
      <c r="H30" s="60">
        <v>777259</v>
      </c>
      <c r="I30" s="60">
        <v>9262337</v>
      </c>
      <c r="J30" s="60">
        <v>10039596</v>
      </c>
      <c r="K30" s="60">
        <v>322154</v>
      </c>
      <c r="L30" s="60">
        <v>5662492</v>
      </c>
      <c r="M30" s="60">
        <v>35348236</v>
      </c>
      <c r="N30" s="60">
        <v>41332882</v>
      </c>
      <c r="O30" s="60">
        <v>196155</v>
      </c>
      <c r="P30" s="60">
        <v>38540657</v>
      </c>
      <c r="Q30" s="60">
        <v>17067002</v>
      </c>
      <c r="R30" s="60">
        <v>55803814</v>
      </c>
      <c r="S30" s="60">
        <v>-26960322</v>
      </c>
      <c r="T30" s="60">
        <v>200925315</v>
      </c>
      <c r="U30" s="60">
        <v>17877731</v>
      </c>
      <c r="V30" s="60">
        <v>191842724</v>
      </c>
      <c r="W30" s="60">
        <v>299019016</v>
      </c>
      <c r="X30" s="60">
        <v>233732110</v>
      </c>
      <c r="Y30" s="60">
        <v>65286906</v>
      </c>
      <c r="Z30" s="140">
        <v>27.93</v>
      </c>
      <c r="AA30" s="155">
        <v>234141555</v>
      </c>
    </row>
    <row r="31" spans="1:27" ht="12.75">
      <c r="A31" s="183" t="s">
        <v>120</v>
      </c>
      <c r="B31" s="182"/>
      <c r="C31" s="155">
        <v>56585783</v>
      </c>
      <c r="D31" s="155">
        <v>0</v>
      </c>
      <c r="E31" s="156">
        <v>0</v>
      </c>
      <c r="F31" s="60">
        <v>10061484</v>
      </c>
      <c r="G31" s="60">
        <v>1753</v>
      </c>
      <c r="H31" s="60">
        <v>409157</v>
      </c>
      <c r="I31" s="60">
        <v>323837</v>
      </c>
      <c r="J31" s="60">
        <v>734747</v>
      </c>
      <c r="K31" s="60">
        <v>249132</v>
      </c>
      <c r="L31" s="60">
        <v>683530</v>
      </c>
      <c r="M31" s="60">
        <v>138371</v>
      </c>
      <c r="N31" s="60">
        <v>1071033</v>
      </c>
      <c r="O31" s="60">
        <v>159614</v>
      </c>
      <c r="P31" s="60">
        <v>-817942</v>
      </c>
      <c r="Q31" s="60">
        <v>326776</v>
      </c>
      <c r="R31" s="60">
        <v>-331552</v>
      </c>
      <c r="S31" s="60">
        <v>938636</v>
      </c>
      <c r="T31" s="60">
        <v>247700</v>
      </c>
      <c r="U31" s="60">
        <v>1293545</v>
      </c>
      <c r="V31" s="60">
        <v>2479881</v>
      </c>
      <c r="W31" s="60">
        <v>3954109</v>
      </c>
      <c r="X31" s="60"/>
      <c r="Y31" s="60">
        <v>3954109</v>
      </c>
      <c r="Z31" s="140">
        <v>0</v>
      </c>
      <c r="AA31" s="155">
        <v>10061484</v>
      </c>
    </row>
    <row r="32" spans="1:27" ht="12.75">
      <c r="A32" s="183" t="s">
        <v>121</v>
      </c>
      <c r="B32" s="182"/>
      <c r="C32" s="155">
        <v>25731474</v>
      </c>
      <c r="D32" s="155">
        <v>0</v>
      </c>
      <c r="E32" s="156">
        <v>29727000</v>
      </c>
      <c r="F32" s="60">
        <v>97829471</v>
      </c>
      <c r="G32" s="60">
        <v>356105</v>
      </c>
      <c r="H32" s="60">
        <v>4311743</v>
      </c>
      <c r="I32" s="60">
        <v>3776121</v>
      </c>
      <c r="J32" s="60">
        <v>8443969</v>
      </c>
      <c r="K32" s="60">
        <v>4052281</v>
      </c>
      <c r="L32" s="60">
        <v>5331846</v>
      </c>
      <c r="M32" s="60">
        <v>5583355</v>
      </c>
      <c r="N32" s="60">
        <v>14967482</v>
      </c>
      <c r="O32" s="60">
        <v>4489795</v>
      </c>
      <c r="P32" s="60">
        <v>-7137184</v>
      </c>
      <c r="Q32" s="60">
        <v>4869691</v>
      </c>
      <c r="R32" s="60">
        <v>2222302</v>
      </c>
      <c r="S32" s="60">
        <v>5944129</v>
      </c>
      <c r="T32" s="60">
        <v>4304238</v>
      </c>
      <c r="U32" s="60">
        <v>13790025</v>
      </c>
      <c r="V32" s="60">
        <v>24038392</v>
      </c>
      <c r="W32" s="60">
        <v>49672145</v>
      </c>
      <c r="X32" s="60">
        <v>29727000</v>
      </c>
      <c r="Y32" s="60">
        <v>19945145</v>
      </c>
      <c r="Z32" s="140">
        <v>67.09</v>
      </c>
      <c r="AA32" s="155">
        <v>97829471</v>
      </c>
    </row>
    <row r="33" spans="1:27" ht="12.75">
      <c r="A33" s="183" t="s">
        <v>42</v>
      </c>
      <c r="B33" s="182"/>
      <c r="C33" s="155">
        <v>3347423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1000000</v>
      </c>
      <c r="V33" s="60">
        <v>1000000</v>
      </c>
      <c r="W33" s="60">
        <v>1000000</v>
      </c>
      <c r="X33" s="60"/>
      <c r="Y33" s="60">
        <v>1000000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90352856</v>
      </c>
      <c r="D34" s="155">
        <v>0</v>
      </c>
      <c r="E34" s="156">
        <v>235826965</v>
      </c>
      <c r="F34" s="60">
        <v>88897232</v>
      </c>
      <c r="G34" s="60">
        <v>1064063</v>
      </c>
      <c r="H34" s="60">
        <v>5347493</v>
      </c>
      <c r="I34" s="60">
        <v>10246351</v>
      </c>
      <c r="J34" s="60">
        <v>16657907</v>
      </c>
      <c r="K34" s="60">
        <v>4451172</v>
      </c>
      <c r="L34" s="60">
        <v>3717662</v>
      </c>
      <c r="M34" s="60">
        <v>7021078</v>
      </c>
      <c r="N34" s="60">
        <v>15189912</v>
      </c>
      <c r="O34" s="60">
        <v>4449872</v>
      </c>
      <c r="P34" s="60">
        <v>-6403650</v>
      </c>
      <c r="Q34" s="60">
        <v>6093244</v>
      </c>
      <c r="R34" s="60">
        <v>4139466</v>
      </c>
      <c r="S34" s="60">
        <v>2671699</v>
      </c>
      <c r="T34" s="60">
        <v>-43347</v>
      </c>
      <c r="U34" s="60">
        <v>13552234</v>
      </c>
      <c r="V34" s="60">
        <v>16180586</v>
      </c>
      <c r="W34" s="60">
        <v>52167871</v>
      </c>
      <c r="X34" s="60">
        <v>235826828</v>
      </c>
      <c r="Y34" s="60">
        <v>-183658957</v>
      </c>
      <c r="Z34" s="140">
        <v>-77.88</v>
      </c>
      <c r="AA34" s="155">
        <v>88897232</v>
      </c>
    </row>
    <row r="35" spans="1:27" ht="12.75">
      <c r="A35" s="181" t="s">
        <v>122</v>
      </c>
      <c r="B35" s="185"/>
      <c r="C35" s="155">
        <v>7837260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837079860</v>
      </c>
      <c r="D36" s="188">
        <f>SUM(D25:D35)</f>
        <v>0</v>
      </c>
      <c r="E36" s="189">
        <f t="shared" si="1"/>
        <v>775017965</v>
      </c>
      <c r="F36" s="190">
        <f t="shared" si="1"/>
        <v>722536721</v>
      </c>
      <c r="G36" s="190">
        <f t="shared" si="1"/>
        <v>25219523</v>
      </c>
      <c r="H36" s="190">
        <f t="shared" si="1"/>
        <v>32622289</v>
      </c>
      <c r="I36" s="190">
        <f t="shared" si="1"/>
        <v>44940656</v>
      </c>
      <c r="J36" s="190">
        <f t="shared" si="1"/>
        <v>102782468</v>
      </c>
      <c r="K36" s="190">
        <f t="shared" si="1"/>
        <v>30058640</v>
      </c>
      <c r="L36" s="190">
        <f t="shared" si="1"/>
        <v>37805160</v>
      </c>
      <c r="M36" s="190">
        <f t="shared" si="1"/>
        <v>69328121</v>
      </c>
      <c r="N36" s="190">
        <f t="shared" si="1"/>
        <v>137191921</v>
      </c>
      <c r="O36" s="190">
        <f t="shared" si="1"/>
        <v>31195947</v>
      </c>
      <c r="P36" s="190">
        <f t="shared" si="1"/>
        <v>2873858</v>
      </c>
      <c r="Q36" s="190">
        <f t="shared" si="1"/>
        <v>49239679</v>
      </c>
      <c r="R36" s="190">
        <f t="shared" si="1"/>
        <v>83309484</v>
      </c>
      <c r="S36" s="190">
        <f t="shared" si="1"/>
        <v>3314893</v>
      </c>
      <c r="T36" s="190">
        <f t="shared" si="1"/>
        <v>237924555</v>
      </c>
      <c r="U36" s="190">
        <f t="shared" si="1"/>
        <v>73900370</v>
      </c>
      <c r="V36" s="190">
        <f t="shared" si="1"/>
        <v>315139818</v>
      </c>
      <c r="W36" s="190">
        <f t="shared" si="1"/>
        <v>638423691</v>
      </c>
      <c r="X36" s="190">
        <f t="shared" si="1"/>
        <v>775018047</v>
      </c>
      <c r="Y36" s="190">
        <f t="shared" si="1"/>
        <v>-136594356</v>
      </c>
      <c r="Z36" s="191">
        <f>+IF(X36&lt;&gt;0,+(Y36/X36)*100,0)</f>
        <v>-17.62466777757499</v>
      </c>
      <c r="AA36" s="188">
        <f>SUM(AA25:AA35)</f>
        <v>722536721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-186941781</v>
      </c>
      <c r="D38" s="199">
        <f>+D22-D36</f>
        <v>0</v>
      </c>
      <c r="E38" s="200">
        <f t="shared" si="2"/>
        <v>10413637</v>
      </c>
      <c r="F38" s="106">
        <f t="shared" si="2"/>
        <v>19511105</v>
      </c>
      <c r="G38" s="106">
        <f t="shared" si="2"/>
        <v>92388990</v>
      </c>
      <c r="H38" s="106">
        <f t="shared" si="2"/>
        <v>15655594</v>
      </c>
      <c r="I38" s="106">
        <f t="shared" si="2"/>
        <v>-2471777</v>
      </c>
      <c r="J38" s="106">
        <f t="shared" si="2"/>
        <v>105572807</v>
      </c>
      <c r="K38" s="106">
        <f t="shared" si="2"/>
        <v>11807907</v>
      </c>
      <c r="L38" s="106">
        <f t="shared" si="2"/>
        <v>1315959</v>
      </c>
      <c r="M38" s="106">
        <f t="shared" si="2"/>
        <v>25738809</v>
      </c>
      <c r="N38" s="106">
        <f t="shared" si="2"/>
        <v>38862675</v>
      </c>
      <c r="O38" s="106">
        <f t="shared" si="2"/>
        <v>10978429</v>
      </c>
      <c r="P38" s="106">
        <f t="shared" si="2"/>
        <v>38229855</v>
      </c>
      <c r="Q38" s="106">
        <f t="shared" si="2"/>
        <v>31287962</v>
      </c>
      <c r="R38" s="106">
        <f t="shared" si="2"/>
        <v>80496246</v>
      </c>
      <c r="S38" s="106">
        <f t="shared" si="2"/>
        <v>36460866</v>
      </c>
      <c r="T38" s="106">
        <f t="shared" si="2"/>
        <v>-267632021</v>
      </c>
      <c r="U38" s="106">
        <f t="shared" si="2"/>
        <v>-25778529</v>
      </c>
      <c r="V38" s="106">
        <f t="shared" si="2"/>
        <v>-256949684</v>
      </c>
      <c r="W38" s="106">
        <f t="shared" si="2"/>
        <v>-32017956</v>
      </c>
      <c r="X38" s="106">
        <f>IF(F22=F36,0,X22-X36)</f>
        <v>10413660</v>
      </c>
      <c r="Y38" s="106">
        <f t="shared" si="2"/>
        <v>-42431616</v>
      </c>
      <c r="Z38" s="201">
        <f>+IF(X38&lt;&gt;0,+(Y38/X38)*100,0)</f>
        <v>-407.4611231785942</v>
      </c>
      <c r="AA38" s="199">
        <f>+AA22-AA36</f>
        <v>19511105</v>
      </c>
    </row>
    <row r="39" spans="1:27" ht="12.75">
      <c r="A39" s="181" t="s">
        <v>46</v>
      </c>
      <c r="B39" s="185"/>
      <c r="C39" s="155">
        <v>48178311</v>
      </c>
      <c r="D39" s="155">
        <v>0</v>
      </c>
      <c r="E39" s="156">
        <v>0</v>
      </c>
      <c r="F39" s="60">
        <v>60834510</v>
      </c>
      <c r="G39" s="60">
        <v>9331000</v>
      </c>
      <c r="H39" s="60">
        <v>-9700000</v>
      </c>
      <c r="I39" s="60">
        <v>6999250</v>
      </c>
      <c r="J39" s="60">
        <v>6630250</v>
      </c>
      <c r="K39" s="60">
        <v>-6500750</v>
      </c>
      <c r="L39" s="60">
        <v>9499250</v>
      </c>
      <c r="M39" s="60">
        <v>27148497</v>
      </c>
      <c r="N39" s="60">
        <v>30146997</v>
      </c>
      <c r="O39" s="60">
        <v>-7000000</v>
      </c>
      <c r="P39" s="60">
        <v>12000000</v>
      </c>
      <c r="Q39" s="60">
        <v>13840000</v>
      </c>
      <c r="R39" s="60">
        <v>18840000</v>
      </c>
      <c r="S39" s="60">
        <v>-10000000</v>
      </c>
      <c r="T39" s="60">
        <v>51840000</v>
      </c>
      <c r="U39" s="60">
        <v>74828798</v>
      </c>
      <c r="V39" s="60">
        <v>116668798</v>
      </c>
      <c r="W39" s="60">
        <v>172286045</v>
      </c>
      <c r="X39" s="60"/>
      <c r="Y39" s="60">
        <v>172286045</v>
      </c>
      <c r="Z39" s="140">
        <v>0</v>
      </c>
      <c r="AA39" s="155">
        <v>60834510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150769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-138612701</v>
      </c>
      <c r="D42" s="206">
        <f>SUM(D38:D41)</f>
        <v>0</v>
      </c>
      <c r="E42" s="207">
        <f t="shared" si="3"/>
        <v>10413637</v>
      </c>
      <c r="F42" s="88">
        <f t="shared" si="3"/>
        <v>80345615</v>
      </c>
      <c r="G42" s="88">
        <f t="shared" si="3"/>
        <v>101719990</v>
      </c>
      <c r="H42" s="88">
        <f t="shared" si="3"/>
        <v>5955594</v>
      </c>
      <c r="I42" s="88">
        <f t="shared" si="3"/>
        <v>4527473</v>
      </c>
      <c r="J42" s="88">
        <f t="shared" si="3"/>
        <v>112203057</v>
      </c>
      <c r="K42" s="88">
        <f t="shared" si="3"/>
        <v>5307157</v>
      </c>
      <c r="L42" s="88">
        <f t="shared" si="3"/>
        <v>10815209</v>
      </c>
      <c r="M42" s="88">
        <f t="shared" si="3"/>
        <v>52887306</v>
      </c>
      <c r="N42" s="88">
        <f t="shared" si="3"/>
        <v>69009672</v>
      </c>
      <c r="O42" s="88">
        <f t="shared" si="3"/>
        <v>3978429</v>
      </c>
      <c r="P42" s="88">
        <f t="shared" si="3"/>
        <v>50229855</v>
      </c>
      <c r="Q42" s="88">
        <f t="shared" si="3"/>
        <v>45127962</v>
      </c>
      <c r="R42" s="88">
        <f t="shared" si="3"/>
        <v>99336246</v>
      </c>
      <c r="S42" s="88">
        <f t="shared" si="3"/>
        <v>26460866</v>
      </c>
      <c r="T42" s="88">
        <f t="shared" si="3"/>
        <v>-215792021</v>
      </c>
      <c r="U42" s="88">
        <f t="shared" si="3"/>
        <v>49050269</v>
      </c>
      <c r="V42" s="88">
        <f t="shared" si="3"/>
        <v>-140280886</v>
      </c>
      <c r="W42" s="88">
        <f t="shared" si="3"/>
        <v>140268089</v>
      </c>
      <c r="X42" s="88">
        <f t="shared" si="3"/>
        <v>10413660</v>
      </c>
      <c r="Y42" s="88">
        <f t="shared" si="3"/>
        <v>129854429</v>
      </c>
      <c r="Z42" s="208">
        <f>+IF(X42&lt;&gt;0,+(Y42/X42)*100,0)</f>
        <v>1246.9624416391546</v>
      </c>
      <c r="AA42" s="206">
        <f>SUM(AA38:AA41)</f>
        <v>80345615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-138612701</v>
      </c>
      <c r="D44" s="210">
        <f>+D42-D43</f>
        <v>0</v>
      </c>
      <c r="E44" s="211">
        <f t="shared" si="4"/>
        <v>10413637</v>
      </c>
      <c r="F44" s="77">
        <f t="shared" si="4"/>
        <v>80345615</v>
      </c>
      <c r="G44" s="77">
        <f t="shared" si="4"/>
        <v>101719990</v>
      </c>
      <c r="H44" s="77">
        <f t="shared" si="4"/>
        <v>5955594</v>
      </c>
      <c r="I44" s="77">
        <f t="shared" si="4"/>
        <v>4527473</v>
      </c>
      <c r="J44" s="77">
        <f t="shared" si="4"/>
        <v>112203057</v>
      </c>
      <c r="K44" s="77">
        <f t="shared" si="4"/>
        <v>5307157</v>
      </c>
      <c r="L44" s="77">
        <f t="shared" si="4"/>
        <v>10815209</v>
      </c>
      <c r="M44" s="77">
        <f t="shared" si="4"/>
        <v>52887306</v>
      </c>
      <c r="N44" s="77">
        <f t="shared" si="4"/>
        <v>69009672</v>
      </c>
      <c r="O44" s="77">
        <f t="shared" si="4"/>
        <v>3978429</v>
      </c>
      <c r="P44" s="77">
        <f t="shared" si="4"/>
        <v>50229855</v>
      </c>
      <c r="Q44" s="77">
        <f t="shared" si="4"/>
        <v>45127962</v>
      </c>
      <c r="R44" s="77">
        <f t="shared" si="4"/>
        <v>99336246</v>
      </c>
      <c r="S44" s="77">
        <f t="shared" si="4"/>
        <v>26460866</v>
      </c>
      <c r="T44" s="77">
        <f t="shared" si="4"/>
        <v>-215792021</v>
      </c>
      <c r="U44" s="77">
        <f t="shared" si="4"/>
        <v>49050269</v>
      </c>
      <c r="V44" s="77">
        <f t="shared" si="4"/>
        <v>-140280886</v>
      </c>
      <c r="W44" s="77">
        <f t="shared" si="4"/>
        <v>140268089</v>
      </c>
      <c r="X44" s="77">
        <f t="shared" si="4"/>
        <v>10413660</v>
      </c>
      <c r="Y44" s="77">
        <f t="shared" si="4"/>
        <v>129854429</v>
      </c>
      <c r="Z44" s="212">
        <f>+IF(X44&lt;&gt;0,+(Y44/X44)*100,0)</f>
        <v>1246.9624416391546</v>
      </c>
      <c r="AA44" s="210">
        <f>+AA42-AA43</f>
        <v>80345615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-138612701</v>
      </c>
      <c r="D46" s="206">
        <f>SUM(D44:D45)</f>
        <v>0</v>
      </c>
      <c r="E46" s="207">
        <f t="shared" si="5"/>
        <v>10413637</v>
      </c>
      <c r="F46" s="88">
        <f t="shared" si="5"/>
        <v>80345615</v>
      </c>
      <c r="G46" s="88">
        <f t="shared" si="5"/>
        <v>101719990</v>
      </c>
      <c r="H46" s="88">
        <f t="shared" si="5"/>
        <v>5955594</v>
      </c>
      <c r="I46" s="88">
        <f t="shared" si="5"/>
        <v>4527473</v>
      </c>
      <c r="J46" s="88">
        <f t="shared" si="5"/>
        <v>112203057</v>
      </c>
      <c r="K46" s="88">
        <f t="shared" si="5"/>
        <v>5307157</v>
      </c>
      <c r="L46" s="88">
        <f t="shared" si="5"/>
        <v>10815209</v>
      </c>
      <c r="M46" s="88">
        <f t="shared" si="5"/>
        <v>52887306</v>
      </c>
      <c r="N46" s="88">
        <f t="shared" si="5"/>
        <v>69009672</v>
      </c>
      <c r="O46" s="88">
        <f t="shared" si="5"/>
        <v>3978429</v>
      </c>
      <c r="P46" s="88">
        <f t="shared" si="5"/>
        <v>50229855</v>
      </c>
      <c r="Q46" s="88">
        <f t="shared" si="5"/>
        <v>45127962</v>
      </c>
      <c r="R46" s="88">
        <f t="shared" si="5"/>
        <v>99336246</v>
      </c>
      <c r="S46" s="88">
        <f t="shared" si="5"/>
        <v>26460866</v>
      </c>
      <c r="T46" s="88">
        <f t="shared" si="5"/>
        <v>-215792021</v>
      </c>
      <c r="U46" s="88">
        <f t="shared" si="5"/>
        <v>49050269</v>
      </c>
      <c r="V46" s="88">
        <f t="shared" si="5"/>
        <v>-140280886</v>
      </c>
      <c r="W46" s="88">
        <f t="shared" si="5"/>
        <v>140268089</v>
      </c>
      <c r="X46" s="88">
        <f t="shared" si="5"/>
        <v>10413660</v>
      </c>
      <c r="Y46" s="88">
        <f t="shared" si="5"/>
        <v>129854429</v>
      </c>
      <c r="Z46" s="208">
        <f>+IF(X46&lt;&gt;0,+(Y46/X46)*100,0)</f>
        <v>1246.9624416391546</v>
      </c>
      <c r="AA46" s="206">
        <f>SUM(AA44:AA45)</f>
        <v>80345615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-138612701</v>
      </c>
      <c r="D48" s="217">
        <f>SUM(D46:D47)</f>
        <v>0</v>
      </c>
      <c r="E48" s="218">
        <f t="shared" si="6"/>
        <v>10413637</v>
      </c>
      <c r="F48" s="219">
        <f t="shared" si="6"/>
        <v>80345615</v>
      </c>
      <c r="G48" s="219">
        <f t="shared" si="6"/>
        <v>101719990</v>
      </c>
      <c r="H48" s="220">
        <f t="shared" si="6"/>
        <v>5955594</v>
      </c>
      <c r="I48" s="220">
        <f t="shared" si="6"/>
        <v>4527473</v>
      </c>
      <c r="J48" s="220">
        <f t="shared" si="6"/>
        <v>112203057</v>
      </c>
      <c r="K48" s="220">
        <f t="shared" si="6"/>
        <v>5307157</v>
      </c>
      <c r="L48" s="220">
        <f t="shared" si="6"/>
        <v>10815209</v>
      </c>
      <c r="M48" s="219">
        <f t="shared" si="6"/>
        <v>52887306</v>
      </c>
      <c r="N48" s="219">
        <f t="shared" si="6"/>
        <v>69009672</v>
      </c>
      <c r="O48" s="220">
        <f t="shared" si="6"/>
        <v>3978429</v>
      </c>
      <c r="P48" s="220">
        <f t="shared" si="6"/>
        <v>50229855</v>
      </c>
      <c r="Q48" s="220">
        <f t="shared" si="6"/>
        <v>45127962</v>
      </c>
      <c r="R48" s="220">
        <f t="shared" si="6"/>
        <v>99336246</v>
      </c>
      <c r="S48" s="220">
        <f t="shared" si="6"/>
        <v>26460866</v>
      </c>
      <c r="T48" s="219">
        <f t="shared" si="6"/>
        <v>-215792021</v>
      </c>
      <c r="U48" s="219">
        <f t="shared" si="6"/>
        <v>49050269</v>
      </c>
      <c r="V48" s="220">
        <f t="shared" si="6"/>
        <v>-140280886</v>
      </c>
      <c r="W48" s="220">
        <f t="shared" si="6"/>
        <v>140268089</v>
      </c>
      <c r="X48" s="220">
        <f t="shared" si="6"/>
        <v>10413660</v>
      </c>
      <c r="Y48" s="220">
        <f t="shared" si="6"/>
        <v>129854429</v>
      </c>
      <c r="Z48" s="221">
        <f>+IF(X48&lt;&gt;0,+(Y48/X48)*100,0)</f>
        <v>1246.9624416391546</v>
      </c>
      <c r="AA48" s="222">
        <f>SUM(AA46:AA47)</f>
        <v>80345615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6440916</v>
      </c>
      <c r="D5" s="153">
        <f>SUM(D6:D8)</f>
        <v>0</v>
      </c>
      <c r="E5" s="154">
        <f t="shared" si="0"/>
        <v>2170000</v>
      </c>
      <c r="F5" s="100">
        <f t="shared" si="0"/>
        <v>4046000</v>
      </c>
      <c r="G5" s="100">
        <f t="shared" si="0"/>
        <v>0</v>
      </c>
      <c r="H5" s="100">
        <f t="shared" si="0"/>
        <v>929</v>
      </c>
      <c r="I5" s="100">
        <f t="shared" si="0"/>
        <v>-246</v>
      </c>
      <c r="J5" s="100">
        <f t="shared" si="0"/>
        <v>683</v>
      </c>
      <c r="K5" s="100">
        <f t="shared" si="0"/>
        <v>17079</v>
      </c>
      <c r="L5" s="100">
        <f t="shared" si="0"/>
        <v>30553</v>
      </c>
      <c r="M5" s="100">
        <f t="shared" si="0"/>
        <v>143907</v>
      </c>
      <c r="N5" s="100">
        <f t="shared" si="0"/>
        <v>191539</v>
      </c>
      <c r="O5" s="100">
        <f t="shared" si="0"/>
        <v>106573</v>
      </c>
      <c r="P5" s="100">
        <f t="shared" si="0"/>
        <v>413</v>
      </c>
      <c r="Q5" s="100">
        <f t="shared" si="0"/>
        <v>20945</v>
      </c>
      <c r="R5" s="100">
        <f t="shared" si="0"/>
        <v>127931</v>
      </c>
      <c r="S5" s="100">
        <f t="shared" si="0"/>
        <v>996297</v>
      </c>
      <c r="T5" s="100">
        <f t="shared" si="0"/>
        <v>-1382</v>
      </c>
      <c r="U5" s="100">
        <f t="shared" si="0"/>
        <v>30856</v>
      </c>
      <c r="V5" s="100">
        <f t="shared" si="0"/>
        <v>1025771</v>
      </c>
      <c r="W5" s="100">
        <f t="shared" si="0"/>
        <v>1345924</v>
      </c>
      <c r="X5" s="100">
        <f t="shared" si="0"/>
        <v>2170000</v>
      </c>
      <c r="Y5" s="100">
        <f t="shared" si="0"/>
        <v>-824076</v>
      </c>
      <c r="Z5" s="137">
        <f>+IF(X5&lt;&gt;0,+(Y5/X5)*100,0)</f>
        <v>-37.97585253456221</v>
      </c>
      <c r="AA5" s="153">
        <f>SUM(AA6:AA8)</f>
        <v>4046000</v>
      </c>
    </row>
    <row r="6" spans="1:27" ht="12.75">
      <c r="A6" s="138" t="s">
        <v>75</v>
      </c>
      <c r="B6" s="136"/>
      <c r="C6" s="155">
        <v>6440916</v>
      </c>
      <c r="D6" s="155"/>
      <c r="E6" s="156">
        <v>385000</v>
      </c>
      <c r="F6" s="60">
        <v>350000</v>
      </c>
      <c r="G6" s="60"/>
      <c r="H6" s="60"/>
      <c r="I6" s="60"/>
      <c r="J6" s="60"/>
      <c r="K6" s="60"/>
      <c r="L6" s="60">
        <v>1666</v>
      </c>
      <c r="M6" s="60">
        <v>19298</v>
      </c>
      <c r="N6" s="60">
        <v>20964</v>
      </c>
      <c r="O6" s="60">
        <v>19352</v>
      </c>
      <c r="P6" s="60"/>
      <c r="Q6" s="60">
        <v>20945</v>
      </c>
      <c r="R6" s="60">
        <v>40297</v>
      </c>
      <c r="S6" s="60">
        <v>61983</v>
      </c>
      <c r="T6" s="60">
        <v>-1382</v>
      </c>
      <c r="U6" s="60">
        <v>15251</v>
      </c>
      <c r="V6" s="60">
        <v>75852</v>
      </c>
      <c r="W6" s="60">
        <v>137113</v>
      </c>
      <c r="X6" s="60">
        <v>385000</v>
      </c>
      <c r="Y6" s="60">
        <v>-247887</v>
      </c>
      <c r="Z6" s="140">
        <v>-64.39</v>
      </c>
      <c r="AA6" s="62">
        <v>350000</v>
      </c>
    </row>
    <row r="7" spans="1:27" ht="12.75">
      <c r="A7" s="138" t="s">
        <v>76</v>
      </c>
      <c r="B7" s="136"/>
      <c r="C7" s="157"/>
      <c r="D7" s="157"/>
      <c r="E7" s="158">
        <v>1785000</v>
      </c>
      <c r="F7" s="159">
        <v>3696000</v>
      </c>
      <c r="G7" s="159"/>
      <c r="H7" s="159"/>
      <c r="I7" s="159"/>
      <c r="J7" s="159"/>
      <c r="K7" s="159"/>
      <c r="L7" s="159"/>
      <c r="M7" s="159"/>
      <c r="N7" s="159"/>
      <c r="O7" s="159">
        <v>109309</v>
      </c>
      <c r="P7" s="159"/>
      <c r="Q7" s="159"/>
      <c r="R7" s="159">
        <v>109309</v>
      </c>
      <c r="S7" s="159">
        <v>67078</v>
      </c>
      <c r="T7" s="159"/>
      <c r="U7" s="159">
        <v>27435</v>
      </c>
      <c r="V7" s="159">
        <v>94513</v>
      </c>
      <c r="W7" s="159">
        <v>203822</v>
      </c>
      <c r="X7" s="159">
        <v>1785000</v>
      </c>
      <c r="Y7" s="159">
        <v>-1581178</v>
      </c>
      <c r="Z7" s="141">
        <v>-88.58</v>
      </c>
      <c r="AA7" s="225">
        <v>3696000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929</v>
      </c>
      <c r="I8" s="60">
        <v>-246</v>
      </c>
      <c r="J8" s="60">
        <v>683</v>
      </c>
      <c r="K8" s="60">
        <v>17079</v>
      </c>
      <c r="L8" s="60">
        <v>28887</v>
      </c>
      <c r="M8" s="60">
        <v>124609</v>
      </c>
      <c r="N8" s="60">
        <v>170575</v>
      </c>
      <c r="O8" s="60">
        <v>-22088</v>
      </c>
      <c r="P8" s="60">
        <v>413</v>
      </c>
      <c r="Q8" s="60"/>
      <c r="R8" s="60">
        <v>-21675</v>
      </c>
      <c r="S8" s="60">
        <v>867236</v>
      </c>
      <c r="T8" s="60"/>
      <c r="U8" s="60">
        <v>-11830</v>
      </c>
      <c r="V8" s="60">
        <v>855406</v>
      </c>
      <c r="W8" s="60">
        <v>1004989</v>
      </c>
      <c r="X8" s="60"/>
      <c r="Y8" s="60">
        <v>1004989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13899556</v>
      </c>
      <c r="D9" s="153">
        <f>SUM(D10:D14)</f>
        <v>0</v>
      </c>
      <c r="E9" s="154">
        <f t="shared" si="1"/>
        <v>4545000</v>
      </c>
      <c r="F9" s="100">
        <f t="shared" si="1"/>
        <v>6285000</v>
      </c>
      <c r="G9" s="100">
        <f t="shared" si="1"/>
        <v>6792</v>
      </c>
      <c r="H9" s="100">
        <f t="shared" si="1"/>
        <v>7319</v>
      </c>
      <c r="I9" s="100">
        <f t="shared" si="1"/>
        <v>3691</v>
      </c>
      <c r="J9" s="100">
        <f t="shared" si="1"/>
        <v>17802</v>
      </c>
      <c r="K9" s="100">
        <f t="shared" si="1"/>
        <v>1986</v>
      </c>
      <c r="L9" s="100">
        <f t="shared" si="1"/>
        <v>26369</v>
      </c>
      <c r="M9" s="100">
        <f t="shared" si="1"/>
        <v>163864</v>
      </c>
      <c r="N9" s="100">
        <f t="shared" si="1"/>
        <v>192219</v>
      </c>
      <c r="O9" s="100">
        <f t="shared" si="1"/>
        <v>-936</v>
      </c>
      <c r="P9" s="100">
        <f t="shared" si="1"/>
        <v>23997</v>
      </c>
      <c r="Q9" s="100">
        <f t="shared" si="1"/>
        <v>-1623</v>
      </c>
      <c r="R9" s="100">
        <f t="shared" si="1"/>
        <v>21438</v>
      </c>
      <c r="S9" s="100">
        <f t="shared" si="1"/>
        <v>57792</v>
      </c>
      <c r="T9" s="100">
        <f t="shared" si="1"/>
        <v>19419</v>
      </c>
      <c r="U9" s="100">
        <f t="shared" si="1"/>
        <v>944714</v>
      </c>
      <c r="V9" s="100">
        <f t="shared" si="1"/>
        <v>1021925</v>
      </c>
      <c r="W9" s="100">
        <f t="shared" si="1"/>
        <v>1253384</v>
      </c>
      <c r="X9" s="100">
        <f t="shared" si="1"/>
        <v>4545000</v>
      </c>
      <c r="Y9" s="100">
        <f t="shared" si="1"/>
        <v>-3291616</v>
      </c>
      <c r="Z9" s="137">
        <f>+IF(X9&lt;&gt;0,+(Y9/X9)*100,0)</f>
        <v>-72.42279427942793</v>
      </c>
      <c r="AA9" s="102">
        <f>SUM(AA10:AA14)</f>
        <v>6285000</v>
      </c>
    </row>
    <row r="10" spans="1:27" ht="12.75">
      <c r="A10" s="138" t="s">
        <v>79</v>
      </c>
      <c r="B10" s="136"/>
      <c r="C10" s="155">
        <v>13899556</v>
      </c>
      <c r="D10" s="155"/>
      <c r="E10" s="156">
        <v>4545000</v>
      </c>
      <c r="F10" s="60">
        <v>388000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1623</v>
      </c>
      <c r="Q10" s="60">
        <v>-1623</v>
      </c>
      <c r="R10" s="60"/>
      <c r="S10" s="60">
        <v>6087</v>
      </c>
      <c r="T10" s="60"/>
      <c r="U10" s="60">
        <v>-6087</v>
      </c>
      <c r="V10" s="60"/>
      <c r="W10" s="60"/>
      <c r="X10" s="60">
        <v>4545000</v>
      </c>
      <c r="Y10" s="60">
        <v>-4545000</v>
      </c>
      <c r="Z10" s="140">
        <v>-100</v>
      </c>
      <c r="AA10" s="62">
        <v>388000</v>
      </c>
    </row>
    <row r="11" spans="1:27" ht="12.75">
      <c r="A11" s="138" t="s">
        <v>80</v>
      </c>
      <c r="B11" s="136"/>
      <c r="C11" s="155"/>
      <c r="D11" s="155"/>
      <c r="E11" s="156"/>
      <c r="F11" s="60">
        <v>1519000</v>
      </c>
      <c r="G11" s="60"/>
      <c r="H11" s="60"/>
      <c r="I11" s="60"/>
      <c r="J11" s="60"/>
      <c r="K11" s="60"/>
      <c r="L11" s="60"/>
      <c r="M11" s="60">
        <v>161809</v>
      </c>
      <c r="N11" s="60">
        <v>161809</v>
      </c>
      <c r="O11" s="60"/>
      <c r="P11" s="60"/>
      <c r="Q11" s="60"/>
      <c r="R11" s="60"/>
      <c r="S11" s="60">
        <v>18259</v>
      </c>
      <c r="T11" s="60">
        <v>3469</v>
      </c>
      <c r="U11" s="60">
        <v>873798</v>
      </c>
      <c r="V11" s="60">
        <v>895526</v>
      </c>
      <c r="W11" s="60">
        <v>1057335</v>
      </c>
      <c r="X11" s="60"/>
      <c r="Y11" s="60">
        <v>1057335</v>
      </c>
      <c r="Z11" s="140"/>
      <c r="AA11" s="62">
        <v>1519000</v>
      </c>
    </row>
    <row r="12" spans="1:27" ht="12.75">
      <c r="A12" s="138" t="s">
        <v>81</v>
      </c>
      <c r="B12" s="136"/>
      <c r="C12" s="155"/>
      <c r="D12" s="155"/>
      <c r="E12" s="156"/>
      <c r="F12" s="60">
        <v>4378000</v>
      </c>
      <c r="G12" s="60">
        <v>6792</v>
      </c>
      <c r="H12" s="60">
        <v>7319</v>
      </c>
      <c r="I12" s="60">
        <v>3691</v>
      </c>
      <c r="J12" s="60">
        <v>17802</v>
      </c>
      <c r="K12" s="60">
        <v>1986</v>
      </c>
      <c r="L12" s="60">
        <v>26369</v>
      </c>
      <c r="M12" s="60">
        <v>2055</v>
      </c>
      <c r="N12" s="60">
        <v>30410</v>
      </c>
      <c r="O12" s="60">
        <v>-936</v>
      </c>
      <c r="P12" s="60">
        <v>22374</v>
      </c>
      <c r="Q12" s="60"/>
      <c r="R12" s="60">
        <v>21438</v>
      </c>
      <c r="S12" s="60">
        <v>33446</v>
      </c>
      <c r="T12" s="60">
        <v>15950</v>
      </c>
      <c r="U12" s="60">
        <v>67220</v>
      </c>
      <c r="V12" s="60">
        <v>116616</v>
      </c>
      <c r="W12" s="60">
        <v>186266</v>
      </c>
      <c r="X12" s="60"/>
      <c r="Y12" s="60">
        <v>186266</v>
      </c>
      <c r="Z12" s="140"/>
      <c r="AA12" s="62">
        <v>4378000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9783</v>
      </c>
      <c r="V13" s="60">
        <v>9783</v>
      </c>
      <c r="W13" s="60">
        <v>9783</v>
      </c>
      <c r="X13" s="60"/>
      <c r="Y13" s="60">
        <v>9783</v>
      </c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17564364</v>
      </c>
      <c r="D15" s="153">
        <f>SUM(D16:D18)</f>
        <v>0</v>
      </c>
      <c r="E15" s="154">
        <f t="shared" si="2"/>
        <v>19074247</v>
      </c>
      <c r="F15" s="100">
        <f t="shared" si="2"/>
        <v>12953000</v>
      </c>
      <c r="G15" s="100">
        <f t="shared" si="2"/>
        <v>5436854</v>
      </c>
      <c r="H15" s="100">
        <f t="shared" si="2"/>
        <v>1175485</v>
      </c>
      <c r="I15" s="100">
        <f t="shared" si="2"/>
        <v>545756</v>
      </c>
      <c r="J15" s="100">
        <f t="shared" si="2"/>
        <v>7158095</v>
      </c>
      <c r="K15" s="100">
        <f t="shared" si="2"/>
        <v>1754</v>
      </c>
      <c r="L15" s="100">
        <f t="shared" si="2"/>
        <v>7801</v>
      </c>
      <c r="M15" s="100">
        <f t="shared" si="2"/>
        <v>867990</v>
      </c>
      <c r="N15" s="100">
        <f t="shared" si="2"/>
        <v>877545</v>
      </c>
      <c r="O15" s="100">
        <f t="shared" si="2"/>
        <v>0</v>
      </c>
      <c r="P15" s="100">
        <f t="shared" si="2"/>
        <v>0</v>
      </c>
      <c r="Q15" s="100">
        <f t="shared" si="2"/>
        <v>390885</v>
      </c>
      <c r="R15" s="100">
        <f t="shared" si="2"/>
        <v>390885</v>
      </c>
      <c r="S15" s="100">
        <f t="shared" si="2"/>
        <v>158631</v>
      </c>
      <c r="T15" s="100">
        <f t="shared" si="2"/>
        <v>355295</v>
      </c>
      <c r="U15" s="100">
        <f t="shared" si="2"/>
        <v>-841792</v>
      </c>
      <c r="V15" s="100">
        <f t="shared" si="2"/>
        <v>-327866</v>
      </c>
      <c r="W15" s="100">
        <f t="shared" si="2"/>
        <v>8098659</v>
      </c>
      <c r="X15" s="100">
        <f t="shared" si="2"/>
        <v>19074000</v>
      </c>
      <c r="Y15" s="100">
        <f t="shared" si="2"/>
        <v>-10975341</v>
      </c>
      <c r="Z15" s="137">
        <f>+IF(X15&lt;&gt;0,+(Y15/X15)*100,0)</f>
        <v>-57.54084617804342</v>
      </c>
      <c r="AA15" s="102">
        <f>SUM(AA16:AA18)</f>
        <v>12953000</v>
      </c>
    </row>
    <row r="16" spans="1:27" ht="12.75">
      <c r="A16" s="138" t="s">
        <v>85</v>
      </c>
      <c r="B16" s="136"/>
      <c r="C16" s="155"/>
      <c r="D16" s="155"/>
      <c r="E16" s="156"/>
      <c r="F16" s="60">
        <v>257000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2008</v>
      </c>
      <c r="U16" s="60">
        <v>6926</v>
      </c>
      <c r="V16" s="60">
        <v>8934</v>
      </c>
      <c r="W16" s="60">
        <v>8934</v>
      </c>
      <c r="X16" s="60"/>
      <c r="Y16" s="60">
        <v>8934</v>
      </c>
      <c r="Z16" s="140"/>
      <c r="AA16" s="62">
        <v>257000</v>
      </c>
    </row>
    <row r="17" spans="1:27" ht="12.75">
      <c r="A17" s="138" t="s">
        <v>86</v>
      </c>
      <c r="B17" s="136"/>
      <c r="C17" s="155">
        <v>17564364</v>
      </c>
      <c r="D17" s="155"/>
      <c r="E17" s="156">
        <v>19074247</v>
      </c>
      <c r="F17" s="60">
        <v>12696000</v>
      </c>
      <c r="G17" s="60">
        <v>5436854</v>
      </c>
      <c r="H17" s="60">
        <v>1175485</v>
      </c>
      <c r="I17" s="60">
        <v>545756</v>
      </c>
      <c r="J17" s="60">
        <v>7158095</v>
      </c>
      <c r="K17" s="60">
        <v>1754</v>
      </c>
      <c r="L17" s="60">
        <v>7801</v>
      </c>
      <c r="M17" s="60">
        <v>867990</v>
      </c>
      <c r="N17" s="60">
        <v>877545</v>
      </c>
      <c r="O17" s="60"/>
      <c r="P17" s="60"/>
      <c r="Q17" s="60">
        <v>390885</v>
      </c>
      <c r="R17" s="60">
        <v>390885</v>
      </c>
      <c r="S17" s="60">
        <v>158631</v>
      </c>
      <c r="T17" s="60">
        <v>353287</v>
      </c>
      <c r="U17" s="60">
        <v>-848718</v>
      </c>
      <c r="V17" s="60">
        <v>-336800</v>
      </c>
      <c r="W17" s="60">
        <v>8089725</v>
      </c>
      <c r="X17" s="60">
        <v>19074000</v>
      </c>
      <c r="Y17" s="60">
        <v>-10984275</v>
      </c>
      <c r="Z17" s="140">
        <v>-57.59</v>
      </c>
      <c r="AA17" s="62">
        <v>12696000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17578305</v>
      </c>
      <c r="D19" s="153">
        <f>SUM(D20:D23)</f>
        <v>0</v>
      </c>
      <c r="E19" s="154">
        <f t="shared" si="3"/>
        <v>48321642</v>
      </c>
      <c r="F19" s="100">
        <f t="shared" si="3"/>
        <v>55904000</v>
      </c>
      <c r="G19" s="100">
        <f t="shared" si="3"/>
        <v>86365</v>
      </c>
      <c r="H19" s="100">
        <f t="shared" si="3"/>
        <v>16281</v>
      </c>
      <c r="I19" s="100">
        <f t="shared" si="3"/>
        <v>338999</v>
      </c>
      <c r="J19" s="100">
        <f t="shared" si="3"/>
        <v>441645</v>
      </c>
      <c r="K19" s="100">
        <f t="shared" si="3"/>
        <v>4536206</v>
      </c>
      <c r="L19" s="100">
        <f t="shared" si="3"/>
        <v>9394836</v>
      </c>
      <c r="M19" s="100">
        <f t="shared" si="3"/>
        <v>8725153</v>
      </c>
      <c r="N19" s="100">
        <f t="shared" si="3"/>
        <v>22656195</v>
      </c>
      <c r="O19" s="100">
        <f t="shared" si="3"/>
        <v>2838915</v>
      </c>
      <c r="P19" s="100">
        <f t="shared" si="3"/>
        <v>4369991</v>
      </c>
      <c r="Q19" s="100">
        <f t="shared" si="3"/>
        <v>3451708</v>
      </c>
      <c r="R19" s="100">
        <f t="shared" si="3"/>
        <v>10660614</v>
      </c>
      <c r="S19" s="100">
        <f t="shared" si="3"/>
        <v>6506474</v>
      </c>
      <c r="T19" s="100">
        <f t="shared" si="3"/>
        <v>9459415</v>
      </c>
      <c r="U19" s="100">
        <f t="shared" si="3"/>
        <v>2667912</v>
      </c>
      <c r="V19" s="100">
        <f t="shared" si="3"/>
        <v>18633801</v>
      </c>
      <c r="W19" s="100">
        <f t="shared" si="3"/>
        <v>52392255</v>
      </c>
      <c r="X19" s="100">
        <f t="shared" si="3"/>
        <v>48322000</v>
      </c>
      <c r="Y19" s="100">
        <f t="shared" si="3"/>
        <v>4070255</v>
      </c>
      <c r="Z19" s="137">
        <f>+IF(X19&lt;&gt;0,+(Y19/X19)*100,0)</f>
        <v>8.423192334754356</v>
      </c>
      <c r="AA19" s="102">
        <f>SUM(AA20:AA23)</f>
        <v>55904000</v>
      </c>
    </row>
    <row r="20" spans="1:27" ht="12.75">
      <c r="A20" s="138" t="s">
        <v>89</v>
      </c>
      <c r="B20" s="136"/>
      <c r="C20" s="155">
        <v>6158849</v>
      </c>
      <c r="D20" s="155"/>
      <c r="E20" s="156">
        <v>5661000</v>
      </c>
      <c r="F20" s="60">
        <v>5661000</v>
      </c>
      <c r="G20" s="60"/>
      <c r="H20" s="60"/>
      <c r="I20" s="60"/>
      <c r="J20" s="60"/>
      <c r="K20" s="60">
        <v>449111</v>
      </c>
      <c r="L20" s="60"/>
      <c r="M20" s="60">
        <v>221326</v>
      </c>
      <c r="N20" s="60">
        <v>670437</v>
      </c>
      <c r="O20" s="60">
        <v>578118</v>
      </c>
      <c r="P20" s="60">
        <v>1294903</v>
      </c>
      <c r="Q20" s="60">
        <v>615723</v>
      </c>
      <c r="R20" s="60">
        <v>2488744</v>
      </c>
      <c r="S20" s="60">
        <v>740905</v>
      </c>
      <c r="T20" s="60">
        <v>784061</v>
      </c>
      <c r="U20" s="60">
        <v>144528</v>
      </c>
      <c r="V20" s="60">
        <v>1669494</v>
      </c>
      <c r="W20" s="60">
        <v>4828675</v>
      </c>
      <c r="X20" s="60">
        <v>5661000</v>
      </c>
      <c r="Y20" s="60">
        <v>-832325</v>
      </c>
      <c r="Z20" s="140">
        <v>-14.7</v>
      </c>
      <c r="AA20" s="62">
        <v>5661000</v>
      </c>
    </row>
    <row r="21" spans="1:27" ht="12.75">
      <c r="A21" s="138" t="s">
        <v>90</v>
      </c>
      <c r="B21" s="136"/>
      <c r="C21" s="155">
        <v>4504003</v>
      </c>
      <c r="D21" s="155"/>
      <c r="E21" s="156">
        <v>22786556</v>
      </c>
      <c r="F21" s="60">
        <v>23759000</v>
      </c>
      <c r="G21" s="60"/>
      <c r="H21" s="60">
        <v>16281</v>
      </c>
      <c r="I21" s="60">
        <v>21628</v>
      </c>
      <c r="J21" s="60">
        <v>37909</v>
      </c>
      <c r="K21" s="60">
        <v>2019141</v>
      </c>
      <c r="L21" s="60">
        <v>4416965</v>
      </c>
      <c r="M21" s="60">
        <v>3864252</v>
      </c>
      <c r="N21" s="60">
        <v>10300358</v>
      </c>
      <c r="O21" s="60">
        <v>1240810</v>
      </c>
      <c r="P21" s="60">
        <v>1463614</v>
      </c>
      <c r="Q21" s="60">
        <v>1469065</v>
      </c>
      <c r="R21" s="60">
        <v>4173489</v>
      </c>
      <c r="S21" s="60">
        <v>1468072</v>
      </c>
      <c r="T21" s="60">
        <v>1176836</v>
      </c>
      <c r="U21" s="60">
        <v>55136</v>
      </c>
      <c r="V21" s="60">
        <v>2700044</v>
      </c>
      <c r="W21" s="60">
        <v>17211800</v>
      </c>
      <c r="X21" s="60">
        <v>22787000</v>
      </c>
      <c r="Y21" s="60">
        <v>-5575200</v>
      </c>
      <c r="Z21" s="140">
        <v>-24.47</v>
      </c>
      <c r="AA21" s="62">
        <v>23759000</v>
      </c>
    </row>
    <row r="22" spans="1:27" ht="12.75">
      <c r="A22" s="138" t="s">
        <v>91</v>
      </c>
      <c r="B22" s="136"/>
      <c r="C22" s="157">
        <v>6915453</v>
      </c>
      <c r="D22" s="157"/>
      <c r="E22" s="158">
        <v>19762086</v>
      </c>
      <c r="F22" s="159">
        <v>19314000</v>
      </c>
      <c r="G22" s="159">
        <v>86365</v>
      </c>
      <c r="H22" s="159"/>
      <c r="I22" s="159"/>
      <c r="J22" s="159">
        <v>86365</v>
      </c>
      <c r="K22" s="159">
        <v>2067954</v>
      </c>
      <c r="L22" s="159">
        <v>4977871</v>
      </c>
      <c r="M22" s="159">
        <v>4639575</v>
      </c>
      <c r="N22" s="159">
        <v>11685400</v>
      </c>
      <c r="O22" s="159">
        <v>1019987</v>
      </c>
      <c r="P22" s="159">
        <v>1489867</v>
      </c>
      <c r="Q22" s="159">
        <v>541859</v>
      </c>
      <c r="R22" s="159">
        <v>3051713</v>
      </c>
      <c r="S22" s="159">
        <v>1453089</v>
      </c>
      <c r="T22" s="159">
        <v>3009812</v>
      </c>
      <c r="U22" s="159">
        <v>2019357</v>
      </c>
      <c r="V22" s="159">
        <v>6482258</v>
      </c>
      <c r="W22" s="159">
        <v>21305736</v>
      </c>
      <c r="X22" s="159">
        <v>19762000</v>
      </c>
      <c r="Y22" s="159">
        <v>1543736</v>
      </c>
      <c r="Z22" s="141">
        <v>7.81</v>
      </c>
      <c r="AA22" s="225">
        <v>19314000</v>
      </c>
    </row>
    <row r="23" spans="1:27" ht="12.75">
      <c r="A23" s="138" t="s">
        <v>92</v>
      </c>
      <c r="B23" s="136"/>
      <c r="C23" s="155"/>
      <c r="D23" s="155"/>
      <c r="E23" s="156">
        <v>112000</v>
      </c>
      <c r="F23" s="60">
        <v>7170000</v>
      </c>
      <c r="G23" s="60"/>
      <c r="H23" s="60"/>
      <c r="I23" s="60">
        <v>317371</v>
      </c>
      <c r="J23" s="60">
        <v>317371</v>
      </c>
      <c r="K23" s="60"/>
      <c r="L23" s="60"/>
      <c r="M23" s="60"/>
      <c r="N23" s="60"/>
      <c r="O23" s="60"/>
      <c r="P23" s="60">
        <v>121607</v>
      </c>
      <c r="Q23" s="60">
        <v>825061</v>
      </c>
      <c r="R23" s="60">
        <v>946668</v>
      </c>
      <c r="S23" s="60">
        <v>2844408</v>
      </c>
      <c r="T23" s="60">
        <v>4488706</v>
      </c>
      <c r="U23" s="60">
        <v>448891</v>
      </c>
      <c r="V23" s="60">
        <v>7782005</v>
      </c>
      <c r="W23" s="60">
        <v>9046044</v>
      </c>
      <c r="X23" s="60">
        <v>112000</v>
      </c>
      <c r="Y23" s="60">
        <v>8934044</v>
      </c>
      <c r="Z23" s="140">
        <v>7976.82</v>
      </c>
      <c r="AA23" s="62">
        <v>7170000</v>
      </c>
    </row>
    <row r="24" spans="1:27" ht="12.75">
      <c r="A24" s="135" t="s">
        <v>93</v>
      </c>
      <c r="B24" s="142"/>
      <c r="C24" s="153"/>
      <c r="D24" s="153"/>
      <c r="E24" s="154">
        <v>2041853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2042000</v>
      </c>
      <c r="Y24" s="100">
        <v>-2042000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55483141</v>
      </c>
      <c r="D25" s="217">
        <f>+D5+D9+D15+D19+D24</f>
        <v>0</v>
      </c>
      <c r="E25" s="230">
        <f t="shared" si="4"/>
        <v>76152742</v>
      </c>
      <c r="F25" s="219">
        <f t="shared" si="4"/>
        <v>79188000</v>
      </c>
      <c r="G25" s="219">
        <f t="shared" si="4"/>
        <v>5530011</v>
      </c>
      <c r="H25" s="219">
        <f t="shared" si="4"/>
        <v>1200014</v>
      </c>
      <c r="I25" s="219">
        <f t="shared" si="4"/>
        <v>888200</v>
      </c>
      <c r="J25" s="219">
        <f t="shared" si="4"/>
        <v>7618225</v>
      </c>
      <c r="K25" s="219">
        <f t="shared" si="4"/>
        <v>4557025</v>
      </c>
      <c r="L25" s="219">
        <f t="shared" si="4"/>
        <v>9459559</v>
      </c>
      <c r="M25" s="219">
        <f t="shared" si="4"/>
        <v>9900914</v>
      </c>
      <c r="N25" s="219">
        <f t="shared" si="4"/>
        <v>23917498</v>
      </c>
      <c r="O25" s="219">
        <f t="shared" si="4"/>
        <v>2944552</v>
      </c>
      <c r="P25" s="219">
        <f t="shared" si="4"/>
        <v>4394401</v>
      </c>
      <c r="Q25" s="219">
        <f t="shared" si="4"/>
        <v>3861915</v>
      </c>
      <c r="R25" s="219">
        <f t="shared" si="4"/>
        <v>11200868</v>
      </c>
      <c r="S25" s="219">
        <f t="shared" si="4"/>
        <v>7719194</v>
      </c>
      <c r="T25" s="219">
        <f t="shared" si="4"/>
        <v>9832747</v>
      </c>
      <c r="U25" s="219">
        <f t="shared" si="4"/>
        <v>2801690</v>
      </c>
      <c r="V25" s="219">
        <f t="shared" si="4"/>
        <v>20353631</v>
      </c>
      <c r="W25" s="219">
        <f t="shared" si="4"/>
        <v>63090222</v>
      </c>
      <c r="X25" s="219">
        <f t="shared" si="4"/>
        <v>76153000</v>
      </c>
      <c r="Y25" s="219">
        <f t="shared" si="4"/>
        <v>-13062778</v>
      </c>
      <c r="Z25" s="231">
        <f>+IF(X25&lt;&gt;0,+(Y25/X25)*100,0)</f>
        <v>-17.153333420876393</v>
      </c>
      <c r="AA25" s="232">
        <f>+AA5+AA9+AA15+AA19+AA24</f>
        <v>79188000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51417620</v>
      </c>
      <c r="D28" s="155"/>
      <c r="E28" s="156">
        <v>66839889</v>
      </c>
      <c r="F28" s="60">
        <v>68600000</v>
      </c>
      <c r="G28" s="60">
        <v>5523218</v>
      </c>
      <c r="H28" s="60">
        <v>1175485</v>
      </c>
      <c r="I28" s="60">
        <v>864004</v>
      </c>
      <c r="J28" s="60">
        <v>7562707</v>
      </c>
      <c r="K28" s="60">
        <v>4497422</v>
      </c>
      <c r="L28" s="60">
        <v>9394216</v>
      </c>
      <c r="M28" s="60">
        <v>9593143</v>
      </c>
      <c r="N28" s="60">
        <v>23484781</v>
      </c>
      <c r="O28" s="60">
        <v>2838915</v>
      </c>
      <c r="P28" s="60">
        <v>4369991</v>
      </c>
      <c r="Q28" s="60">
        <v>3492955</v>
      </c>
      <c r="R28" s="60">
        <v>10701861</v>
      </c>
      <c r="S28" s="60">
        <v>5818818</v>
      </c>
      <c r="T28" s="60">
        <v>9545828</v>
      </c>
      <c r="U28" s="60">
        <v>1793450</v>
      </c>
      <c r="V28" s="60">
        <v>17158096</v>
      </c>
      <c r="W28" s="60">
        <v>58907445</v>
      </c>
      <c r="X28" s="60">
        <v>66840000</v>
      </c>
      <c r="Y28" s="60">
        <v>-7932555</v>
      </c>
      <c r="Z28" s="140">
        <v>-11.87</v>
      </c>
      <c r="AA28" s="155">
        <v>68600000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51417620</v>
      </c>
      <c r="D32" s="210">
        <f>SUM(D28:D31)</f>
        <v>0</v>
      </c>
      <c r="E32" s="211">
        <f t="shared" si="5"/>
        <v>66839889</v>
      </c>
      <c r="F32" s="77">
        <f t="shared" si="5"/>
        <v>68600000</v>
      </c>
      <c r="G32" s="77">
        <f t="shared" si="5"/>
        <v>5523218</v>
      </c>
      <c r="H32" s="77">
        <f t="shared" si="5"/>
        <v>1175485</v>
      </c>
      <c r="I32" s="77">
        <f t="shared" si="5"/>
        <v>864004</v>
      </c>
      <c r="J32" s="77">
        <f t="shared" si="5"/>
        <v>7562707</v>
      </c>
      <c r="K32" s="77">
        <f t="shared" si="5"/>
        <v>4497422</v>
      </c>
      <c r="L32" s="77">
        <f t="shared" si="5"/>
        <v>9394216</v>
      </c>
      <c r="M32" s="77">
        <f t="shared" si="5"/>
        <v>9593143</v>
      </c>
      <c r="N32" s="77">
        <f t="shared" si="5"/>
        <v>23484781</v>
      </c>
      <c r="O32" s="77">
        <f t="shared" si="5"/>
        <v>2838915</v>
      </c>
      <c r="P32" s="77">
        <f t="shared" si="5"/>
        <v>4369991</v>
      </c>
      <c r="Q32" s="77">
        <f t="shared" si="5"/>
        <v>3492955</v>
      </c>
      <c r="R32" s="77">
        <f t="shared" si="5"/>
        <v>10701861</v>
      </c>
      <c r="S32" s="77">
        <f t="shared" si="5"/>
        <v>5818818</v>
      </c>
      <c r="T32" s="77">
        <f t="shared" si="5"/>
        <v>9545828</v>
      </c>
      <c r="U32" s="77">
        <f t="shared" si="5"/>
        <v>1793450</v>
      </c>
      <c r="V32" s="77">
        <f t="shared" si="5"/>
        <v>17158096</v>
      </c>
      <c r="W32" s="77">
        <f t="shared" si="5"/>
        <v>58907445</v>
      </c>
      <c r="X32" s="77">
        <f t="shared" si="5"/>
        <v>66840000</v>
      </c>
      <c r="Y32" s="77">
        <f t="shared" si="5"/>
        <v>-7932555</v>
      </c>
      <c r="Z32" s="212">
        <f>+IF(X32&lt;&gt;0,+(Y32/X32)*100,0)</f>
        <v>-11.867975763016158</v>
      </c>
      <c r="AA32" s="79">
        <f>SUM(AA28:AA31)</f>
        <v>68600000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4065521</v>
      </c>
      <c r="D35" s="155"/>
      <c r="E35" s="156">
        <v>9312853</v>
      </c>
      <c r="F35" s="60">
        <v>10588000</v>
      </c>
      <c r="G35" s="60">
        <v>6792</v>
      </c>
      <c r="H35" s="60">
        <v>24529</v>
      </c>
      <c r="I35" s="60">
        <v>24196</v>
      </c>
      <c r="J35" s="60">
        <v>55517</v>
      </c>
      <c r="K35" s="60">
        <v>59603</v>
      </c>
      <c r="L35" s="60">
        <v>65343</v>
      </c>
      <c r="M35" s="60">
        <v>307771</v>
      </c>
      <c r="N35" s="60">
        <v>432717</v>
      </c>
      <c r="O35" s="60">
        <v>105637</v>
      </c>
      <c r="P35" s="60">
        <v>24410</v>
      </c>
      <c r="Q35" s="60">
        <v>368960</v>
      </c>
      <c r="R35" s="60">
        <v>499007</v>
      </c>
      <c r="S35" s="60">
        <v>1900376</v>
      </c>
      <c r="T35" s="60">
        <v>286919</v>
      </c>
      <c r="U35" s="60">
        <v>1008240</v>
      </c>
      <c r="V35" s="60">
        <v>3195535</v>
      </c>
      <c r="W35" s="60">
        <v>4182776</v>
      </c>
      <c r="X35" s="60">
        <v>9313000</v>
      </c>
      <c r="Y35" s="60">
        <v>-5130224</v>
      </c>
      <c r="Z35" s="140">
        <v>-55.09</v>
      </c>
      <c r="AA35" s="62">
        <v>10588000</v>
      </c>
    </row>
    <row r="36" spans="1:27" ht="12.75">
      <c r="A36" s="238" t="s">
        <v>139</v>
      </c>
      <c r="B36" s="149"/>
      <c r="C36" s="222">
        <f aca="true" t="shared" si="6" ref="C36:Y36">SUM(C32:C35)</f>
        <v>55483141</v>
      </c>
      <c r="D36" s="222">
        <f>SUM(D32:D35)</f>
        <v>0</v>
      </c>
      <c r="E36" s="218">
        <f t="shared" si="6"/>
        <v>76152742</v>
      </c>
      <c r="F36" s="220">
        <f t="shared" si="6"/>
        <v>79188000</v>
      </c>
      <c r="G36" s="220">
        <f t="shared" si="6"/>
        <v>5530010</v>
      </c>
      <c r="H36" s="220">
        <f t="shared" si="6"/>
        <v>1200014</v>
      </c>
      <c r="I36" s="220">
        <f t="shared" si="6"/>
        <v>888200</v>
      </c>
      <c r="J36" s="220">
        <f t="shared" si="6"/>
        <v>7618224</v>
      </c>
      <c r="K36" s="220">
        <f t="shared" si="6"/>
        <v>4557025</v>
      </c>
      <c r="L36" s="220">
        <f t="shared" si="6"/>
        <v>9459559</v>
      </c>
      <c r="M36" s="220">
        <f t="shared" si="6"/>
        <v>9900914</v>
      </c>
      <c r="N36" s="220">
        <f t="shared" si="6"/>
        <v>23917498</v>
      </c>
      <c r="O36" s="220">
        <f t="shared" si="6"/>
        <v>2944552</v>
      </c>
      <c r="P36" s="220">
        <f t="shared" si="6"/>
        <v>4394401</v>
      </c>
      <c r="Q36" s="220">
        <f t="shared" si="6"/>
        <v>3861915</v>
      </c>
      <c r="R36" s="220">
        <f t="shared" si="6"/>
        <v>11200868</v>
      </c>
      <c r="S36" s="220">
        <f t="shared" si="6"/>
        <v>7719194</v>
      </c>
      <c r="T36" s="220">
        <f t="shared" si="6"/>
        <v>9832747</v>
      </c>
      <c r="U36" s="220">
        <f t="shared" si="6"/>
        <v>2801690</v>
      </c>
      <c r="V36" s="220">
        <f t="shared" si="6"/>
        <v>20353631</v>
      </c>
      <c r="W36" s="220">
        <f t="shared" si="6"/>
        <v>63090221</v>
      </c>
      <c r="X36" s="220">
        <f t="shared" si="6"/>
        <v>76153000</v>
      </c>
      <c r="Y36" s="220">
        <f t="shared" si="6"/>
        <v>-13062779</v>
      </c>
      <c r="Z36" s="221">
        <f>+IF(X36&lt;&gt;0,+(Y36/X36)*100,0)</f>
        <v>-17.153334734022295</v>
      </c>
      <c r="AA36" s="239">
        <f>SUM(AA32:AA35)</f>
        <v>79188000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6312007</v>
      </c>
      <c r="D6" s="155"/>
      <c r="E6" s="59">
        <v>2776379</v>
      </c>
      <c r="F6" s="60">
        <v>2776379</v>
      </c>
      <c r="G6" s="60">
        <v>21480</v>
      </c>
      <c r="H6" s="60">
        <v>21480</v>
      </c>
      <c r="I6" s="60">
        <v>21480</v>
      </c>
      <c r="J6" s="60">
        <v>21480</v>
      </c>
      <c r="K6" s="60">
        <v>21480</v>
      </c>
      <c r="L6" s="60">
        <v>21480</v>
      </c>
      <c r="M6" s="60">
        <v>21480</v>
      </c>
      <c r="N6" s="60">
        <v>21480</v>
      </c>
      <c r="O6" s="60">
        <v>21480</v>
      </c>
      <c r="P6" s="60">
        <v>21480</v>
      </c>
      <c r="Q6" s="60">
        <v>21480</v>
      </c>
      <c r="R6" s="60">
        <v>21480</v>
      </c>
      <c r="S6" s="60">
        <v>21480</v>
      </c>
      <c r="T6" s="60">
        <v>21480</v>
      </c>
      <c r="U6" s="60">
        <v>21480</v>
      </c>
      <c r="V6" s="60">
        <v>21480</v>
      </c>
      <c r="W6" s="60">
        <v>21480</v>
      </c>
      <c r="X6" s="60">
        <v>2776379</v>
      </c>
      <c r="Y6" s="60">
        <v>-2754899</v>
      </c>
      <c r="Z6" s="140">
        <v>-99.23</v>
      </c>
      <c r="AA6" s="62">
        <v>2776379</v>
      </c>
    </row>
    <row r="7" spans="1:27" ht="12.75">
      <c r="A7" s="249" t="s">
        <v>144</v>
      </c>
      <c r="B7" s="182"/>
      <c r="C7" s="155"/>
      <c r="D7" s="155"/>
      <c r="E7" s="59">
        <v>7338833</v>
      </c>
      <c r="F7" s="60">
        <v>7338833</v>
      </c>
      <c r="G7" s="60">
        <v>6290527</v>
      </c>
      <c r="H7" s="60">
        <v>6290527</v>
      </c>
      <c r="I7" s="60">
        <v>6290527</v>
      </c>
      <c r="J7" s="60">
        <v>6290527</v>
      </c>
      <c r="K7" s="60">
        <v>6290527</v>
      </c>
      <c r="L7" s="60">
        <v>6290527</v>
      </c>
      <c r="M7" s="60">
        <v>6290527</v>
      </c>
      <c r="N7" s="60">
        <v>6290527</v>
      </c>
      <c r="O7" s="60">
        <v>6290527</v>
      </c>
      <c r="P7" s="60">
        <v>6290527</v>
      </c>
      <c r="Q7" s="60">
        <v>6290527</v>
      </c>
      <c r="R7" s="60">
        <v>6290527</v>
      </c>
      <c r="S7" s="60">
        <v>6290527</v>
      </c>
      <c r="T7" s="60">
        <v>6290527</v>
      </c>
      <c r="U7" s="60">
        <v>6290527</v>
      </c>
      <c r="V7" s="60">
        <v>6290527</v>
      </c>
      <c r="W7" s="60">
        <v>6290527</v>
      </c>
      <c r="X7" s="60">
        <v>7338833</v>
      </c>
      <c r="Y7" s="60">
        <v>-1048306</v>
      </c>
      <c r="Z7" s="140">
        <v>-14.28</v>
      </c>
      <c r="AA7" s="62">
        <v>7338833</v>
      </c>
    </row>
    <row r="8" spans="1:27" ht="12.75">
      <c r="A8" s="249" t="s">
        <v>145</v>
      </c>
      <c r="B8" s="182"/>
      <c r="C8" s="155">
        <v>122684785</v>
      </c>
      <c r="D8" s="155"/>
      <c r="E8" s="59">
        <v>84558934</v>
      </c>
      <c r="F8" s="60">
        <v>84558934</v>
      </c>
      <c r="G8" s="60">
        <v>176263135</v>
      </c>
      <c r="H8" s="60">
        <v>123007452</v>
      </c>
      <c r="I8" s="60">
        <v>123007452</v>
      </c>
      <c r="J8" s="60">
        <v>123007452</v>
      </c>
      <c r="K8" s="60">
        <v>123007452</v>
      </c>
      <c r="L8" s="60">
        <v>123007452</v>
      </c>
      <c r="M8" s="60">
        <v>123007452</v>
      </c>
      <c r="N8" s="60">
        <v>123007452</v>
      </c>
      <c r="O8" s="60">
        <v>123007452</v>
      </c>
      <c r="P8" s="60">
        <v>123007452</v>
      </c>
      <c r="Q8" s="60">
        <v>123007452</v>
      </c>
      <c r="R8" s="60">
        <v>123007452</v>
      </c>
      <c r="S8" s="60">
        <v>123007452</v>
      </c>
      <c r="T8" s="60">
        <v>123007452</v>
      </c>
      <c r="U8" s="60">
        <v>123007452</v>
      </c>
      <c r="V8" s="60">
        <v>123007452</v>
      </c>
      <c r="W8" s="60">
        <v>123007452</v>
      </c>
      <c r="X8" s="60">
        <v>84558934</v>
      </c>
      <c r="Y8" s="60">
        <v>38448518</v>
      </c>
      <c r="Z8" s="140">
        <v>45.47</v>
      </c>
      <c r="AA8" s="62">
        <v>84558934</v>
      </c>
    </row>
    <row r="9" spans="1:27" ht="12.75">
      <c r="A9" s="249" t="s">
        <v>146</v>
      </c>
      <c r="B9" s="182"/>
      <c r="C9" s="155">
        <v>20808968</v>
      </c>
      <c r="D9" s="155"/>
      <c r="E9" s="59">
        <v>17438763</v>
      </c>
      <c r="F9" s="60">
        <v>17438763</v>
      </c>
      <c r="G9" s="60">
        <v>21918555</v>
      </c>
      <c r="H9" s="60">
        <v>20958798</v>
      </c>
      <c r="I9" s="60">
        <v>20958798</v>
      </c>
      <c r="J9" s="60">
        <v>20958798</v>
      </c>
      <c r="K9" s="60">
        <v>20958798</v>
      </c>
      <c r="L9" s="60">
        <v>20958798</v>
      </c>
      <c r="M9" s="60">
        <v>20958798</v>
      </c>
      <c r="N9" s="60">
        <v>20958798</v>
      </c>
      <c r="O9" s="60">
        <v>20958798</v>
      </c>
      <c r="P9" s="60">
        <v>20958798</v>
      </c>
      <c r="Q9" s="60">
        <v>20958798</v>
      </c>
      <c r="R9" s="60">
        <v>20958798</v>
      </c>
      <c r="S9" s="60">
        <v>20958798</v>
      </c>
      <c r="T9" s="60">
        <v>20958798</v>
      </c>
      <c r="U9" s="60">
        <v>20958798</v>
      </c>
      <c r="V9" s="60">
        <v>20958798</v>
      </c>
      <c r="W9" s="60">
        <v>20958798</v>
      </c>
      <c r="X9" s="60">
        <v>17438763</v>
      </c>
      <c r="Y9" s="60">
        <v>3520035</v>
      </c>
      <c r="Z9" s="140">
        <v>20.19</v>
      </c>
      <c r="AA9" s="62">
        <v>17438763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13835979</v>
      </c>
      <c r="D11" s="155"/>
      <c r="E11" s="59">
        <v>15833999</v>
      </c>
      <c r="F11" s="60">
        <v>15833999</v>
      </c>
      <c r="G11" s="60">
        <v>13766928</v>
      </c>
      <c r="H11" s="60">
        <v>13835979</v>
      </c>
      <c r="I11" s="60">
        <v>13835979</v>
      </c>
      <c r="J11" s="60">
        <v>13835979</v>
      </c>
      <c r="K11" s="60">
        <v>13835979</v>
      </c>
      <c r="L11" s="60">
        <v>13835979</v>
      </c>
      <c r="M11" s="60">
        <v>13835979</v>
      </c>
      <c r="N11" s="60">
        <v>13835979</v>
      </c>
      <c r="O11" s="60">
        <v>13835979</v>
      </c>
      <c r="P11" s="60">
        <v>13835979</v>
      </c>
      <c r="Q11" s="60">
        <v>13835979</v>
      </c>
      <c r="R11" s="60">
        <v>13835979</v>
      </c>
      <c r="S11" s="60">
        <v>13835979</v>
      </c>
      <c r="T11" s="60">
        <v>13835979</v>
      </c>
      <c r="U11" s="60">
        <v>13835979</v>
      </c>
      <c r="V11" s="60">
        <v>13835979</v>
      </c>
      <c r="W11" s="60">
        <v>13835979</v>
      </c>
      <c r="X11" s="60">
        <v>15833999</v>
      </c>
      <c r="Y11" s="60">
        <v>-1998020</v>
      </c>
      <c r="Z11" s="140">
        <v>-12.62</v>
      </c>
      <c r="AA11" s="62">
        <v>15833999</v>
      </c>
    </row>
    <row r="12" spans="1:27" ht="12.75">
      <c r="A12" s="250" t="s">
        <v>56</v>
      </c>
      <c r="B12" s="251"/>
      <c r="C12" s="168">
        <f aca="true" t="shared" si="0" ref="C12:Y12">SUM(C6:C11)</f>
        <v>163641739</v>
      </c>
      <c r="D12" s="168">
        <f>SUM(D6:D11)</f>
        <v>0</v>
      </c>
      <c r="E12" s="72">
        <f t="shared" si="0"/>
        <v>127946908</v>
      </c>
      <c r="F12" s="73">
        <f t="shared" si="0"/>
        <v>127946908</v>
      </c>
      <c r="G12" s="73">
        <f t="shared" si="0"/>
        <v>218260625</v>
      </c>
      <c r="H12" s="73">
        <f t="shared" si="0"/>
        <v>164114236</v>
      </c>
      <c r="I12" s="73">
        <f t="shared" si="0"/>
        <v>164114236</v>
      </c>
      <c r="J12" s="73">
        <f t="shared" si="0"/>
        <v>164114236</v>
      </c>
      <c r="K12" s="73">
        <f t="shared" si="0"/>
        <v>164114236</v>
      </c>
      <c r="L12" s="73">
        <f t="shared" si="0"/>
        <v>164114236</v>
      </c>
      <c r="M12" s="73">
        <f t="shared" si="0"/>
        <v>164114236</v>
      </c>
      <c r="N12" s="73">
        <f t="shared" si="0"/>
        <v>164114236</v>
      </c>
      <c r="O12" s="73">
        <f t="shared" si="0"/>
        <v>164114236</v>
      </c>
      <c r="P12" s="73">
        <f t="shared" si="0"/>
        <v>164114236</v>
      </c>
      <c r="Q12" s="73">
        <f t="shared" si="0"/>
        <v>164114236</v>
      </c>
      <c r="R12" s="73">
        <f t="shared" si="0"/>
        <v>164114236</v>
      </c>
      <c r="S12" s="73">
        <f t="shared" si="0"/>
        <v>164114236</v>
      </c>
      <c r="T12" s="73">
        <f t="shared" si="0"/>
        <v>164114236</v>
      </c>
      <c r="U12" s="73">
        <f t="shared" si="0"/>
        <v>164114236</v>
      </c>
      <c r="V12" s="73">
        <f t="shared" si="0"/>
        <v>164114236</v>
      </c>
      <c r="W12" s="73">
        <f t="shared" si="0"/>
        <v>164114236</v>
      </c>
      <c r="X12" s="73">
        <f t="shared" si="0"/>
        <v>127946908</v>
      </c>
      <c r="Y12" s="73">
        <f t="shared" si="0"/>
        <v>36167328</v>
      </c>
      <c r="Z12" s="170">
        <f>+IF(X12&lt;&gt;0,+(Y12/X12)*100,0)</f>
        <v>28.267449808165747</v>
      </c>
      <c r="AA12" s="74">
        <f>SUM(AA6:AA11)</f>
        <v>127946908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6933697</v>
      </c>
      <c r="D15" s="155"/>
      <c r="E15" s="59">
        <v>7028943</v>
      </c>
      <c r="F15" s="60">
        <v>7028943</v>
      </c>
      <c r="G15" s="60"/>
      <c r="H15" s="60">
        <v>6933697</v>
      </c>
      <c r="I15" s="60">
        <v>6933697</v>
      </c>
      <c r="J15" s="60">
        <v>6933697</v>
      </c>
      <c r="K15" s="60">
        <v>6933697</v>
      </c>
      <c r="L15" s="60">
        <v>6933697</v>
      </c>
      <c r="M15" s="60">
        <v>6933697</v>
      </c>
      <c r="N15" s="60">
        <v>6933697</v>
      </c>
      <c r="O15" s="60">
        <v>6933697</v>
      </c>
      <c r="P15" s="60">
        <v>6933697</v>
      </c>
      <c r="Q15" s="60">
        <v>6933697</v>
      </c>
      <c r="R15" s="60">
        <v>6933697</v>
      </c>
      <c r="S15" s="60">
        <v>6933697</v>
      </c>
      <c r="T15" s="60">
        <v>6933697</v>
      </c>
      <c r="U15" s="60">
        <v>6933697</v>
      </c>
      <c r="V15" s="60">
        <v>6933697</v>
      </c>
      <c r="W15" s="60">
        <v>6933697</v>
      </c>
      <c r="X15" s="60">
        <v>7028943</v>
      </c>
      <c r="Y15" s="60">
        <v>-95246</v>
      </c>
      <c r="Z15" s="140">
        <v>-1.36</v>
      </c>
      <c r="AA15" s="62">
        <v>7028943</v>
      </c>
    </row>
    <row r="16" spans="1:27" ht="12.75">
      <c r="A16" s="249" t="s">
        <v>151</v>
      </c>
      <c r="B16" s="182"/>
      <c r="C16" s="155">
        <v>228103</v>
      </c>
      <c r="D16" s="155"/>
      <c r="E16" s="59">
        <v>223255</v>
      </c>
      <c r="F16" s="60">
        <v>223255</v>
      </c>
      <c r="G16" s="159">
        <v>228103</v>
      </c>
      <c r="H16" s="159">
        <v>228103</v>
      </c>
      <c r="I16" s="159">
        <v>228103</v>
      </c>
      <c r="J16" s="60">
        <v>228103</v>
      </c>
      <c r="K16" s="159">
        <v>228103</v>
      </c>
      <c r="L16" s="159">
        <v>228103</v>
      </c>
      <c r="M16" s="60">
        <v>228103</v>
      </c>
      <c r="N16" s="159">
        <v>228103</v>
      </c>
      <c r="O16" s="159">
        <v>228103</v>
      </c>
      <c r="P16" s="159">
        <v>228103</v>
      </c>
      <c r="Q16" s="60">
        <v>228103</v>
      </c>
      <c r="R16" s="159">
        <v>228103</v>
      </c>
      <c r="S16" s="159">
        <v>228103</v>
      </c>
      <c r="T16" s="60">
        <v>228103</v>
      </c>
      <c r="U16" s="159">
        <v>228103</v>
      </c>
      <c r="V16" s="159">
        <v>228103</v>
      </c>
      <c r="W16" s="159">
        <v>228103</v>
      </c>
      <c r="X16" s="60">
        <v>223255</v>
      </c>
      <c r="Y16" s="159">
        <v>4848</v>
      </c>
      <c r="Z16" s="141">
        <v>2.17</v>
      </c>
      <c r="AA16" s="225">
        <v>223255</v>
      </c>
    </row>
    <row r="17" spans="1:27" ht="12.75">
      <c r="A17" s="249" t="s">
        <v>152</v>
      </c>
      <c r="B17" s="182"/>
      <c r="C17" s="155">
        <v>161072396</v>
      </c>
      <c r="D17" s="155"/>
      <c r="E17" s="59">
        <v>158154797</v>
      </c>
      <c r="F17" s="60">
        <v>158154797</v>
      </c>
      <c r="G17" s="60">
        <v>161123096</v>
      </c>
      <c r="H17" s="60">
        <v>161072396</v>
      </c>
      <c r="I17" s="60">
        <v>161072396</v>
      </c>
      <c r="J17" s="60">
        <v>161072396</v>
      </c>
      <c r="K17" s="60">
        <v>161072396</v>
      </c>
      <c r="L17" s="60">
        <v>161072396</v>
      </c>
      <c r="M17" s="60">
        <v>161072396</v>
      </c>
      <c r="N17" s="60">
        <v>161072396</v>
      </c>
      <c r="O17" s="60">
        <v>161072396</v>
      </c>
      <c r="P17" s="60">
        <v>161072396</v>
      </c>
      <c r="Q17" s="60">
        <v>161072396</v>
      </c>
      <c r="R17" s="60">
        <v>161072396</v>
      </c>
      <c r="S17" s="60">
        <v>161072396</v>
      </c>
      <c r="T17" s="60">
        <v>161072396</v>
      </c>
      <c r="U17" s="60">
        <v>161072396</v>
      </c>
      <c r="V17" s="60">
        <v>161072396</v>
      </c>
      <c r="W17" s="60">
        <v>161072396</v>
      </c>
      <c r="X17" s="60">
        <v>158154797</v>
      </c>
      <c r="Y17" s="60">
        <v>2917599</v>
      </c>
      <c r="Z17" s="140">
        <v>1.84</v>
      </c>
      <c r="AA17" s="62">
        <v>158154797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2173122145</v>
      </c>
      <c r="D19" s="155"/>
      <c r="E19" s="59">
        <v>2314641431</v>
      </c>
      <c r="F19" s="60">
        <v>2314641431</v>
      </c>
      <c r="G19" s="60">
        <v>2283690928</v>
      </c>
      <c r="H19" s="60">
        <v>2172439019</v>
      </c>
      <c r="I19" s="60">
        <v>2172439019</v>
      </c>
      <c r="J19" s="60">
        <v>2172439019</v>
      </c>
      <c r="K19" s="60">
        <v>2172439019</v>
      </c>
      <c r="L19" s="60">
        <v>2172439019</v>
      </c>
      <c r="M19" s="60">
        <v>2172439019</v>
      </c>
      <c r="N19" s="60">
        <v>2172439019</v>
      </c>
      <c r="O19" s="60">
        <v>2172439019</v>
      </c>
      <c r="P19" s="60">
        <v>2172439019</v>
      </c>
      <c r="Q19" s="60">
        <v>2172439019</v>
      </c>
      <c r="R19" s="60">
        <v>2172439019</v>
      </c>
      <c r="S19" s="60">
        <v>2172439019</v>
      </c>
      <c r="T19" s="60">
        <v>2172439019</v>
      </c>
      <c r="U19" s="60">
        <v>2172439019</v>
      </c>
      <c r="V19" s="60">
        <v>2172439019</v>
      </c>
      <c r="W19" s="60">
        <v>2172439019</v>
      </c>
      <c r="X19" s="60">
        <v>2314641431</v>
      </c>
      <c r="Y19" s="60">
        <v>-142202412</v>
      </c>
      <c r="Z19" s="140">
        <v>-6.14</v>
      </c>
      <c r="AA19" s="62">
        <v>2314641431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3569014</v>
      </c>
      <c r="D22" s="155"/>
      <c r="E22" s="59">
        <v>3241781</v>
      </c>
      <c r="F22" s="60">
        <v>3241781</v>
      </c>
      <c r="G22" s="60">
        <v>3576349</v>
      </c>
      <c r="H22" s="60">
        <v>3569014</v>
      </c>
      <c r="I22" s="60">
        <v>3569014</v>
      </c>
      <c r="J22" s="60">
        <v>3569014</v>
      </c>
      <c r="K22" s="60">
        <v>3569014</v>
      </c>
      <c r="L22" s="60">
        <v>3569014</v>
      </c>
      <c r="M22" s="60">
        <v>3569014</v>
      </c>
      <c r="N22" s="60">
        <v>3569014</v>
      </c>
      <c r="O22" s="60">
        <v>3569014</v>
      </c>
      <c r="P22" s="60">
        <v>3569014</v>
      </c>
      <c r="Q22" s="60">
        <v>3569014</v>
      </c>
      <c r="R22" s="60">
        <v>3569014</v>
      </c>
      <c r="S22" s="60">
        <v>3569014</v>
      </c>
      <c r="T22" s="60">
        <v>3569014</v>
      </c>
      <c r="U22" s="60">
        <v>3569014</v>
      </c>
      <c r="V22" s="60">
        <v>3569014</v>
      </c>
      <c r="W22" s="60">
        <v>3569014</v>
      </c>
      <c r="X22" s="60">
        <v>3241781</v>
      </c>
      <c r="Y22" s="60">
        <v>327233</v>
      </c>
      <c r="Z22" s="140">
        <v>10.09</v>
      </c>
      <c r="AA22" s="62">
        <v>3241781</v>
      </c>
    </row>
    <row r="23" spans="1:27" ht="12.75">
      <c r="A23" s="249" t="s">
        <v>158</v>
      </c>
      <c r="B23" s="182"/>
      <c r="C23" s="155">
        <v>2163451</v>
      </c>
      <c r="D23" s="155"/>
      <c r="E23" s="59">
        <v>2163451</v>
      </c>
      <c r="F23" s="60">
        <v>2163451</v>
      </c>
      <c r="G23" s="159">
        <v>2163451</v>
      </c>
      <c r="H23" s="159">
        <v>2163451</v>
      </c>
      <c r="I23" s="159">
        <v>2163451</v>
      </c>
      <c r="J23" s="60">
        <v>2163451</v>
      </c>
      <c r="K23" s="159">
        <v>2163451</v>
      </c>
      <c r="L23" s="159">
        <v>2163451</v>
      </c>
      <c r="M23" s="60">
        <v>2163451</v>
      </c>
      <c r="N23" s="159">
        <v>2163451</v>
      </c>
      <c r="O23" s="159">
        <v>2163451</v>
      </c>
      <c r="P23" s="159">
        <v>2163451</v>
      </c>
      <c r="Q23" s="60">
        <v>2163451</v>
      </c>
      <c r="R23" s="159">
        <v>2163451</v>
      </c>
      <c r="S23" s="159">
        <v>2163451</v>
      </c>
      <c r="T23" s="60">
        <v>2163451</v>
      </c>
      <c r="U23" s="159">
        <v>2163451</v>
      </c>
      <c r="V23" s="159">
        <v>2163451</v>
      </c>
      <c r="W23" s="159">
        <v>2163451</v>
      </c>
      <c r="X23" s="60">
        <v>2163451</v>
      </c>
      <c r="Y23" s="159"/>
      <c r="Z23" s="141"/>
      <c r="AA23" s="225">
        <v>2163451</v>
      </c>
    </row>
    <row r="24" spans="1:27" ht="12.75">
      <c r="A24" s="250" t="s">
        <v>57</v>
      </c>
      <c r="B24" s="253"/>
      <c r="C24" s="168">
        <f aca="true" t="shared" si="1" ref="C24:Y24">SUM(C15:C23)</f>
        <v>2347088806</v>
      </c>
      <c r="D24" s="168">
        <f>SUM(D15:D23)</f>
        <v>0</v>
      </c>
      <c r="E24" s="76">
        <f t="shared" si="1"/>
        <v>2485453658</v>
      </c>
      <c r="F24" s="77">
        <f t="shared" si="1"/>
        <v>2485453658</v>
      </c>
      <c r="G24" s="77">
        <f t="shared" si="1"/>
        <v>2450781927</v>
      </c>
      <c r="H24" s="77">
        <f t="shared" si="1"/>
        <v>2346405680</v>
      </c>
      <c r="I24" s="77">
        <f t="shared" si="1"/>
        <v>2346405680</v>
      </c>
      <c r="J24" s="77">
        <f t="shared" si="1"/>
        <v>2346405680</v>
      </c>
      <c r="K24" s="77">
        <f t="shared" si="1"/>
        <v>2346405680</v>
      </c>
      <c r="L24" s="77">
        <f t="shared" si="1"/>
        <v>2346405680</v>
      </c>
      <c r="M24" s="77">
        <f t="shared" si="1"/>
        <v>2346405680</v>
      </c>
      <c r="N24" s="77">
        <f t="shared" si="1"/>
        <v>2346405680</v>
      </c>
      <c r="O24" s="77">
        <f t="shared" si="1"/>
        <v>2346405680</v>
      </c>
      <c r="P24" s="77">
        <f t="shared" si="1"/>
        <v>2346405680</v>
      </c>
      <c r="Q24" s="77">
        <f t="shared" si="1"/>
        <v>2346405680</v>
      </c>
      <c r="R24" s="77">
        <f t="shared" si="1"/>
        <v>2346405680</v>
      </c>
      <c r="S24" s="77">
        <f t="shared" si="1"/>
        <v>2346405680</v>
      </c>
      <c r="T24" s="77">
        <f t="shared" si="1"/>
        <v>2346405680</v>
      </c>
      <c r="U24" s="77">
        <f t="shared" si="1"/>
        <v>2346405680</v>
      </c>
      <c r="V24" s="77">
        <f t="shared" si="1"/>
        <v>2346405680</v>
      </c>
      <c r="W24" s="77">
        <f t="shared" si="1"/>
        <v>2346405680</v>
      </c>
      <c r="X24" s="77">
        <f t="shared" si="1"/>
        <v>2485453658</v>
      </c>
      <c r="Y24" s="77">
        <f t="shared" si="1"/>
        <v>-139047978</v>
      </c>
      <c r="Z24" s="212">
        <f>+IF(X24&lt;&gt;0,+(Y24/X24)*100,0)</f>
        <v>-5.594470753958431</v>
      </c>
      <c r="AA24" s="79">
        <f>SUM(AA15:AA23)</f>
        <v>2485453658</v>
      </c>
    </row>
    <row r="25" spans="1:27" ht="12.75">
      <c r="A25" s="250" t="s">
        <v>159</v>
      </c>
      <c r="B25" s="251"/>
      <c r="C25" s="168">
        <f aca="true" t="shared" si="2" ref="C25:Y25">+C12+C24</f>
        <v>2510730545</v>
      </c>
      <c r="D25" s="168">
        <f>+D12+D24</f>
        <v>0</v>
      </c>
      <c r="E25" s="72">
        <f t="shared" si="2"/>
        <v>2613400566</v>
      </c>
      <c r="F25" s="73">
        <f t="shared" si="2"/>
        <v>2613400566</v>
      </c>
      <c r="G25" s="73">
        <f t="shared" si="2"/>
        <v>2669042552</v>
      </c>
      <c r="H25" s="73">
        <f t="shared" si="2"/>
        <v>2510519916</v>
      </c>
      <c r="I25" s="73">
        <f t="shared" si="2"/>
        <v>2510519916</v>
      </c>
      <c r="J25" s="73">
        <f t="shared" si="2"/>
        <v>2510519916</v>
      </c>
      <c r="K25" s="73">
        <f t="shared" si="2"/>
        <v>2510519916</v>
      </c>
      <c r="L25" s="73">
        <f t="shared" si="2"/>
        <v>2510519916</v>
      </c>
      <c r="M25" s="73">
        <f t="shared" si="2"/>
        <v>2510519916</v>
      </c>
      <c r="N25" s="73">
        <f t="shared" si="2"/>
        <v>2510519916</v>
      </c>
      <c r="O25" s="73">
        <f t="shared" si="2"/>
        <v>2510519916</v>
      </c>
      <c r="P25" s="73">
        <f t="shared" si="2"/>
        <v>2510519916</v>
      </c>
      <c r="Q25" s="73">
        <f t="shared" si="2"/>
        <v>2510519916</v>
      </c>
      <c r="R25" s="73">
        <f t="shared" si="2"/>
        <v>2510519916</v>
      </c>
      <c r="S25" s="73">
        <f t="shared" si="2"/>
        <v>2510519916</v>
      </c>
      <c r="T25" s="73">
        <f t="shared" si="2"/>
        <v>2510519916</v>
      </c>
      <c r="U25" s="73">
        <f t="shared" si="2"/>
        <v>2510519916</v>
      </c>
      <c r="V25" s="73">
        <f t="shared" si="2"/>
        <v>2510519916</v>
      </c>
      <c r="W25" s="73">
        <f t="shared" si="2"/>
        <v>2510519916</v>
      </c>
      <c r="X25" s="73">
        <f t="shared" si="2"/>
        <v>2613400566</v>
      </c>
      <c r="Y25" s="73">
        <f t="shared" si="2"/>
        <v>-102880650</v>
      </c>
      <c r="Z25" s="170">
        <f>+IF(X25&lt;&gt;0,+(Y25/X25)*100,0)</f>
        <v>-3.9366582887623056</v>
      </c>
      <c r="AA25" s="74">
        <f>+AA12+AA24</f>
        <v>2613400566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1972198</v>
      </c>
      <c r="D30" s="155"/>
      <c r="E30" s="59">
        <v>648554</v>
      </c>
      <c r="F30" s="60">
        <v>648554</v>
      </c>
      <c r="G30" s="60">
        <v>1972198</v>
      </c>
      <c r="H30" s="60">
        <v>1972198</v>
      </c>
      <c r="I30" s="60">
        <v>1972198</v>
      </c>
      <c r="J30" s="60">
        <v>1972198</v>
      </c>
      <c r="K30" s="60">
        <v>1972198</v>
      </c>
      <c r="L30" s="60">
        <v>1972198</v>
      </c>
      <c r="M30" s="60">
        <v>1972198</v>
      </c>
      <c r="N30" s="60">
        <v>1972198</v>
      </c>
      <c r="O30" s="60">
        <v>1972198</v>
      </c>
      <c r="P30" s="60">
        <v>1972198</v>
      </c>
      <c r="Q30" s="60">
        <v>1972198</v>
      </c>
      <c r="R30" s="60">
        <v>1972198</v>
      </c>
      <c r="S30" s="60">
        <v>1972198</v>
      </c>
      <c r="T30" s="60">
        <v>1972198</v>
      </c>
      <c r="U30" s="60">
        <v>1972198</v>
      </c>
      <c r="V30" s="60">
        <v>1972198</v>
      </c>
      <c r="W30" s="60">
        <v>1972198</v>
      </c>
      <c r="X30" s="60">
        <v>648554</v>
      </c>
      <c r="Y30" s="60">
        <v>1323644</v>
      </c>
      <c r="Z30" s="140">
        <v>204.09</v>
      </c>
      <c r="AA30" s="62">
        <v>648554</v>
      </c>
    </row>
    <row r="31" spans="1:27" ht="12.75">
      <c r="A31" s="249" t="s">
        <v>163</v>
      </c>
      <c r="B31" s="182"/>
      <c r="C31" s="155">
        <v>12783933</v>
      </c>
      <c r="D31" s="155"/>
      <c r="E31" s="59">
        <v>13084887</v>
      </c>
      <c r="F31" s="60">
        <v>13084887</v>
      </c>
      <c r="G31" s="60">
        <v>12783934</v>
      </c>
      <c r="H31" s="60">
        <v>12783934</v>
      </c>
      <c r="I31" s="60">
        <v>12783934</v>
      </c>
      <c r="J31" s="60">
        <v>12783934</v>
      </c>
      <c r="K31" s="60">
        <v>12783934</v>
      </c>
      <c r="L31" s="60">
        <v>12783934</v>
      </c>
      <c r="M31" s="60">
        <v>12783934</v>
      </c>
      <c r="N31" s="60">
        <v>12783934</v>
      </c>
      <c r="O31" s="60">
        <v>12783934</v>
      </c>
      <c r="P31" s="60">
        <v>12783934</v>
      </c>
      <c r="Q31" s="60">
        <v>12783934</v>
      </c>
      <c r="R31" s="60">
        <v>12783934</v>
      </c>
      <c r="S31" s="60">
        <v>12783934</v>
      </c>
      <c r="T31" s="60">
        <v>12783934</v>
      </c>
      <c r="U31" s="60">
        <v>12783934</v>
      </c>
      <c r="V31" s="60">
        <v>12783934</v>
      </c>
      <c r="W31" s="60">
        <v>12783934</v>
      </c>
      <c r="X31" s="60">
        <v>13084887</v>
      </c>
      <c r="Y31" s="60">
        <v>-300953</v>
      </c>
      <c r="Z31" s="140">
        <v>-2.3</v>
      </c>
      <c r="AA31" s="62">
        <v>13084887</v>
      </c>
    </row>
    <row r="32" spans="1:27" ht="12.75">
      <c r="A32" s="249" t="s">
        <v>164</v>
      </c>
      <c r="B32" s="182"/>
      <c r="C32" s="155">
        <v>294064161</v>
      </c>
      <c r="D32" s="155"/>
      <c r="E32" s="59">
        <v>118830515</v>
      </c>
      <c r="F32" s="60">
        <v>118830515</v>
      </c>
      <c r="G32" s="60">
        <v>262429630</v>
      </c>
      <c r="H32" s="60">
        <v>294064159</v>
      </c>
      <c r="I32" s="60">
        <v>294064159</v>
      </c>
      <c r="J32" s="60">
        <v>294064159</v>
      </c>
      <c r="K32" s="60">
        <v>294064159</v>
      </c>
      <c r="L32" s="60">
        <v>294064159</v>
      </c>
      <c r="M32" s="60">
        <v>294064159</v>
      </c>
      <c r="N32" s="60">
        <v>294064159</v>
      </c>
      <c r="O32" s="60">
        <v>294064159</v>
      </c>
      <c r="P32" s="60">
        <v>294064159</v>
      </c>
      <c r="Q32" s="60">
        <v>294064159</v>
      </c>
      <c r="R32" s="60">
        <v>294064159</v>
      </c>
      <c r="S32" s="60">
        <v>294064159</v>
      </c>
      <c r="T32" s="60">
        <v>294064159</v>
      </c>
      <c r="U32" s="60">
        <v>294064159</v>
      </c>
      <c r="V32" s="60">
        <v>294064159</v>
      </c>
      <c r="W32" s="60">
        <v>294064159</v>
      </c>
      <c r="X32" s="60">
        <v>118830515</v>
      </c>
      <c r="Y32" s="60">
        <v>175233644</v>
      </c>
      <c r="Z32" s="140">
        <v>147.47</v>
      </c>
      <c r="AA32" s="62">
        <v>118830515</v>
      </c>
    </row>
    <row r="33" spans="1:27" ht="12.75">
      <c r="A33" s="249" t="s">
        <v>165</v>
      </c>
      <c r="B33" s="182"/>
      <c r="C33" s="155">
        <v>16050324</v>
      </c>
      <c r="D33" s="155"/>
      <c r="E33" s="59">
        <v>4587809</v>
      </c>
      <c r="F33" s="60">
        <v>4587809</v>
      </c>
      <c r="G33" s="60">
        <v>18346963</v>
      </c>
      <c r="H33" s="60">
        <v>16050324</v>
      </c>
      <c r="I33" s="60">
        <v>16050324</v>
      </c>
      <c r="J33" s="60">
        <v>16050324</v>
      </c>
      <c r="K33" s="60">
        <v>16050324</v>
      </c>
      <c r="L33" s="60">
        <v>16050324</v>
      </c>
      <c r="M33" s="60">
        <v>16050324</v>
      </c>
      <c r="N33" s="60">
        <v>16050324</v>
      </c>
      <c r="O33" s="60">
        <v>16050324</v>
      </c>
      <c r="P33" s="60">
        <v>16050324</v>
      </c>
      <c r="Q33" s="60">
        <v>16050324</v>
      </c>
      <c r="R33" s="60">
        <v>16050324</v>
      </c>
      <c r="S33" s="60">
        <v>16050324</v>
      </c>
      <c r="T33" s="60">
        <v>16050324</v>
      </c>
      <c r="U33" s="60">
        <v>16050324</v>
      </c>
      <c r="V33" s="60">
        <v>16050324</v>
      </c>
      <c r="W33" s="60">
        <v>16050324</v>
      </c>
      <c r="X33" s="60">
        <v>4587809</v>
      </c>
      <c r="Y33" s="60">
        <v>11462515</v>
      </c>
      <c r="Z33" s="140">
        <v>249.85</v>
      </c>
      <c r="AA33" s="62">
        <v>4587809</v>
      </c>
    </row>
    <row r="34" spans="1:27" ht="12.75">
      <c r="A34" s="250" t="s">
        <v>58</v>
      </c>
      <c r="B34" s="251"/>
      <c r="C34" s="168">
        <f aca="true" t="shared" si="3" ref="C34:Y34">SUM(C29:C33)</f>
        <v>324870616</v>
      </c>
      <c r="D34" s="168">
        <f>SUM(D29:D33)</f>
        <v>0</v>
      </c>
      <c r="E34" s="72">
        <f t="shared" si="3"/>
        <v>137151765</v>
      </c>
      <c r="F34" s="73">
        <f t="shared" si="3"/>
        <v>137151765</v>
      </c>
      <c r="G34" s="73">
        <f t="shared" si="3"/>
        <v>295532725</v>
      </c>
      <c r="H34" s="73">
        <f t="shared" si="3"/>
        <v>324870615</v>
      </c>
      <c r="I34" s="73">
        <f t="shared" si="3"/>
        <v>324870615</v>
      </c>
      <c r="J34" s="73">
        <f t="shared" si="3"/>
        <v>324870615</v>
      </c>
      <c r="K34" s="73">
        <f t="shared" si="3"/>
        <v>324870615</v>
      </c>
      <c r="L34" s="73">
        <f t="shared" si="3"/>
        <v>324870615</v>
      </c>
      <c r="M34" s="73">
        <f t="shared" si="3"/>
        <v>324870615</v>
      </c>
      <c r="N34" s="73">
        <f t="shared" si="3"/>
        <v>324870615</v>
      </c>
      <c r="O34" s="73">
        <f t="shared" si="3"/>
        <v>324870615</v>
      </c>
      <c r="P34" s="73">
        <f t="shared" si="3"/>
        <v>324870615</v>
      </c>
      <c r="Q34" s="73">
        <f t="shared" si="3"/>
        <v>324870615</v>
      </c>
      <c r="R34" s="73">
        <f t="shared" si="3"/>
        <v>324870615</v>
      </c>
      <c r="S34" s="73">
        <f t="shared" si="3"/>
        <v>324870615</v>
      </c>
      <c r="T34" s="73">
        <f t="shared" si="3"/>
        <v>324870615</v>
      </c>
      <c r="U34" s="73">
        <f t="shared" si="3"/>
        <v>324870615</v>
      </c>
      <c r="V34" s="73">
        <f t="shared" si="3"/>
        <v>324870615</v>
      </c>
      <c r="W34" s="73">
        <f t="shared" si="3"/>
        <v>324870615</v>
      </c>
      <c r="X34" s="73">
        <f t="shared" si="3"/>
        <v>137151765</v>
      </c>
      <c r="Y34" s="73">
        <f t="shared" si="3"/>
        <v>187718850</v>
      </c>
      <c r="Z34" s="170">
        <f>+IF(X34&lt;&gt;0,+(Y34/X34)*100,0)</f>
        <v>136.86943802728314</v>
      </c>
      <c r="AA34" s="74">
        <f>SUM(AA29:AA33)</f>
        <v>137151765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21072279</v>
      </c>
      <c r="D37" s="155"/>
      <c r="E37" s="59">
        <v>22744376</v>
      </c>
      <c r="F37" s="60">
        <v>22744376</v>
      </c>
      <c r="G37" s="60">
        <v>21072279</v>
      </c>
      <c r="H37" s="60">
        <v>21072279</v>
      </c>
      <c r="I37" s="60">
        <v>21072279</v>
      </c>
      <c r="J37" s="60">
        <v>21072279</v>
      </c>
      <c r="K37" s="60">
        <v>21072279</v>
      </c>
      <c r="L37" s="60">
        <v>21072279</v>
      </c>
      <c r="M37" s="60">
        <v>21072279</v>
      </c>
      <c r="N37" s="60">
        <v>21072279</v>
      </c>
      <c r="O37" s="60">
        <v>21072279</v>
      </c>
      <c r="P37" s="60">
        <v>21072279</v>
      </c>
      <c r="Q37" s="60">
        <v>21072279</v>
      </c>
      <c r="R37" s="60">
        <v>21072279</v>
      </c>
      <c r="S37" s="60">
        <v>21072279</v>
      </c>
      <c r="T37" s="60">
        <v>21072279</v>
      </c>
      <c r="U37" s="60">
        <v>21072279</v>
      </c>
      <c r="V37" s="60">
        <v>21072279</v>
      </c>
      <c r="W37" s="60">
        <v>21072279</v>
      </c>
      <c r="X37" s="60">
        <v>22744376</v>
      </c>
      <c r="Y37" s="60">
        <v>-1672097</v>
      </c>
      <c r="Z37" s="140">
        <v>-7.35</v>
      </c>
      <c r="AA37" s="62">
        <v>22744376</v>
      </c>
    </row>
    <row r="38" spans="1:27" ht="12.75">
      <c r="A38" s="249" t="s">
        <v>165</v>
      </c>
      <c r="B38" s="182"/>
      <c r="C38" s="155">
        <v>66511451</v>
      </c>
      <c r="D38" s="155"/>
      <c r="E38" s="59">
        <v>70636257</v>
      </c>
      <c r="F38" s="60">
        <v>70636257</v>
      </c>
      <c r="G38" s="60">
        <v>70641396</v>
      </c>
      <c r="H38" s="60">
        <v>73806451</v>
      </c>
      <c r="I38" s="60">
        <v>73806451</v>
      </c>
      <c r="J38" s="60">
        <v>73806451</v>
      </c>
      <c r="K38" s="60">
        <v>73806451</v>
      </c>
      <c r="L38" s="60">
        <v>73806451</v>
      </c>
      <c r="M38" s="60">
        <v>73806451</v>
      </c>
      <c r="N38" s="60">
        <v>73806451</v>
      </c>
      <c r="O38" s="60">
        <v>73806451</v>
      </c>
      <c r="P38" s="60">
        <v>73806451</v>
      </c>
      <c r="Q38" s="60">
        <v>73806451</v>
      </c>
      <c r="R38" s="60">
        <v>73806451</v>
      </c>
      <c r="S38" s="60">
        <v>73806451</v>
      </c>
      <c r="T38" s="60">
        <v>73806451</v>
      </c>
      <c r="U38" s="60">
        <v>73806451</v>
      </c>
      <c r="V38" s="60">
        <v>73806451</v>
      </c>
      <c r="W38" s="60">
        <v>73806451</v>
      </c>
      <c r="X38" s="60">
        <v>70636257</v>
      </c>
      <c r="Y38" s="60">
        <v>3170194</v>
      </c>
      <c r="Z38" s="140">
        <v>4.49</v>
      </c>
      <c r="AA38" s="62">
        <v>70636257</v>
      </c>
    </row>
    <row r="39" spans="1:27" ht="12.75">
      <c r="A39" s="250" t="s">
        <v>59</v>
      </c>
      <c r="B39" s="253"/>
      <c r="C39" s="168">
        <f aca="true" t="shared" si="4" ref="C39:Y39">SUM(C37:C38)</f>
        <v>87583730</v>
      </c>
      <c r="D39" s="168">
        <f>SUM(D37:D38)</f>
        <v>0</v>
      </c>
      <c r="E39" s="76">
        <f t="shared" si="4"/>
        <v>93380633</v>
      </c>
      <c r="F39" s="77">
        <f t="shared" si="4"/>
        <v>93380633</v>
      </c>
      <c r="G39" s="77">
        <f t="shared" si="4"/>
        <v>91713675</v>
      </c>
      <c r="H39" s="77">
        <f t="shared" si="4"/>
        <v>94878730</v>
      </c>
      <c r="I39" s="77">
        <f t="shared" si="4"/>
        <v>94878730</v>
      </c>
      <c r="J39" s="77">
        <f t="shared" si="4"/>
        <v>94878730</v>
      </c>
      <c r="K39" s="77">
        <f t="shared" si="4"/>
        <v>94878730</v>
      </c>
      <c r="L39" s="77">
        <f t="shared" si="4"/>
        <v>94878730</v>
      </c>
      <c r="M39" s="77">
        <f t="shared" si="4"/>
        <v>94878730</v>
      </c>
      <c r="N39" s="77">
        <f t="shared" si="4"/>
        <v>94878730</v>
      </c>
      <c r="O39" s="77">
        <f t="shared" si="4"/>
        <v>94878730</v>
      </c>
      <c r="P39" s="77">
        <f t="shared" si="4"/>
        <v>94878730</v>
      </c>
      <c r="Q39" s="77">
        <f t="shared" si="4"/>
        <v>94878730</v>
      </c>
      <c r="R39" s="77">
        <f t="shared" si="4"/>
        <v>94878730</v>
      </c>
      <c r="S39" s="77">
        <f t="shared" si="4"/>
        <v>94878730</v>
      </c>
      <c r="T39" s="77">
        <f t="shared" si="4"/>
        <v>94878730</v>
      </c>
      <c r="U39" s="77">
        <f t="shared" si="4"/>
        <v>94878730</v>
      </c>
      <c r="V39" s="77">
        <f t="shared" si="4"/>
        <v>94878730</v>
      </c>
      <c r="W39" s="77">
        <f t="shared" si="4"/>
        <v>94878730</v>
      </c>
      <c r="X39" s="77">
        <f t="shared" si="4"/>
        <v>93380633</v>
      </c>
      <c r="Y39" s="77">
        <f t="shared" si="4"/>
        <v>1498097</v>
      </c>
      <c r="Z39" s="212">
        <f>+IF(X39&lt;&gt;0,+(Y39/X39)*100,0)</f>
        <v>1.6042909025900478</v>
      </c>
      <c r="AA39" s="79">
        <f>SUM(AA37:AA38)</f>
        <v>93380633</v>
      </c>
    </row>
    <row r="40" spans="1:27" ht="12.75">
      <c r="A40" s="250" t="s">
        <v>167</v>
      </c>
      <c r="B40" s="251"/>
      <c r="C40" s="168">
        <f aca="true" t="shared" si="5" ref="C40:Y40">+C34+C39</f>
        <v>412454346</v>
      </c>
      <c r="D40" s="168">
        <f>+D34+D39</f>
        <v>0</v>
      </c>
      <c r="E40" s="72">
        <f t="shared" si="5"/>
        <v>230532398</v>
      </c>
      <c r="F40" s="73">
        <f t="shared" si="5"/>
        <v>230532398</v>
      </c>
      <c r="G40" s="73">
        <f t="shared" si="5"/>
        <v>387246400</v>
      </c>
      <c r="H40" s="73">
        <f t="shared" si="5"/>
        <v>419749345</v>
      </c>
      <c r="I40" s="73">
        <f t="shared" si="5"/>
        <v>419749345</v>
      </c>
      <c r="J40" s="73">
        <f t="shared" si="5"/>
        <v>419749345</v>
      </c>
      <c r="K40" s="73">
        <f t="shared" si="5"/>
        <v>419749345</v>
      </c>
      <c r="L40" s="73">
        <f t="shared" si="5"/>
        <v>419749345</v>
      </c>
      <c r="M40" s="73">
        <f t="shared" si="5"/>
        <v>419749345</v>
      </c>
      <c r="N40" s="73">
        <f t="shared" si="5"/>
        <v>419749345</v>
      </c>
      <c r="O40" s="73">
        <f t="shared" si="5"/>
        <v>419749345</v>
      </c>
      <c r="P40" s="73">
        <f t="shared" si="5"/>
        <v>419749345</v>
      </c>
      <c r="Q40" s="73">
        <f t="shared" si="5"/>
        <v>419749345</v>
      </c>
      <c r="R40" s="73">
        <f t="shared" si="5"/>
        <v>419749345</v>
      </c>
      <c r="S40" s="73">
        <f t="shared" si="5"/>
        <v>419749345</v>
      </c>
      <c r="T40" s="73">
        <f t="shared" si="5"/>
        <v>419749345</v>
      </c>
      <c r="U40" s="73">
        <f t="shared" si="5"/>
        <v>419749345</v>
      </c>
      <c r="V40" s="73">
        <f t="shared" si="5"/>
        <v>419749345</v>
      </c>
      <c r="W40" s="73">
        <f t="shared" si="5"/>
        <v>419749345</v>
      </c>
      <c r="X40" s="73">
        <f t="shared" si="5"/>
        <v>230532398</v>
      </c>
      <c r="Y40" s="73">
        <f t="shared" si="5"/>
        <v>189216947</v>
      </c>
      <c r="Z40" s="170">
        <f>+IF(X40&lt;&gt;0,+(Y40/X40)*100,0)</f>
        <v>82.07824524516506</v>
      </c>
      <c r="AA40" s="74">
        <f>+AA34+AA39</f>
        <v>230532398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2098276199</v>
      </c>
      <c r="D42" s="257">
        <f>+D25-D40</f>
        <v>0</v>
      </c>
      <c r="E42" s="258">
        <f t="shared" si="6"/>
        <v>2382868168</v>
      </c>
      <c r="F42" s="259">
        <f t="shared" si="6"/>
        <v>2382868168</v>
      </c>
      <c r="G42" s="259">
        <f t="shared" si="6"/>
        <v>2281796152</v>
      </c>
      <c r="H42" s="259">
        <f t="shared" si="6"/>
        <v>2090770571</v>
      </c>
      <c r="I42" s="259">
        <f t="shared" si="6"/>
        <v>2090770571</v>
      </c>
      <c r="J42" s="259">
        <f t="shared" si="6"/>
        <v>2090770571</v>
      </c>
      <c r="K42" s="259">
        <f t="shared" si="6"/>
        <v>2090770571</v>
      </c>
      <c r="L42" s="259">
        <f t="shared" si="6"/>
        <v>2090770571</v>
      </c>
      <c r="M42" s="259">
        <f t="shared" si="6"/>
        <v>2090770571</v>
      </c>
      <c r="N42" s="259">
        <f t="shared" si="6"/>
        <v>2090770571</v>
      </c>
      <c r="O42" s="259">
        <f t="shared" si="6"/>
        <v>2090770571</v>
      </c>
      <c r="P42" s="259">
        <f t="shared" si="6"/>
        <v>2090770571</v>
      </c>
      <c r="Q42" s="259">
        <f t="shared" si="6"/>
        <v>2090770571</v>
      </c>
      <c r="R42" s="259">
        <f t="shared" si="6"/>
        <v>2090770571</v>
      </c>
      <c r="S42" s="259">
        <f t="shared" si="6"/>
        <v>2090770571</v>
      </c>
      <c r="T42" s="259">
        <f t="shared" si="6"/>
        <v>2090770571</v>
      </c>
      <c r="U42" s="259">
        <f t="shared" si="6"/>
        <v>2090770571</v>
      </c>
      <c r="V42" s="259">
        <f t="shared" si="6"/>
        <v>2090770571</v>
      </c>
      <c r="W42" s="259">
        <f t="shared" si="6"/>
        <v>2090770571</v>
      </c>
      <c r="X42" s="259">
        <f t="shared" si="6"/>
        <v>2382868168</v>
      </c>
      <c r="Y42" s="259">
        <f t="shared" si="6"/>
        <v>-292097597</v>
      </c>
      <c r="Z42" s="260">
        <f>+IF(X42&lt;&gt;0,+(Y42/X42)*100,0)</f>
        <v>-12.258235722925651</v>
      </c>
      <c r="AA42" s="261">
        <f>+AA25-AA40</f>
        <v>2382868168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2098276199</v>
      </c>
      <c r="D45" s="155"/>
      <c r="E45" s="59">
        <v>2382868168</v>
      </c>
      <c r="F45" s="60">
        <v>2382868168</v>
      </c>
      <c r="G45" s="60">
        <v>2281796152</v>
      </c>
      <c r="H45" s="60">
        <v>2090770571</v>
      </c>
      <c r="I45" s="60">
        <v>2090770571</v>
      </c>
      <c r="J45" s="60">
        <v>2090770571</v>
      </c>
      <c r="K45" s="60">
        <v>2090770571</v>
      </c>
      <c r="L45" s="60">
        <v>2090770571</v>
      </c>
      <c r="M45" s="60">
        <v>2090770571</v>
      </c>
      <c r="N45" s="60">
        <v>2090770571</v>
      </c>
      <c r="O45" s="60">
        <v>2090770571</v>
      </c>
      <c r="P45" s="60">
        <v>2090770571</v>
      </c>
      <c r="Q45" s="60">
        <v>2090770571</v>
      </c>
      <c r="R45" s="60">
        <v>2090770571</v>
      </c>
      <c r="S45" s="60">
        <v>2090770571</v>
      </c>
      <c r="T45" s="60">
        <v>2090770571</v>
      </c>
      <c r="U45" s="60">
        <v>2090770571</v>
      </c>
      <c r="V45" s="60">
        <v>2090770571</v>
      </c>
      <c r="W45" s="60">
        <v>2090770571</v>
      </c>
      <c r="X45" s="60">
        <v>2382868168</v>
      </c>
      <c r="Y45" s="60">
        <v>-292097597</v>
      </c>
      <c r="Z45" s="139">
        <v>-12.26</v>
      </c>
      <c r="AA45" s="62">
        <v>2382868168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2098276199</v>
      </c>
      <c r="D48" s="217">
        <f>SUM(D45:D47)</f>
        <v>0</v>
      </c>
      <c r="E48" s="264">
        <f t="shared" si="7"/>
        <v>2382868168</v>
      </c>
      <c r="F48" s="219">
        <f t="shared" si="7"/>
        <v>2382868168</v>
      </c>
      <c r="G48" s="219">
        <f t="shared" si="7"/>
        <v>2281796152</v>
      </c>
      <c r="H48" s="219">
        <f t="shared" si="7"/>
        <v>2090770571</v>
      </c>
      <c r="I48" s="219">
        <f t="shared" si="7"/>
        <v>2090770571</v>
      </c>
      <c r="J48" s="219">
        <f t="shared" si="7"/>
        <v>2090770571</v>
      </c>
      <c r="K48" s="219">
        <f t="shared" si="7"/>
        <v>2090770571</v>
      </c>
      <c r="L48" s="219">
        <f t="shared" si="7"/>
        <v>2090770571</v>
      </c>
      <c r="M48" s="219">
        <f t="shared" si="7"/>
        <v>2090770571</v>
      </c>
      <c r="N48" s="219">
        <f t="shared" si="7"/>
        <v>2090770571</v>
      </c>
      <c r="O48" s="219">
        <f t="shared" si="7"/>
        <v>2090770571</v>
      </c>
      <c r="P48" s="219">
        <f t="shared" si="7"/>
        <v>2090770571</v>
      </c>
      <c r="Q48" s="219">
        <f t="shared" si="7"/>
        <v>2090770571</v>
      </c>
      <c r="R48" s="219">
        <f t="shared" si="7"/>
        <v>2090770571</v>
      </c>
      <c r="S48" s="219">
        <f t="shared" si="7"/>
        <v>2090770571</v>
      </c>
      <c r="T48" s="219">
        <f t="shared" si="7"/>
        <v>2090770571</v>
      </c>
      <c r="U48" s="219">
        <f t="shared" si="7"/>
        <v>2090770571</v>
      </c>
      <c r="V48" s="219">
        <f t="shared" si="7"/>
        <v>2090770571</v>
      </c>
      <c r="W48" s="219">
        <f t="shared" si="7"/>
        <v>2090770571</v>
      </c>
      <c r="X48" s="219">
        <f t="shared" si="7"/>
        <v>2382868168</v>
      </c>
      <c r="Y48" s="219">
        <f t="shared" si="7"/>
        <v>-292097597</v>
      </c>
      <c r="Z48" s="265">
        <f>+IF(X48&lt;&gt;0,+(Y48/X48)*100,0)</f>
        <v>-12.258235722925651</v>
      </c>
      <c r="AA48" s="232">
        <f>SUM(AA45:AA47)</f>
        <v>2382868168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52375071</v>
      </c>
      <c r="D6" s="155"/>
      <c r="E6" s="59">
        <v>60487000</v>
      </c>
      <c r="F6" s="60">
        <v>70487000</v>
      </c>
      <c r="G6" s="60">
        <v>1952190</v>
      </c>
      <c r="H6" s="60">
        <v>2701311</v>
      </c>
      <c r="I6" s="60">
        <v>6924248</v>
      </c>
      <c r="J6" s="60">
        <v>11577749</v>
      </c>
      <c r="K6" s="60">
        <v>6371878</v>
      </c>
      <c r="L6" s="60">
        <v>6255771</v>
      </c>
      <c r="M6" s="60">
        <v>2163143</v>
      </c>
      <c r="N6" s="60">
        <v>14790792</v>
      </c>
      <c r="O6" s="60">
        <v>2334683</v>
      </c>
      <c r="P6" s="60">
        <v>2337653</v>
      </c>
      <c r="Q6" s="60">
        <v>4553645</v>
      </c>
      <c r="R6" s="60">
        <v>9225981</v>
      </c>
      <c r="S6" s="60">
        <v>2701839</v>
      </c>
      <c r="T6" s="60">
        <v>4331212</v>
      </c>
      <c r="U6" s="60">
        <v>3603984</v>
      </c>
      <c r="V6" s="60">
        <v>10637035</v>
      </c>
      <c r="W6" s="60">
        <v>46231557</v>
      </c>
      <c r="X6" s="60">
        <v>70487000</v>
      </c>
      <c r="Y6" s="60">
        <v>-24255443</v>
      </c>
      <c r="Z6" s="140">
        <v>-34.41</v>
      </c>
      <c r="AA6" s="62">
        <v>70487000</v>
      </c>
    </row>
    <row r="7" spans="1:27" ht="12.75">
      <c r="A7" s="249" t="s">
        <v>32</v>
      </c>
      <c r="B7" s="182"/>
      <c r="C7" s="155">
        <v>297983882</v>
      </c>
      <c r="D7" s="155"/>
      <c r="E7" s="59">
        <v>428976000</v>
      </c>
      <c r="F7" s="60">
        <v>436081000</v>
      </c>
      <c r="G7" s="60">
        <v>30513930</v>
      </c>
      <c r="H7" s="60">
        <v>30712930</v>
      </c>
      <c r="I7" s="60">
        <v>33567425</v>
      </c>
      <c r="J7" s="60">
        <v>94794285</v>
      </c>
      <c r="K7" s="60">
        <v>32285345</v>
      </c>
      <c r="L7" s="60">
        <v>31603383</v>
      </c>
      <c r="M7" s="60">
        <v>22582085</v>
      </c>
      <c r="N7" s="60">
        <v>86470813</v>
      </c>
      <c r="O7" s="60">
        <v>28140697</v>
      </c>
      <c r="P7" s="60">
        <v>31609501</v>
      </c>
      <c r="Q7" s="60">
        <v>23330081</v>
      </c>
      <c r="R7" s="60">
        <v>83080279</v>
      </c>
      <c r="S7" s="60">
        <v>28036601</v>
      </c>
      <c r="T7" s="60">
        <v>33027209</v>
      </c>
      <c r="U7" s="60">
        <v>28300851</v>
      </c>
      <c r="V7" s="60">
        <v>89364661</v>
      </c>
      <c r="W7" s="60">
        <v>353710038</v>
      </c>
      <c r="X7" s="60">
        <v>436081000</v>
      </c>
      <c r="Y7" s="60">
        <v>-82370962</v>
      </c>
      <c r="Z7" s="140">
        <v>-18.89</v>
      </c>
      <c r="AA7" s="62">
        <v>436081000</v>
      </c>
    </row>
    <row r="8" spans="1:27" ht="12.75">
      <c r="A8" s="249" t="s">
        <v>178</v>
      </c>
      <c r="B8" s="182"/>
      <c r="C8" s="155">
        <v>17248383</v>
      </c>
      <c r="D8" s="155"/>
      <c r="E8" s="59">
        <v>21911000</v>
      </c>
      <c r="F8" s="60">
        <v>21911000</v>
      </c>
      <c r="G8" s="60"/>
      <c r="H8" s="60">
        <v>6280381</v>
      </c>
      <c r="I8" s="60">
        <v>12592857</v>
      </c>
      <c r="J8" s="60">
        <v>18873238</v>
      </c>
      <c r="K8" s="60"/>
      <c r="L8" s="60">
        <v>473983</v>
      </c>
      <c r="M8" s="60">
        <v>7344634</v>
      </c>
      <c r="N8" s="60">
        <v>7818617</v>
      </c>
      <c r="O8" s="60">
        <v>7379140</v>
      </c>
      <c r="P8" s="60">
        <v>13593729</v>
      </c>
      <c r="Q8" s="60">
        <v>10537501</v>
      </c>
      <c r="R8" s="60">
        <v>31510370</v>
      </c>
      <c r="S8" s="60">
        <v>12656140</v>
      </c>
      <c r="T8" s="60">
        <v>1365725</v>
      </c>
      <c r="U8" s="60">
        <v>10894226</v>
      </c>
      <c r="V8" s="60">
        <v>24916091</v>
      </c>
      <c r="W8" s="60">
        <v>83118316</v>
      </c>
      <c r="X8" s="60">
        <v>21911000</v>
      </c>
      <c r="Y8" s="60">
        <v>61207316</v>
      </c>
      <c r="Z8" s="140">
        <v>279.35</v>
      </c>
      <c r="AA8" s="62">
        <v>21911000</v>
      </c>
    </row>
    <row r="9" spans="1:27" ht="12.75">
      <c r="A9" s="249" t="s">
        <v>179</v>
      </c>
      <c r="B9" s="182"/>
      <c r="C9" s="155"/>
      <c r="D9" s="155"/>
      <c r="E9" s="59">
        <v>166741000</v>
      </c>
      <c r="F9" s="60">
        <v>166741000</v>
      </c>
      <c r="G9" s="60">
        <v>76017000</v>
      </c>
      <c r="H9" s="60"/>
      <c r="I9" s="60"/>
      <c r="J9" s="60">
        <v>76017000</v>
      </c>
      <c r="K9" s="60"/>
      <c r="L9" s="60"/>
      <c r="M9" s="60">
        <v>54697000</v>
      </c>
      <c r="N9" s="60">
        <v>54697000</v>
      </c>
      <c r="O9" s="60"/>
      <c r="P9" s="60"/>
      <c r="Q9" s="60">
        <v>41023000</v>
      </c>
      <c r="R9" s="60">
        <v>41023000</v>
      </c>
      <c r="S9" s="60"/>
      <c r="T9" s="60"/>
      <c r="U9" s="60"/>
      <c r="V9" s="60"/>
      <c r="W9" s="60">
        <v>171737000</v>
      </c>
      <c r="X9" s="60">
        <v>166741000</v>
      </c>
      <c r="Y9" s="60">
        <v>4996000</v>
      </c>
      <c r="Z9" s="140">
        <v>3</v>
      </c>
      <c r="AA9" s="62">
        <v>166741000</v>
      </c>
    </row>
    <row r="10" spans="1:27" ht="12.75">
      <c r="A10" s="249" t="s">
        <v>180</v>
      </c>
      <c r="B10" s="182"/>
      <c r="C10" s="155">
        <v>209621652</v>
      </c>
      <c r="D10" s="155"/>
      <c r="E10" s="59">
        <v>66840000</v>
      </c>
      <c r="F10" s="60">
        <v>66840000</v>
      </c>
      <c r="G10" s="60">
        <v>29331000</v>
      </c>
      <c r="H10" s="60">
        <v>250000</v>
      </c>
      <c r="I10" s="60"/>
      <c r="J10" s="60">
        <v>29581000</v>
      </c>
      <c r="K10" s="60">
        <v>8000000</v>
      </c>
      <c r="L10" s="60">
        <v>450000</v>
      </c>
      <c r="M10" s="60">
        <v>13669000</v>
      </c>
      <c r="N10" s="60">
        <v>22119000</v>
      </c>
      <c r="O10" s="60"/>
      <c r="P10" s="60">
        <v>300000</v>
      </c>
      <c r="Q10" s="60">
        <v>24609000</v>
      </c>
      <c r="R10" s="60">
        <v>24909000</v>
      </c>
      <c r="S10" s="60"/>
      <c r="T10" s="60"/>
      <c r="U10" s="60"/>
      <c r="V10" s="60"/>
      <c r="W10" s="60">
        <v>76609000</v>
      </c>
      <c r="X10" s="60">
        <v>66840000</v>
      </c>
      <c r="Y10" s="60">
        <v>9769000</v>
      </c>
      <c r="Z10" s="140">
        <v>14.62</v>
      </c>
      <c r="AA10" s="62">
        <v>66840000</v>
      </c>
    </row>
    <row r="11" spans="1:27" ht="12.75">
      <c r="A11" s="249" t="s">
        <v>181</v>
      </c>
      <c r="B11" s="182"/>
      <c r="C11" s="155">
        <v>20772166</v>
      </c>
      <c r="D11" s="155"/>
      <c r="E11" s="59">
        <v>14517000</v>
      </c>
      <c r="F11" s="60">
        <v>17627000</v>
      </c>
      <c r="G11" s="60">
        <v>138737</v>
      </c>
      <c r="H11" s="60">
        <v>69082</v>
      </c>
      <c r="I11" s="60">
        <v>106656</v>
      </c>
      <c r="J11" s="60">
        <v>314475</v>
      </c>
      <c r="K11" s="60">
        <v>265138</v>
      </c>
      <c r="L11" s="60">
        <v>196258</v>
      </c>
      <c r="M11" s="60">
        <v>61838</v>
      </c>
      <c r="N11" s="60">
        <v>523234</v>
      </c>
      <c r="O11" s="60">
        <v>82960</v>
      </c>
      <c r="P11" s="60">
        <v>110506</v>
      </c>
      <c r="Q11" s="60">
        <v>74657</v>
      </c>
      <c r="R11" s="60">
        <v>268123</v>
      </c>
      <c r="S11" s="60">
        <v>72251</v>
      </c>
      <c r="T11" s="60">
        <v>208605</v>
      </c>
      <c r="U11" s="60"/>
      <c r="V11" s="60">
        <v>280856</v>
      </c>
      <c r="W11" s="60">
        <v>1386688</v>
      </c>
      <c r="X11" s="60">
        <v>17627000</v>
      </c>
      <c r="Y11" s="60">
        <v>-16240312</v>
      </c>
      <c r="Z11" s="140">
        <v>-92.13</v>
      </c>
      <c r="AA11" s="62">
        <v>17627000</v>
      </c>
    </row>
    <row r="12" spans="1:27" ht="12.75">
      <c r="A12" s="249" t="s">
        <v>182</v>
      </c>
      <c r="B12" s="182"/>
      <c r="C12" s="155">
        <v>5349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-526973083</v>
      </c>
      <c r="D14" s="155"/>
      <c r="E14" s="59">
        <v>-683362000</v>
      </c>
      <c r="F14" s="60">
        <v>-705232000</v>
      </c>
      <c r="G14" s="60">
        <v>-128747794</v>
      </c>
      <c r="H14" s="60">
        <v>-45882190</v>
      </c>
      <c r="I14" s="60">
        <v>-50068499</v>
      </c>
      <c r="J14" s="60">
        <v>-224698483</v>
      </c>
      <c r="K14" s="60">
        <v>-44487512</v>
      </c>
      <c r="L14" s="60">
        <v>-41286665</v>
      </c>
      <c r="M14" s="60">
        <v>-89090450</v>
      </c>
      <c r="N14" s="60">
        <v>-174864627</v>
      </c>
      <c r="O14" s="60">
        <v>-35211033</v>
      </c>
      <c r="P14" s="60">
        <v>-46024771</v>
      </c>
      <c r="Q14" s="60">
        <v>-90214536</v>
      </c>
      <c r="R14" s="60">
        <v>-171450340</v>
      </c>
      <c r="S14" s="60">
        <v>-37351636</v>
      </c>
      <c r="T14" s="60">
        <v>-37860988</v>
      </c>
      <c r="U14" s="60">
        <v>-37716682</v>
      </c>
      <c r="V14" s="60">
        <v>-112929306</v>
      </c>
      <c r="W14" s="60">
        <v>-683942756</v>
      </c>
      <c r="X14" s="60">
        <v>-705232000</v>
      </c>
      <c r="Y14" s="60">
        <v>21289244</v>
      </c>
      <c r="Z14" s="140">
        <v>-3.02</v>
      </c>
      <c r="AA14" s="62">
        <v>-705232000</v>
      </c>
    </row>
    <row r="15" spans="1:27" ht="12.75">
      <c r="A15" s="249" t="s">
        <v>40</v>
      </c>
      <c r="B15" s="182"/>
      <c r="C15" s="155">
        <v>-19821994</v>
      </c>
      <c r="D15" s="155"/>
      <c r="E15" s="59">
        <v>-2498000</v>
      </c>
      <c r="F15" s="60">
        <v>-2985000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-2985000</v>
      </c>
      <c r="Y15" s="60">
        <v>2985000</v>
      </c>
      <c r="Z15" s="140">
        <v>-100</v>
      </c>
      <c r="AA15" s="62">
        <v>-2985000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51211426</v>
      </c>
      <c r="D17" s="168">
        <f t="shared" si="0"/>
        <v>0</v>
      </c>
      <c r="E17" s="72">
        <f t="shared" si="0"/>
        <v>73612000</v>
      </c>
      <c r="F17" s="73">
        <f t="shared" si="0"/>
        <v>71470000</v>
      </c>
      <c r="G17" s="73">
        <f t="shared" si="0"/>
        <v>9205063</v>
      </c>
      <c r="H17" s="73">
        <f t="shared" si="0"/>
        <v>-5868486</v>
      </c>
      <c r="I17" s="73">
        <f t="shared" si="0"/>
        <v>3122687</v>
      </c>
      <c r="J17" s="73">
        <f t="shared" si="0"/>
        <v>6459264</v>
      </c>
      <c r="K17" s="73">
        <f t="shared" si="0"/>
        <v>2434849</v>
      </c>
      <c r="L17" s="73">
        <f t="shared" si="0"/>
        <v>-2307270</v>
      </c>
      <c r="M17" s="73">
        <f t="shared" si="0"/>
        <v>11427250</v>
      </c>
      <c r="N17" s="73">
        <f t="shared" si="0"/>
        <v>11554829</v>
      </c>
      <c r="O17" s="73">
        <f t="shared" si="0"/>
        <v>2726447</v>
      </c>
      <c r="P17" s="73">
        <f t="shared" si="0"/>
        <v>1926618</v>
      </c>
      <c r="Q17" s="73">
        <f t="shared" si="0"/>
        <v>13913348</v>
      </c>
      <c r="R17" s="73">
        <f t="shared" si="0"/>
        <v>18566413</v>
      </c>
      <c r="S17" s="73">
        <f t="shared" si="0"/>
        <v>6115195</v>
      </c>
      <c r="T17" s="73">
        <f t="shared" si="0"/>
        <v>1071763</v>
      </c>
      <c r="U17" s="73">
        <f t="shared" si="0"/>
        <v>5082379</v>
      </c>
      <c r="V17" s="73">
        <f t="shared" si="0"/>
        <v>12269337</v>
      </c>
      <c r="W17" s="73">
        <f t="shared" si="0"/>
        <v>48849843</v>
      </c>
      <c r="X17" s="73">
        <f t="shared" si="0"/>
        <v>71470000</v>
      </c>
      <c r="Y17" s="73">
        <f t="shared" si="0"/>
        <v>-22620157</v>
      </c>
      <c r="Z17" s="170">
        <f>+IF(X17&lt;&gt;0,+(Y17/X17)*100,0)</f>
        <v>-31.649862879529874</v>
      </c>
      <c r="AA17" s="74">
        <f>SUM(AA6:AA16)</f>
        <v>71470000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-55483141</v>
      </c>
      <c r="D26" s="155"/>
      <c r="E26" s="59">
        <v>-76153000</v>
      </c>
      <c r="F26" s="60">
        <v>-79118000</v>
      </c>
      <c r="G26" s="60"/>
      <c r="H26" s="60">
        <v>-1200013</v>
      </c>
      <c r="I26" s="60">
        <v>-888200</v>
      </c>
      <c r="J26" s="60">
        <v>-2088213</v>
      </c>
      <c r="K26" s="60">
        <v>-4557024</v>
      </c>
      <c r="L26" s="60"/>
      <c r="M26" s="60">
        <v>-4743554</v>
      </c>
      <c r="N26" s="60">
        <v>-9300578</v>
      </c>
      <c r="O26" s="60">
        <v>-6016829</v>
      </c>
      <c r="P26" s="60">
        <v>-4394399</v>
      </c>
      <c r="Q26" s="60">
        <v>-3861915</v>
      </c>
      <c r="R26" s="60">
        <v>-14273143</v>
      </c>
      <c r="S26" s="60">
        <v>-7719193</v>
      </c>
      <c r="T26" s="60">
        <v>-9832745</v>
      </c>
      <c r="U26" s="60">
        <v>-5585836</v>
      </c>
      <c r="V26" s="60">
        <v>-23137774</v>
      </c>
      <c r="W26" s="60">
        <v>-48799708</v>
      </c>
      <c r="X26" s="60">
        <v>-79118000</v>
      </c>
      <c r="Y26" s="60">
        <v>30318292</v>
      </c>
      <c r="Z26" s="140">
        <v>-38.32</v>
      </c>
      <c r="AA26" s="62">
        <v>-79118000</v>
      </c>
    </row>
    <row r="27" spans="1:27" ht="12.75">
      <c r="A27" s="250" t="s">
        <v>192</v>
      </c>
      <c r="B27" s="251"/>
      <c r="C27" s="168">
        <f aca="true" t="shared" si="1" ref="C27:Y27">SUM(C21:C26)</f>
        <v>-55483141</v>
      </c>
      <c r="D27" s="168">
        <f>SUM(D21:D26)</f>
        <v>0</v>
      </c>
      <c r="E27" s="72">
        <f t="shared" si="1"/>
        <v>-76153000</v>
      </c>
      <c r="F27" s="73">
        <f t="shared" si="1"/>
        <v>-79118000</v>
      </c>
      <c r="G27" s="73">
        <f t="shared" si="1"/>
        <v>0</v>
      </c>
      <c r="H27" s="73">
        <f t="shared" si="1"/>
        <v>-1200013</v>
      </c>
      <c r="I27" s="73">
        <f t="shared" si="1"/>
        <v>-888200</v>
      </c>
      <c r="J27" s="73">
        <f t="shared" si="1"/>
        <v>-2088213</v>
      </c>
      <c r="K27" s="73">
        <f t="shared" si="1"/>
        <v>-4557024</v>
      </c>
      <c r="L27" s="73">
        <f t="shared" si="1"/>
        <v>0</v>
      </c>
      <c r="M27" s="73">
        <f t="shared" si="1"/>
        <v>-4743554</v>
      </c>
      <c r="N27" s="73">
        <f t="shared" si="1"/>
        <v>-9300578</v>
      </c>
      <c r="O27" s="73">
        <f t="shared" si="1"/>
        <v>-6016829</v>
      </c>
      <c r="P27" s="73">
        <f t="shared" si="1"/>
        <v>-4394399</v>
      </c>
      <c r="Q27" s="73">
        <f t="shared" si="1"/>
        <v>-3861915</v>
      </c>
      <c r="R27" s="73">
        <f t="shared" si="1"/>
        <v>-14273143</v>
      </c>
      <c r="S27" s="73">
        <f t="shared" si="1"/>
        <v>-7719193</v>
      </c>
      <c r="T27" s="73">
        <f t="shared" si="1"/>
        <v>-9832745</v>
      </c>
      <c r="U27" s="73">
        <f t="shared" si="1"/>
        <v>-5585836</v>
      </c>
      <c r="V27" s="73">
        <f t="shared" si="1"/>
        <v>-23137774</v>
      </c>
      <c r="W27" s="73">
        <f t="shared" si="1"/>
        <v>-48799708</v>
      </c>
      <c r="X27" s="73">
        <f t="shared" si="1"/>
        <v>-79118000</v>
      </c>
      <c r="Y27" s="73">
        <f t="shared" si="1"/>
        <v>30318292</v>
      </c>
      <c r="Z27" s="170">
        <f>+IF(X27&lt;&gt;0,+(Y27/X27)*100,0)</f>
        <v>-38.32034682373164</v>
      </c>
      <c r="AA27" s="74">
        <f>SUM(AA21:AA26)</f>
        <v>-79118000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-1262066</v>
      </c>
      <c r="D35" s="155"/>
      <c r="E35" s="59">
        <v>-3200000</v>
      </c>
      <c r="F35" s="60">
        <v>-3200000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-3200000</v>
      </c>
      <c r="Y35" s="60">
        <v>3200000</v>
      </c>
      <c r="Z35" s="140">
        <v>-100</v>
      </c>
      <c r="AA35" s="62">
        <v>-3200000</v>
      </c>
    </row>
    <row r="36" spans="1:27" ht="12.75">
      <c r="A36" s="250" t="s">
        <v>198</v>
      </c>
      <c r="B36" s="251"/>
      <c r="C36" s="168">
        <f aca="true" t="shared" si="2" ref="C36:Y36">SUM(C31:C35)</f>
        <v>-1262066</v>
      </c>
      <c r="D36" s="168">
        <f>SUM(D31:D35)</f>
        <v>0</v>
      </c>
      <c r="E36" s="72">
        <f t="shared" si="2"/>
        <v>-3200000</v>
      </c>
      <c r="F36" s="73">
        <f t="shared" si="2"/>
        <v>-3200000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-3200000</v>
      </c>
      <c r="Y36" s="73">
        <f t="shared" si="2"/>
        <v>3200000</v>
      </c>
      <c r="Z36" s="170">
        <f>+IF(X36&lt;&gt;0,+(Y36/X36)*100,0)</f>
        <v>-100</v>
      </c>
      <c r="AA36" s="74">
        <f>SUM(AA31:AA35)</f>
        <v>-3200000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-5533781</v>
      </c>
      <c r="D38" s="153">
        <f>+D17+D27+D36</f>
        <v>0</v>
      </c>
      <c r="E38" s="99">
        <f t="shared" si="3"/>
        <v>-5741000</v>
      </c>
      <c r="F38" s="100">
        <f t="shared" si="3"/>
        <v>-10848000</v>
      </c>
      <c r="G38" s="100">
        <f t="shared" si="3"/>
        <v>9205063</v>
      </c>
      <c r="H38" s="100">
        <f t="shared" si="3"/>
        <v>-7068499</v>
      </c>
      <c r="I38" s="100">
        <f t="shared" si="3"/>
        <v>2234487</v>
      </c>
      <c r="J38" s="100">
        <f t="shared" si="3"/>
        <v>4371051</v>
      </c>
      <c r="K38" s="100">
        <f t="shared" si="3"/>
        <v>-2122175</v>
      </c>
      <c r="L38" s="100">
        <f t="shared" si="3"/>
        <v>-2307270</v>
      </c>
      <c r="M38" s="100">
        <f t="shared" si="3"/>
        <v>6683696</v>
      </c>
      <c r="N38" s="100">
        <f t="shared" si="3"/>
        <v>2254251</v>
      </c>
      <c r="O38" s="100">
        <f t="shared" si="3"/>
        <v>-3290382</v>
      </c>
      <c r="P38" s="100">
        <f t="shared" si="3"/>
        <v>-2467781</v>
      </c>
      <c r="Q38" s="100">
        <f t="shared" si="3"/>
        <v>10051433</v>
      </c>
      <c r="R38" s="100">
        <f t="shared" si="3"/>
        <v>4293270</v>
      </c>
      <c r="S38" s="100">
        <f t="shared" si="3"/>
        <v>-1603998</v>
      </c>
      <c r="T38" s="100">
        <f t="shared" si="3"/>
        <v>-8760982</v>
      </c>
      <c r="U38" s="100">
        <f t="shared" si="3"/>
        <v>-503457</v>
      </c>
      <c r="V38" s="100">
        <f t="shared" si="3"/>
        <v>-10868437</v>
      </c>
      <c r="W38" s="100">
        <f t="shared" si="3"/>
        <v>50135</v>
      </c>
      <c r="X38" s="100">
        <f t="shared" si="3"/>
        <v>-10848000</v>
      </c>
      <c r="Y38" s="100">
        <f t="shared" si="3"/>
        <v>10898135</v>
      </c>
      <c r="Z38" s="137">
        <f>+IF(X38&lt;&gt;0,+(Y38/X38)*100,0)</f>
        <v>-100.46215892330383</v>
      </c>
      <c r="AA38" s="102">
        <f>+AA17+AA27+AA36</f>
        <v>-10848000</v>
      </c>
    </row>
    <row r="39" spans="1:27" ht="12.75">
      <c r="A39" s="249" t="s">
        <v>200</v>
      </c>
      <c r="B39" s="182"/>
      <c r="C39" s="153">
        <v>11845788</v>
      </c>
      <c r="D39" s="153"/>
      <c r="E39" s="99">
        <v>11427000</v>
      </c>
      <c r="F39" s="100">
        <v>11427000</v>
      </c>
      <c r="G39" s="100">
        <v>4703809</v>
      </c>
      <c r="H39" s="100">
        <v>13908872</v>
      </c>
      <c r="I39" s="100">
        <v>6840373</v>
      </c>
      <c r="J39" s="100">
        <v>4703809</v>
      </c>
      <c r="K39" s="100">
        <v>9074860</v>
      </c>
      <c r="L39" s="100">
        <v>6952685</v>
      </c>
      <c r="M39" s="100">
        <v>4645415</v>
      </c>
      <c r="N39" s="100">
        <v>9074860</v>
      </c>
      <c r="O39" s="100">
        <v>11329111</v>
      </c>
      <c r="P39" s="100">
        <v>8038729</v>
      </c>
      <c r="Q39" s="100">
        <v>5570948</v>
      </c>
      <c r="R39" s="100">
        <v>11329111</v>
      </c>
      <c r="S39" s="100">
        <v>15622381</v>
      </c>
      <c r="T39" s="100">
        <v>14018383</v>
      </c>
      <c r="U39" s="100">
        <v>5257401</v>
      </c>
      <c r="V39" s="100">
        <v>15622381</v>
      </c>
      <c r="W39" s="100">
        <v>4703809</v>
      </c>
      <c r="X39" s="100">
        <v>11427000</v>
      </c>
      <c r="Y39" s="100">
        <v>-6723191</v>
      </c>
      <c r="Z39" s="137">
        <v>-58.84</v>
      </c>
      <c r="AA39" s="102">
        <v>11427000</v>
      </c>
    </row>
    <row r="40" spans="1:27" ht="12.75">
      <c r="A40" s="269" t="s">
        <v>201</v>
      </c>
      <c r="B40" s="256"/>
      <c r="C40" s="257">
        <v>6312007</v>
      </c>
      <c r="D40" s="257"/>
      <c r="E40" s="258">
        <v>5686000</v>
      </c>
      <c r="F40" s="259">
        <v>579000</v>
      </c>
      <c r="G40" s="259">
        <v>13908872</v>
      </c>
      <c r="H40" s="259">
        <v>6840373</v>
      </c>
      <c r="I40" s="259">
        <v>9074860</v>
      </c>
      <c r="J40" s="259">
        <v>9074860</v>
      </c>
      <c r="K40" s="259">
        <v>6952685</v>
      </c>
      <c r="L40" s="259">
        <v>4645415</v>
      </c>
      <c r="M40" s="259">
        <v>11329111</v>
      </c>
      <c r="N40" s="259">
        <v>11329111</v>
      </c>
      <c r="O40" s="259">
        <v>8038729</v>
      </c>
      <c r="P40" s="259">
        <v>5570948</v>
      </c>
      <c r="Q40" s="259">
        <v>15622381</v>
      </c>
      <c r="R40" s="259">
        <v>8038729</v>
      </c>
      <c r="S40" s="259">
        <v>14018383</v>
      </c>
      <c r="T40" s="259">
        <v>5257401</v>
      </c>
      <c r="U40" s="259">
        <v>4753944</v>
      </c>
      <c r="V40" s="259">
        <v>4753944</v>
      </c>
      <c r="W40" s="259">
        <v>4753944</v>
      </c>
      <c r="X40" s="259">
        <v>579000</v>
      </c>
      <c r="Y40" s="259">
        <v>4174944</v>
      </c>
      <c r="Z40" s="260">
        <v>721.06</v>
      </c>
      <c r="AA40" s="261">
        <v>579000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55483141</v>
      </c>
      <c r="D5" s="200">
        <f t="shared" si="0"/>
        <v>0</v>
      </c>
      <c r="E5" s="106">
        <f t="shared" si="0"/>
        <v>68414981</v>
      </c>
      <c r="F5" s="106">
        <f t="shared" si="0"/>
        <v>10588000</v>
      </c>
      <c r="G5" s="106">
        <f t="shared" si="0"/>
        <v>2060305</v>
      </c>
      <c r="H5" s="106">
        <f t="shared" si="0"/>
        <v>735360</v>
      </c>
      <c r="I5" s="106">
        <f t="shared" si="0"/>
        <v>341567</v>
      </c>
      <c r="J5" s="106">
        <f t="shared" si="0"/>
        <v>3137232</v>
      </c>
      <c r="K5" s="106">
        <f t="shared" si="0"/>
        <v>59603</v>
      </c>
      <c r="L5" s="106">
        <f t="shared" si="0"/>
        <v>2720585</v>
      </c>
      <c r="M5" s="106">
        <f t="shared" si="0"/>
        <v>5130055</v>
      </c>
      <c r="N5" s="106">
        <f t="shared" si="0"/>
        <v>7910243</v>
      </c>
      <c r="O5" s="106">
        <f t="shared" si="0"/>
        <v>797806</v>
      </c>
      <c r="P5" s="106">
        <f t="shared" si="0"/>
        <v>1307182</v>
      </c>
      <c r="Q5" s="106">
        <f t="shared" si="0"/>
        <v>1584906</v>
      </c>
      <c r="R5" s="106">
        <f t="shared" si="0"/>
        <v>3689894</v>
      </c>
      <c r="S5" s="106">
        <f t="shared" si="0"/>
        <v>6356504</v>
      </c>
      <c r="T5" s="106">
        <f t="shared" si="0"/>
        <v>8696615</v>
      </c>
      <c r="U5" s="106">
        <f t="shared" si="0"/>
        <v>2657162</v>
      </c>
      <c r="V5" s="106">
        <f t="shared" si="0"/>
        <v>17710281</v>
      </c>
      <c r="W5" s="106">
        <f t="shared" si="0"/>
        <v>32447650</v>
      </c>
      <c r="X5" s="106">
        <f t="shared" si="0"/>
        <v>10588000</v>
      </c>
      <c r="Y5" s="106">
        <f t="shared" si="0"/>
        <v>21859650</v>
      </c>
      <c r="Z5" s="201">
        <f>+IF(X5&lt;&gt;0,+(Y5/X5)*100,0)</f>
        <v>206.45683792973176</v>
      </c>
      <c r="AA5" s="199">
        <f>SUM(AA11:AA18)</f>
        <v>10588000</v>
      </c>
    </row>
    <row r="6" spans="1:27" ht="12.75">
      <c r="A6" s="291" t="s">
        <v>205</v>
      </c>
      <c r="B6" s="142"/>
      <c r="C6" s="62">
        <v>17564364</v>
      </c>
      <c r="D6" s="156"/>
      <c r="E6" s="60">
        <v>11336486</v>
      </c>
      <c r="F6" s="60"/>
      <c r="G6" s="60">
        <v>1967148</v>
      </c>
      <c r="H6" s="60">
        <v>710831</v>
      </c>
      <c r="I6" s="60"/>
      <c r="J6" s="60">
        <v>2677979</v>
      </c>
      <c r="K6" s="60"/>
      <c r="L6" s="60"/>
      <c r="M6" s="60"/>
      <c r="N6" s="60"/>
      <c r="O6" s="60"/>
      <c r="P6" s="60"/>
      <c r="Q6" s="60">
        <v>390885</v>
      </c>
      <c r="R6" s="60">
        <v>390885</v>
      </c>
      <c r="S6" s="60">
        <v>158631</v>
      </c>
      <c r="T6" s="60"/>
      <c r="U6" s="60"/>
      <c r="V6" s="60">
        <v>158631</v>
      </c>
      <c r="W6" s="60">
        <v>3227495</v>
      </c>
      <c r="X6" s="60"/>
      <c r="Y6" s="60">
        <v>3227495</v>
      </c>
      <c r="Z6" s="140"/>
      <c r="AA6" s="155"/>
    </row>
    <row r="7" spans="1:27" ht="12.75">
      <c r="A7" s="291" t="s">
        <v>206</v>
      </c>
      <c r="B7" s="142"/>
      <c r="C7" s="62">
        <v>6158849</v>
      </c>
      <c r="D7" s="156"/>
      <c r="E7" s="60">
        <v>5661000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4504003</v>
      </c>
      <c r="D8" s="156"/>
      <c r="E8" s="60">
        <v>22786556</v>
      </c>
      <c r="F8" s="60"/>
      <c r="G8" s="60"/>
      <c r="H8" s="60"/>
      <c r="I8" s="60"/>
      <c r="J8" s="60"/>
      <c r="K8" s="60"/>
      <c r="L8" s="60">
        <v>2655242</v>
      </c>
      <c r="M8" s="60">
        <v>3274040</v>
      </c>
      <c r="N8" s="60">
        <v>5929282</v>
      </c>
      <c r="O8" s="60">
        <v>692169</v>
      </c>
      <c r="P8" s="60">
        <v>1161165</v>
      </c>
      <c r="Q8" s="60">
        <v>336008</v>
      </c>
      <c r="R8" s="60">
        <v>2189342</v>
      </c>
      <c r="S8" s="60"/>
      <c r="T8" s="60">
        <v>1142120</v>
      </c>
      <c r="U8" s="60">
        <v>30000</v>
      </c>
      <c r="V8" s="60">
        <v>1172120</v>
      </c>
      <c r="W8" s="60">
        <v>9290744</v>
      </c>
      <c r="X8" s="60"/>
      <c r="Y8" s="60">
        <v>9290744</v>
      </c>
      <c r="Z8" s="140"/>
      <c r="AA8" s="155"/>
    </row>
    <row r="9" spans="1:27" ht="12.75">
      <c r="A9" s="291" t="s">
        <v>208</v>
      </c>
      <c r="B9" s="142"/>
      <c r="C9" s="62">
        <v>6915453</v>
      </c>
      <c r="D9" s="156"/>
      <c r="E9" s="60">
        <v>19762086</v>
      </c>
      <c r="F9" s="60"/>
      <c r="G9" s="60">
        <v>86365</v>
      </c>
      <c r="H9" s="60"/>
      <c r="I9" s="60"/>
      <c r="J9" s="60">
        <v>86365</v>
      </c>
      <c r="K9" s="60"/>
      <c r="L9" s="60"/>
      <c r="M9" s="60">
        <v>680254</v>
      </c>
      <c r="N9" s="60">
        <v>680254</v>
      </c>
      <c r="O9" s="60"/>
      <c r="P9" s="60"/>
      <c r="Q9" s="60"/>
      <c r="R9" s="60"/>
      <c r="S9" s="60">
        <v>1453089</v>
      </c>
      <c r="T9" s="60">
        <v>3009812</v>
      </c>
      <c r="U9" s="60">
        <v>2019357</v>
      </c>
      <c r="V9" s="60">
        <v>6482258</v>
      </c>
      <c r="W9" s="60">
        <v>7248877</v>
      </c>
      <c r="X9" s="60"/>
      <c r="Y9" s="60">
        <v>7248877</v>
      </c>
      <c r="Z9" s="140"/>
      <c r="AA9" s="155"/>
    </row>
    <row r="10" spans="1:27" ht="12.75">
      <c r="A10" s="291" t="s">
        <v>209</v>
      </c>
      <c r="B10" s="142"/>
      <c r="C10" s="62">
        <v>2375395</v>
      </c>
      <c r="D10" s="156"/>
      <c r="E10" s="60">
        <v>112000</v>
      </c>
      <c r="F10" s="60"/>
      <c r="G10" s="60"/>
      <c r="H10" s="60"/>
      <c r="I10" s="60">
        <v>317371</v>
      </c>
      <c r="J10" s="60">
        <v>317371</v>
      </c>
      <c r="K10" s="60"/>
      <c r="L10" s="60"/>
      <c r="M10" s="60"/>
      <c r="N10" s="60"/>
      <c r="O10" s="60"/>
      <c r="P10" s="60">
        <v>121607</v>
      </c>
      <c r="Q10" s="60">
        <v>825061</v>
      </c>
      <c r="R10" s="60">
        <v>946668</v>
      </c>
      <c r="S10" s="60">
        <v>2844408</v>
      </c>
      <c r="T10" s="60">
        <v>4482196</v>
      </c>
      <c r="U10" s="60">
        <v>448891</v>
      </c>
      <c r="V10" s="60">
        <v>7775495</v>
      </c>
      <c r="W10" s="60">
        <v>9039534</v>
      </c>
      <c r="X10" s="60"/>
      <c r="Y10" s="60">
        <v>9039534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37518064</v>
      </c>
      <c r="D11" s="294">
        <f t="shared" si="1"/>
        <v>0</v>
      </c>
      <c r="E11" s="295">
        <f t="shared" si="1"/>
        <v>59658128</v>
      </c>
      <c r="F11" s="295">
        <f t="shared" si="1"/>
        <v>0</v>
      </c>
      <c r="G11" s="295">
        <f t="shared" si="1"/>
        <v>2053513</v>
      </c>
      <c r="H11" s="295">
        <f t="shared" si="1"/>
        <v>710831</v>
      </c>
      <c r="I11" s="295">
        <f t="shared" si="1"/>
        <v>317371</v>
      </c>
      <c r="J11" s="295">
        <f t="shared" si="1"/>
        <v>3081715</v>
      </c>
      <c r="K11" s="295">
        <f t="shared" si="1"/>
        <v>0</v>
      </c>
      <c r="L11" s="295">
        <f t="shared" si="1"/>
        <v>2655242</v>
      </c>
      <c r="M11" s="295">
        <f t="shared" si="1"/>
        <v>3954294</v>
      </c>
      <c r="N11" s="295">
        <f t="shared" si="1"/>
        <v>6609536</v>
      </c>
      <c r="O11" s="295">
        <f t="shared" si="1"/>
        <v>692169</v>
      </c>
      <c r="P11" s="295">
        <f t="shared" si="1"/>
        <v>1282772</v>
      </c>
      <c r="Q11" s="295">
        <f t="shared" si="1"/>
        <v>1551954</v>
      </c>
      <c r="R11" s="295">
        <f t="shared" si="1"/>
        <v>3526895</v>
      </c>
      <c r="S11" s="295">
        <f t="shared" si="1"/>
        <v>4456128</v>
      </c>
      <c r="T11" s="295">
        <f t="shared" si="1"/>
        <v>8634128</v>
      </c>
      <c r="U11" s="295">
        <f t="shared" si="1"/>
        <v>2498248</v>
      </c>
      <c r="V11" s="295">
        <f t="shared" si="1"/>
        <v>15588504</v>
      </c>
      <c r="W11" s="295">
        <f t="shared" si="1"/>
        <v>28806650</v>
      </c>
      <c r="X11" s="295">
        <f t="shared" si="1"/>
        <v>0</v>
      </c>
      <c r="Y11" s="295">
        <f t="shared" si="1"/>
        <v>28806650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13899556</v>
      </c>
      <c r="D12" s="156"/>
      <c r="E12" s="60">
        <v>1030000</v>
      </c>
      <c r="F12" s="60">
        <v>1519000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1519000</v>
      </c>
      <c r="Y12" s="60">
        <v>-1519000</v>
      </c>
      <c r="Z12" s="140">
        <v>-100</v>
      </c>
      <c r="AA12" s="155">
        <v>1519000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4065521</v>
      </c>
      <c r="D15" s="156"/>
      <c r="E15" s="60">
        <v>6976853</v>
      </c>
      <c r="F15" s="60">
        <v>9069000</v>
      </c>
      <c r="G15" s="60">
        <v>6792</v>
      </c>
      <c r="H15" s="60">
        <v>24529</v>
      </c>
      <c r="I15" s="60">
        <v>24196</v>
      </c>
      <c r="J15" s="60">
        <v>55517</v>
      </c>
      <c r="K15" s="60">
        <v>59603</v>
      </c>
      <c r="L15" s="60">
        <v>65343</v>
      </c>
      <c r="M15" s="60">
        <v>1175761</v>
      </c>
      <c r="N15" s="60">
        <v>1300707</v>
      </c>
      <c r="O15" s="60">
        <v>105637</v>
      </c>
      <c r="P15" s="60">
        <v>24410</v>
      </c>
      <c r="Q15" s="60">
        <v>32952</v>
      </c>
      <c r="R15" s="60">
        <v>162999</v>
      </c>
      <c r="S15" s="60">
        <v>1900376</v>
      </c>
      <c r="T15" s="60">
        <v>62487</v>
      </c>
      <c r="U15" s="60">
        <v>158914</v>
      </c>
      <c r="V15" s="60">
        <v>2121777</v>
      </c>
      <c r="W15" s="60">
        <v>3641000</v>
      </c>
      <c r="X15" s="60">
        <v>9069000</v>
      </c>
      <c r="Y15" s="60">
        <v>-5428000</v>
      </c>
      <c r="Z15" s="140">
        <v>-59.85</v>
      </c>
      <c r="AA15" s="155">
        <v>9069000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750000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7737761</v>
      </c>
      <c r="F20" s="100">
        <f t="shared" si="2"/>
        <v>68600000</v>
      </c>
      <c r="G20" s="100">
        <f t="shared" si="2"/>
        <v>3469706</v>
      </c>
      <c r="H20" s="100">
        <f t="shared" si="2"/>
        <v>464654</v>
      </c>
      <c r="I20" s="100">
        <f t="shared" si="2"/>
        <v>546633</v>
      </c>
      <c r="J20" s="100">
        <f t="shared" si="2"/>
        <v>4480993</v>
      </c>
      <c r="K20" s="100">
        <f t="shared" si="2"/>
        <v>4497422</v>
      </c>
      <c r="L20" s="100">
        <f t="shared" si="2"/>
        <v>6738974</v>
      </c>
      <c r="M20" s="100">
        <f t="shared" si="2"/>
        <v>4770859</v>
      </c>
      <c r="N20" s="100">
        <f t="shared" si="2"/>
        <v>16007255</v>
      </c>
      <c r="O20" s="100">
        <f t="shared" si="2"/>
        <v>2146746</v>
      </c>
      <c r="P20" s="100">
        <f t="shared" si="2"/>
        <v>3087219</v>
      </c>
      <c r="Q20" s="100">
        <f t="shared" si="2"/>
        <v>2277009</v>
      </c>
      <c r="R20" s="100">
        <f t="shared" si="2"/>
        <v>7510974</v>
      </c>
      <c r="S20" s="100">
        <f t="shared" si="2"/>
        <v>1362690</v>
      </c>
      <c r="T20" s="100">
        <f t="shared" si="2"/>
        <v>1136132</v>
      </c>
      <c r="U20" s="100">
        <f t="shared" si="2"/>
        <v>144528</v>
      </c>
      <c r="V20" s="100">
        <f t="shared" si="2"/>
        <v>2643350</v>
      </c>
      <c r="W20" s="100">
        <f t="shared" si="2"/>
        <v>30642572</v>
      </c>
      <c r="X20" s="100">
        <f t="shared" si="2"/>
        <v>68600000</v>
      </c>
      <c r="Y20" s="100">
        <f t="shared" si="2"/>
        <v>-37957428</v>
      </c>
      <c r="Z20" s="137">
        <f>+IF(X20&lt;&gt;0,+(Y20/X20)*100,0)</f>
        <v>-55.331527696793</v>
      </c>
      <c r="AA20" s="153">
        <f>SUM(AA26:AA33)</f>
        <v>68600000</v>
      </c>
    </row>
    <row r="21" spans="1:27" ht="12.75">
      <c r="A21" s="291" t="s">
        <v>205</v>
      </c>
      <c r="B21" s="142"/>
      <c r="C21" s="62"/>
      <c r="D21" s="156"/>
      <c r="E21" s="60">
        <v>7737761</v>
      </c>
      <c r="F21" s="60">
        <v>12696000</v>
      </c>
      <c r="G21" s="60">
        <v>1664180</v>
      </c>
      <c r="H21" s="60"/>
      <c r="I21" s="60">
        <v>546633</v>
      </c>
      <c r="J21" s="60">
        <v>2210813</v>
      </c>
      <c r="K21" s="60"/>
      <c r="L21" s="60"/>
      <c r="M21" s="60"/>
      <c r="N21" s="60"/>
      <c r="O21" s="60"/>
      <c r="P21" s="60"/>
      <c r="Q21" s="60"/>
      <c r="R21" s="60"/>
      <c r="S21" s="60"/>
      <c r="T21" s="60">
        <v>352071</v>
      </c>
      <c r="U21" s="60"/>
      <c r="V21" s="60">
        <v>352071</v>
      </c>
      <c r="W21" s="60">
        <v>2562884</v>
      </c>
      <c r="X21" s="60">
        <v>12696000</v>
      </c>
      <c r="Y21" s="60">
        <v>-10133116</v>
      </c>
      <c r="Z21" s="140">
        <v>-79.81</v>
      </c>
      <c r="AA21" s="155">
        <v>12696000</v>
      </c>
    </row>
    <row r="22" spans="1:27" ht="12.75">
      <c r="A22" s="291" t="s">
        <v>206</v>
      </c>
      <c r="B22" s="142"/>
      <c r="C22" s="62"/>
      <c r="D22" s="156"/>
      <c r="E22" s="60"/>
      <c r="F22" s="60">
        <v>5661000</v>
      </c>
      <c r="G22" s="60"/>
      <c r="H22" s="60"/>
      <c r="I22" s="60"/>
      <c r="J22" s="60"/>
      <c r="K22" s="60">
        <v>449111</v>
      </c>
      <c r="L22" s="60"/>
      <c r="M22" s="60">
        <v>221326</v>
      </c>
      <c r="N22" s="60">
        <v>670437</v>
      </c>
      <c r="O22" s="60">
        <v>578118</v>
      </c>
      <c r="P22" s="60">
        <v>1294903</v>
      </c>
      <c r="Q22" s="60">
        <v>615723</v>
      </c>
      <c r="R22" s="60">
        <v>2488744</v>
      </c>
      <c r="S22" s="60">
        <v>732734</v>
      </c>
      <c r="T22" s="60">
        <v>784061</v>
      </c>
      <c r="U22" s="60">
        <v>144528</v>
      </c>
      <c r="V22" s="60">
        <v>1661323</v>
      </c>
      <c r="W22" s="60">
        <v>4820504</v>
      </c>
      <c r="X22" s="60">
        <v>5661000</v>
      </c>
      <c r="Y22" s="60">
        <v>-840496</v>
      </c>
      <c r="Z22" s="140">
        <v>-14.85</v>
      </c>
      <c r="AA22" s="155">
        <v>5661000</v>
      </c>
    </row>
    <row r="23" spans="1:27" ht="12.75">
      <c r="A23" s="291" t="s">
        <v>207</v>
      </c>
      <c r="B23" s="142"/>
      <c r="C23" s="62"/>
      <c r="D23" s="156"/>
      <c r="E23" s="60"/>
      <c r="F23" s="60">
        <v>23759000</v>
      </c>
      <c r="G23" s="60"/>
      <c r="H23" s="60"/>
      <c r="I23" s="60"/>
      <c r="J23" s="60"/>
      <c r="K23" s="60">
        <v>1985811</v>
      </c>
      <c r="L23" s="60">
        <v>1753302</v>
      </c>
      <c r="M23" s="60">
        <v>590212</v>
      </c>
      <c r="N23" s="60">
        <v>4329325</v>
      </c>
      <c r="O23" s="60">
        <v>548641</v>
      </c>
      <c r="P23" s="60">
        <v>302449</v>
      </c>
      <c r="Q23" s="60">
        <v>1119427</v>
      </c>
      <c r="R23" s="60">
        <v>1970517</v>
      </c>
      <c r="S23" s="60">
        <v>629956</v>
      </c>
      <c r="T23" s="60"/>
      <c r="U23" s="60"/>
      <c r="V23" s="60">
        <v>629956</v>
      </c>
      <c r="W23" s="60">
        <v>6929798</v>
      </c>
      <c r="X23" s="60">
        <v>23759000</v>
      </c>
      <c r="Y23" s="60">
        <v>-16829202</v>
      </c>
      <c r="Z23" s="140">
        <v>-70.83</v>
      </c>
      <c r="AA23" s="155">
        <v>23759000</v>
      </c>
    </row>
    <row r="24" spans="1:27" ht="12.75">
      <c r="A24" s="291" t="s">
        <v>208</v>
      </c>
      <c r="B24" s="142"/>
      <c r="C24" s="62"/>
      <c r="D24" s="156"/>
      <c r="E24" s="60"/>
      <c r="F24" s="60">
        <v>19314000</v>
      </c>
      <c r="G24" s="60"/>
      <c r="H24" s="60"/>
      <c r="I24" s="60"/>
      <c r="J24" s="60"/>
      <c r="K24" s="60">
        <v>2062500</v>
      </c>
      <c r="L24" s="60">
        <v>4977871</v>
      </c>
      <c r="M24" s="60">
        <v>3959321</v>
      </c>
      <c r="N24" s="60">
        <v>10999692</v>
      </c>
      <c r="O24" s="60">
        <v>1019987</v>
      </c>
      <c r="P24" s="60">
        <v>1489867</v>
      </c>
      <c r="Q24" s="60">
        <v>541859</v>
      </c>
      <c r="R24" s="60">
        <v>3051713</v>
      </c>
      <c r="S24" s="60"/>
      <c r="T24" s="60"/>
      <c r="U24" s="60"/>
      <c r="V24" s="60"/>
      <c r="W24" s="60">
        <v>14051405</v>
      </c>
      <c r="X24" s="60">
        <v>19314000</v>
      </c>
      <c r="Y24" s="60">
        <v>-5262595</v>
      </c>
      <c r="Z24" s="140">
        <v>-27.25</v>
      </c>
      <c r="AA24" s="155">
        <v>19314000</v>
      </c>
    </row>
    <row r="25" spans="1:27" ht="12.75">
      <c r="A25" s="291" t="s">
        <v>209</v>
      </c>
      <c r="B25" s="142"/>
      <c r="C25" s="62"/>
      <c r="D25" s="156"/>
      <c r="E25" s="60"/>
      <c r="F25" s="60">
        <v>7170000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7170000</v>
      </c>
      <c r="Y25" s="60">
        <v>-7170000</v>
      </c>
      <c r="Z25" s="140">
        <v>-100</v>
      </c>
      <c r="AA25" s="155">
        <v>7170000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7737761</v>
      </c>
      <c r="F26" s="295">
        <f t="shared" si="3"/>
        <v>68600000</v>
      </c>
      <c r="G26" s="295">
        <f t="shared" si="3"/>
        <v>1664180</v>
      </c>
      <c r="H26" s="295">
        <f t="shared" si="3"/>
        <v>0</v>
      </c>
      <c r="I26" s="295">
        <f t="shared" si="3"/>
        <v>546633</v>
      </c>
      <c r="J26" s="295">
        <f t="shared" si="3"/>
        <v>2210813</v>
      </c>
      <c r="K26" s="295">
        <f t="shared" si="3"/>
        <v>4497422</v>
      </c>
      <c r="L26" s="295">
        <f t="shared" si="3"/>
        <v>6731173</v>
      </c>
      <c r="M26" s="295">
        <f t="shared" si="3"/>
        <v>4770859</v>
      </c>
      <c r="N26" s="295">
        <f t="shared" si="3"/>
        <v>15999454</v>
      </c>
      <c r="O26" s="295">
        <f t="shared" si="3"/>
        <v>2146746</v>
      </c>
      <c r="P26" s="295">
        <f t="shared" si="3"/>
        <v>3087219</v>
      </c>
      <c r="Q26" s="295">
        <f t="shared" si="3"/>
        <v>2277009</v>
      </c>
      <c r="R26" s="295">
        <f t="shared" si="3"/>
        <v>7510974</v>
      </c>
      <c r="S26" s="295">
        <f t="shared" si="3"/>
        <v>1362690</v>
      </c>
      <c r="T26" s="295">
        <f t="shared" si="3"/>
        <v>1136132</v>
      </c>
      <c r="U26" s="295">
        <f t="shared" si="3"/>
        <v>144528</v>
      </c>
      <c r="V26" s="295">
        <f t="shared" si="3"/>
        <v>2643350</v>
      </c>
      <c r="W26" s="295">
        <f t="shared" si="3"/>
        <v>28364591</v>
      </c>
      <c r="X26" s="295">
        <f t="shared" si="3"/>
        <v>68600000</v>
      </c>
      <c r="Y26" s="295">
        <f t="shared" si="3"/>
        <v>-40235409</v>
      </c>
      <c r="Z26" s="296">
        <f>+IF(X26&lt;&gt;0,+(Y26/X26)*100,0)</f>
        <v>-58.65219970845481</v>
      </c>
      <c r="AA26" s="297">
        <f>SUM(AA21:AA25)</f>
        <v>68600000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>
        <v>1805526</v>
      </c>
      <c r="H27" s="60">
        <v>464654</v>
      </c>
      <c r="I27" s="60"/>
      <c r="J27" s="60">
        <v>2270180</v>
      </c>
      <c r="K27" s="60"/>
      <c r="L27" s="60">
        <v>7801</v>
      </c>
      <c r="M27" s="60"/>
      <c r="N27" s="60">
        <v>7801</v>
      </c>
      <c r="O27" s="60"/>
      <c r="P27" s="60"/>
      <c r="Q27" s="60"/>
      <c r="R27" s="60"/>
      <c r="S27" s="60"/>
      <c r="T27" s="60"/>
      <c r="U27" s="60"/>
      <c r="V27" s="60"/>
      <c r="W27" s="60">
        <v>2277981</v>
      </c>
      <c r="X27" s="60"/>
      <c r="Y27" s="60">
        <v>2277981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17564364</v>
      </c>
      <c r="D36" s="156">
        <f t="shared" si="4"/>
        <v>0</v>
      </c>
      <c r="E36" s="60">
        <f t="shared" si="4"/>
        <v>19074247</v>
      </c>
      <c r="F36" s="60">
        <f t="shared" si="4"/>
        <v>12696000</v>
      </c>
      <c r="G36" s="60">
        <f t="shared" si="4"/>
        <v>3631328</v>
      </c>
      <c r="H36" s="60">
        <f t="shared" si="4"/>
        <v>710831</v>
      </c>
      <c r="I36" s="60">
        <f t="shared" si="4"/>
        <v>546633</v>
      </c>
      <c r="J36" s="60">
        <f t="shared" si="4"/>
        <v>4888792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390885</v>
      </c>
      <c r="R36" s="60">
        <f t="shared" si="4"/>
        <v>390885</v>
      </c>
      <c r="S36" s="60">
        <f t="shared" si="4"/>
        <v>158631</v>
      </c>
      <c r="T36" s="60">
        <f t="shared" si="4"/>
        <v>352071</v>
      </c>
      <c r="U36" s="60">
        <f t="shared" si="4"/>
        <v>0</v>
      </c>
      <c r="V36" s="60">
        <f t="shared" si="4"/>
        <v>510702</v>
      </c>
      <c r="W36" s="60">
        <f t="shared" si="4"/>
        <v>5790379</v>
      </c>
      <c r="X36" s="60">
        <f t="shared" si="4"/>
        <v>12696000</v>
      </c>
      <c r="Y36" s="60">
        <f t="shared" si="4"/>
        <v>-6905621</v>
      </c>
      <c r="Z36" s="140">
        <f aca="true" t="shared" si="5" ref="Z36:Z49">+IF(X36&lt;&gt;0,+(Y36/X36)*100,0)</f>
        <v>-54.39209987397605</v>
      </c>
      <c r="AA36" s="155">
        <f>AA6+AA21</f>
        <v>12696000</v>
      </c>
    </row>
    <row r="37" spans="1:27" ht="12.75">
      <c r="A37" s="291" t="s">
        <v>206</v>
      </c>
      <c r="B37" s="142"/>
      <c r="C37" s="62">
        <f t="shared" si="4"/>
        <v>6158849</v>
      </c>
      <c r="D37" s="156">
        <f t="shared" si="4"/>
        <v>0</v>
      </c>
      <c r="E37" s="60">
        <f t="shared" si="4"/>
        <v>5661000</v>
      </c>
      <c r="F37" s="60">
        <f t="shared" si="4"/>
        <v>5661000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449111</v>
      </c>
      <c r="L37" s="60">
        <f t="shared" si="4"/>
        <v>0</v>
      </c>
      <c r="M37" s="60">
        <f t="shared" si="4"/>
        <v>221326</v>
      </c>
      <c r="N37" s="60">
        <f t="shared" si="4"/>
        <v>670437</v>
      </c>
      <c r="O37" s="60">
        <f t="shared" si="4"/>
        <v>578118</v>
      </c>
      <c r="P37" s="60">
        <f t="shared" si="4"/>
        <v>1294903</v>
      </c>
      <c r="Q37" s="60">
        <f t="shared" si="4"/>
        <v>615723</v>
      </c>
      <c r="R37" s="60">
        <f t="shared" si="4"/>
        <v>2488744</v>
      </c>
      <c r="S37" s="60">
        <f t="shared" si="4"/>
        <v>732734</v>
      </c>
      <c r="T37" s="60">
        <f t="shared" si="4"/>
        <v>784061</v>
      </c>
      <c r="U37" s="60">
        <f t="shared" si="4"/>
        <v>144528</v>
      </c>
      <c r="V37" s="60">
        <f t="shared" si="4"/>
        <v>1661323</v>
      </c>
      <c r="W37" s="60">
        <f t="shared" si="4"/>
        <v>4820504</v>
      </c>
      <c r="X37" s="60">
        <f t="shared" si="4"/>
        <v>5661000</v>
      </c>
      <c r="Y37" s="60">
        <f t="shared" si="4"/>
        <v>-840496</v>
      </c>
      <c r="Z37" s="140">
        <f t="shared" si="5"/>
        <v>-14.847129482423599</v>
      </c>
      <c r="AA37" s="155">
        <f>AA7+AA22</f>
        <v>5661000</v>
      </c>
    </row>
    <row r="38" spans="1:27" ht="12.75">
      <c r="A38" s="291" t="s">
        <v>207</v>
      </c>
      <c r="B38" s="142"/>
      <c r="C38" s="62">
        <f t="shared" si="4"/>
        <v>4504003</v>
      </c>
      <c r="D38" s="156">
        <f t="shared" si="4"/>
        <v>0</v>
      </c>
      <c r="E38" s="60">
        <f t="shared" si="4"/>
        <v>22786556</v>
      </c>
      <c r="F38" s="60">
        <f t="shared" si="4"/>
        <v>23759000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1985811</v>
      </c>
      <c r="L38" s="60">
        <f t="shared" si="4"/>
        <v>4408544</v>
      </c>
      <c r="M38" s="60">
        <f t="shared" si="4"/>
        <v>3864252</v>
      </c>
      <c r="N38" s="60">
        <f t="shared" si="4"/>
        <v>10258607</v>
      </c>
      <c r="O38" s="60">
        <f t="shared" si="4"/>
        <v>1240810</v>
      </c>
      <c r="P38" s="60">
        <f t="shared" si="4"/>
        <v>1463614</v>
      </c>
      <c r="Q38" s="60">
        <f t="shared" si="4"/>
        <v>1455435</v>
      </c>
      <c r="R38" s="60">
        <f t="shared" si="4"/>
        <v>4159859</v>
      </c>
      <c r="S38" s="60">
        <f t="shared" si="4"/>
        <v>629956</v>
      </c>
      <c r="T38" s="60">
        <f t="shared" si="4"/>
        <v>1142120</v>
      </c>
      <c r="U38" s="60">
        <f t="shared" si="4"/>
        <v>30000</v>
      </c>
      <c r="V38" s="60">
        <f t="shared" si="4"/>
        <v>1802076</v>
      </c>
      <c r="W38" s="60">
        <f t="shared" si="4"/>
        <v>16220542</v>
      </c>
      <c r="X38" s="60">
        <f t="shared" si="4"/>
        <v>23759000</v>
      </c>
      <c r="Y38" s="60">
        <f t="shared" si="4"/>
        <v>-7538458</v>
      </c>
      <c r="Z38" s="140">
        <f t="shared" si="5"/>
        <v>-31.72885222442022</v>
      </c>
      <c r="AA38" s="155">
        <f>AA8+AA23</f>
        <v>23759000</v>
      </c>
    </row>
    <row r="39" spans="1:27" ht="12.75">
      <c r="A39" s="291" t="s">
        <v>208</v>
      </c>
      <c r="B39" s="142"/>
      <c r="C39" s="62">
        <f t="shared" si="4"/>
        <v>6915453</v>
      </c>
      <c r="D39" s="156">
        <f t="shared" si="4"/>
        <v>0</v>
      </c>
      <c r="E39" s="60">
        <f t="shared" si="4"/>
        <v>19762086</v>
      </c>
      <c r="F39" s="60">
        <f t="shared" si="4"/>
        <v>19314000</v>
      </c>
      <c r="G39" s="60">
        <f t="shared" si="4"/>
        <v>86365</v>
      </c>
      <c r="H39" s="60">
        <f t="shared" si="4"/>
        <v>0</v>
      </c>
      <c r="I39" s="60">
        <f t="shared" si="4"/>
        <v>0</v>
      </c>
      <c r="J39" s="60">
        <f t="shared" si="4"/>
        <v>86365</v>
      </c>
      <c r="K39" s="60">
        <f t="shared" si="4"/>
        <v>2062500</v>
      </c>
      <c r="L39" s="60">
        <f t="shared" si="4"/>
        <v>4977871</v>
      </c>
      <c r="M39" s="60">
        <f t="shared" si="4"/>
        <v>4639575</v>
      </c>
      <c r="N39" s="60">
        <f t="shared" si="4"/>
        <v>11679946</v>
      </c>
      <c r="O39" s="60">
        <f t="shared" si="4"/>
        <v>1019987</v>
      </c>
      <c r="P39" s="60">
        <f t="shared" si="4"/>
        <v>1489867</v>
      </c>
      <c r="Q39" s="60">
        <f t="shared" si="4"/>
        <v>541859</v>
      </c>
      <c r="R39" s="60">
        <f t="shared" si="4"/>
        <v>3051713</v>
      </c>
      <c r="S39" s="60">
        <f t="shared" si="4"/>
        <v>1453089</v>
      </c>
      <c r="T39" s="60">
        <f t="shared" si="4"/>
        <v>3009812</v>
      </c>
      <c r="U39" s="60">
        <f t="shared" si="4"/>
        <v>2019357</v>
      </c>
      <c r="V39" s="60">
        <f t="shared" si="4"/>
        <v>6482258</v>
      </c>
      <c r="W39" s="60">
        <f t="shared" si="4"/>
        <v>21300282</v>
      </c>
      <c r="X39" s="60">
        <f t="shared" si="4"/>
        <v>19314000</v>
      </c>
      <c r="Y39" s="60">
        <f t="shared" si="4"/>
        <v>1986282</v>
      </c>
      <c r="Z39" s="140">
        <f t="shared" si="5"/>
        <v>10.284156570363468</v>
      </c>
      <c r="AA39" s="155">
        <f>AA9+AA24</f>
        <v>19314000</v>
      </c>
    </row>
    <row r="40" spans="1:27" ht="12.75">
      <c r="A40" s="291" t="s">
        <v>209</v>
      </c>
      <c r="B40" s="142"/>
      <c r="C40" s="62">
        <f t="shared" si="4"/>
        <v>2375395</v>
      </c>
      <c r="D40" s="156">
        <f t="shared" si="4"/>
        <v>0</v>
      </c>
      <c r="E40" s="60">
        <f t="shared" si="4"/>
        <v>112000</v>
      </c>
      <c r="F40" s="60">
        <f t="shared" si="4"/>
        <v>7170000</v>
      </c>
      <c r="G40" s="60">
        <f t="shared" si="4"/>
        <v>0</v>
      </c>
      <c r="H40" s="60">
        <f t="shared" si="4"/>
        <v>0</v>
      </c>
      <c r="I40" s="60">
        <f t="shared" si="4"/>
        <v>317371</v>
      </c>
      <c r="J40" s="60">
        <f t="shared" si="4"/>
        <v>317371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121607</v>
      </c>
      <c r="Q40" s="60">
        <f t="shared" si="4"/>
        <v>825061</v>
      </c>
      <c r="R40" s="60">
        <f t="shared" si="4"/>
        <v>946668</v>
      </c>
      <c r="S40" s="60">
        <f t="shared" si="4"/>
        <v>2844408</v>
      </c>
      <c r="T40" s="60">
        <f t="shared" si="4"/>
        <v>4482196</v>
      </c>
      <c r="U40" s="60">
        <f t="shared" si="4"/>
        <v>448891</v>
      </c>
      <c r="V40" s="60">
        <f t="shared" si="4"/>
        <v>7775495</v>
      </c>
      <c r="W40" s="60">
        <f t="shared" si="4"/>
        <v>9039534</v>
      </c>
      <c r="X40" s="60">
        <f t="shared" si="4"/>
        <v>7170000</v>
      </c>
      <c r="Y40" s="60">
        <f t="shared" si="4"/>
        <v>1869534</v>
      </c>
      <c r="Z40" s="140">
        <f t="shared" si="5"/>
        <v>26.07439330543933</v>
      </c>
      <c r="AA40" s="155">
        <f>AA10+AA25</f>
        <v>7170000</v>
      </c>
    </row>
    <row r="41" spans="1:27" ht="12.75">
      <c r="A41" s="292" t="s">
        <v>210</v>
      </c>
      <c r="B41" s="142"/>
      <c r="C41" s="293">
        <f aca="true" t="shared" si="6" ref="C41:Y41">SUM(C36:C40)</f>
        <v>37518064</v>
      </c>
      <c r="D41" s="294">
        <f t="shared" si="6"/>
        <v>0</v>
      </c>
      <c r="E41" s="295">
        <f t="shared" si="6"/>
        <v>67395889</v>
      </c>
      <c r="F41" s="295">
        <f t="shared" si="6"/>
        <v>68600000</v>
      </c>
      <c r="G41" s="295">
        <f t="shared" si="6"/>
        <v>3717693</v>
      </c>
      <c r="H41" s="295">
        <f t="shared" si="6"/>
        <v>710831</v>
      </c>
      <c r="I41" s="295">
        <f t="shared" si="6"/>
        <v>864004</v>
      </c>
      <c r="J41" s="295">
        <f t="shared" si="6"/>
        <v>5292528</v>
      </c>
      <c r="K41" s="295">
        <f t="shared" si="6"/>
        <v>4497422</v>
      </c>
      <c r="L41" s="295">
        <f t="shared" si="6"/>
        <v>9386415</v>
      </c>
      <c r="M41" s="295">
        <f t="shared" si="6"/>
        <v>8725153</v>
      </c>
      <c r="N41" s="295">
        <f t="shared" si="6"/>
        <v>22608990</v>
      </c>
      <c r="O41" s="295">
        <f t="shared" si="6"/>
        <v>2838915</v>
      </c>
      <c r="P41" s="295">
        <f t="shared" si="6"/>
        <v>4369991</v>
      </c>
      <c r="Q41" s="295">
        <f t="shared" si="6"/>
        <v>3828963</v>
      </c>
      <c r="R41" s="295">
        <f t="shared" si="6"/>
        <v>11037869</v>
      </c>
      <c r="S41" s="295">
        <f t="shared" si="6"/>
        <v>5818818</v>
      </c>
      <c r="T41" s="295">
        <f t="shared" si="6"/>
        <v>9770260</v>
      </c>
      <c r="U41" s="295">
        <f t="shared" si="6"/>
        <v>2642776</v>
      </c>
      <c r="V41" s="295">
        <f t="shared" si="6"/>
        <v>18231854</v>
      </c>
      <c r="W41" s="295">
        <f t="shared" si="6"/>
        <v>57171241</v>
      </c>
      <c r="X41" s="295">
        <f t="shared" si="6"/>
        <v>68600000</v>
      </c>
      <c r="Y41" s="295">
        <f t="shared" si="6"/>
        <v>-11428759</v>
      </c>
      <c r="Z41" s="296">
        <f t="shared" si="5"/>
        <v>-16.659998542274053</v>
      </c>
      <c r="AA41" s="297">
        <f>SUM(AA36:AA40)</f>
        <v>68600000</v>
      </c>
    </row>
    <row r="42" spans="1:27" ht="12.75">
      <c r="A42" s="298" t="s">
        <v>211</v>
      </c>
      <c r="B42" s="136"/>
      <c r="C42" s="95">
        <f aca="true" t="shared" si="7" ref="C42:Y48">C12+C27</f>
        <v>13899556</v>
      </c>
      <c r="D42" s="129">
        <f t="shared" si="7"/>
        <v>0</v>
      </c>
      <c r="E42" s="54">
        <f t="shared" si="7"/>
        <v>1030000</v>
      </c>
      <c r="F42" s="54">
        <f t="shared" si="7"/>
        <v>1519000</v>
      </c>
      <c r="G42" s="54">
        <f t="shared" si="7"/>
        <v>1805526</v>
      </c>
      <c r="H42" s="54">
        <f t="shared" si="7"/>
        <v>464654</v>
      </c>
      <c r="I42" s="54">
        <f t="shared" si="7"/>
        <v>0</v>
      </c>
      <c r="J42" s="54">
        <f t="shared" si="7"/>
        <v>2270180</v>
      </c>
      <c r="K42" s="54">
        <f t="shared" si="7"/>
        <v>0</v>
      </c>
      <c r="L42" s="54">
        <f t="shared" si="7"/>
        <v>7801</v>
      </c>
      <c r="M42" s="54">
        <f t="shared" si="7"/>
        <v>0</v>
      </c>
      <c r="N42" s="54">
        <f t="shared" si="7"/>
        <v>7801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2277981</v>
      </c>
      <c r="X42" s="54">
        <f t="shared" si="7"/>
        <v>1519000</v>
      </c>
      <c r="Y42" s="54">
        <f t="shared" si="7"/>
        <v>758981</v>
      </c>
      <c r="Z42" s="184">
        <f t="shared" si="5"/>
        <v>49.96583278472679</v>
      </c>
      <c r="AA42" s="130">
        <f aca="true" t="shared" si="8" ref="AA42:AA48">AA12+AA27</f>
        <v>1519000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4065521</v>
      </c>
      <c r="D45" s="129">
        <f t="shared" si="7"/>
        <v>0</v>
      </c>
      <c r="E45" s="54">
        <f t="shared" si="7"/>
        <v>6976853</v>
      </c>
      <c r="F45" s="54">
        <f t="shared" si="7"/>
        <v>9069000</v>
      </c>
      <c r="G45" s="54">
        <f t="shared" si="7"/>
        <v>6792</v>
      </c>
      <c r="H45" s="54">
        <f t="shared" si="7"/>
        <v>24529</v>
      </c>
      <c r="I45" s="54">
        <f t="shared" si="7"/>
        <v>24196</v>
      </c>
      <c r="J45" s="54">
        <f t="shared" si="7"/>
        <v>55517</v>
      </c>
      <c r="K45" s="54">
        <f t="shared" si="7"/>
        <v>59603</v>
      </c>
      <c r="L45" s="54">
        <f t="shared" si="7"/>
        <v>65343</v>
      </c>
      <c r="M45" s="54">
        <f t="shared" si="7"/>
        <v>1175761</v>
      </c>
      <c r="N45" s="54">
        <f t="shared" si="7"/>
        <v>1300707</v>
      </c>
      <c r="O45" s="54">
        <f t="shared" si="7"/>
        <v>105637</v>
      </c>
      <c r="P45" s="54">
        <f t="shared" si="7"/>
        <v>24410</v>
      </c>
      <c r="Q45" s="54">
        <f t="shared" si="7"/>
        <v>32952</v>
      </c>
      <c r="R45" s="54">
        <f t="shared" si="7"/>
        <v>162999</v>
      </c>
      <c r="S45" s="54">
        <f t="shared" si="7"/>
        <v>1900376</v>
      </c>
      <c r="T45" s="54">
        <f t="shared" si="7"/>
        <v>62487</v>
      </c>
      <c r="U45" s="54">
        <f t="shared" si="7"/>
        <v>158914</v>
      </c>
      <c r="V45" s="54">
        <f t="shared" si="7"/>
        <v>2121777</v>
      </c>
      <c r="W45" s="54">
        <f t="shared" si="7"/>
        <v>3641000</v>
      </c>
      <c r="X45" s="54">
        <f t="shared" si="7"/>
        <v>9069000</v>
      </c>
      <c r="Y45" s="54">
        <f t="shared" si="7"/>
        <v>-5428000</v>
      </c>
      <c r="Z45" s="184">
        <f t="shared" si="5"/>
        <v>-59.85224390781784</v>
      </c>
      <c r="AA45" s="130">
        <f t="shared" si="8"/>
        <v>9069000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750000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55483141</v>
      </c>
      <c r="D49" s="218">
        <f t="shared" si="9"/>
        <v>0</v>
      </c>
      <c r="E49" s="220">
        <f t="shared" si="9"/>
        <v>76152742</v>
      </c>
      <c r="F49" s="220">
        <f t="shared" si="9"/>
        <v>79188000</v>
      </c>
      <c r="G49" s="220">
        <f t="shared" si="9"/>
        <v>5530011</v>
      </c>
      <c r="H49" s="220">
        <f t="shared" si="9"/>
        <v>1200014</v>
      </c>
      <c r="I49" s="220">
        <f t="shared" si="9"/>
        <v>888200</v>
      </c>
      <c r="J49" s="220">
        <f t="shared" si="9"/>
        <v>7618225</v>
      </c>
      <c r="K49" s="220">
        <f t="shared" si="9"/>
        <v>4557025</v>
      </c>
      <c r="L49" s="220">
        <f t="shared" si="9"/>
        <v>9459559</v>
      </c>
      <c r="M49" s="220">
        <f t="shared" si="9"/>
        <v>9900914</v>
      </c>
      <c r="N49" s="220">
        <f t="shared" si="9"/>
        <v>23917498</v>
      </c>
      <c r="O49" s="220">
        <f t="shared" si="9"/>
        <v>2944552</v>
      </c>
      <c r="P49" s="220">
        <f t="shared" si="9"/>
        <v>4394401</v>
      </c>
      <c r="Q49" s="220">
        <f t="shared" si="9"/>
        <v>3861915</v>
      </c>
      <c r="R49" s="220">
        <f t="shared" si="9"/>
        <v>11200868</v>
      </c>
      <c r="S49" s="220">
        <f t="shared" si="9"/>
        <v>7719194</v>
      </c>
      <c r="T49" s="220">
        <f t="shared" si="9"/>
        <v>9832747</v>
      </c>
      <c r="U49" s="220">
        <f t="shared" si="9"/>
        <v>2801690</v>
      </c>
      <c r="V49" s="220">
        <f t="shared" si="9"/>
        <v>20353631</v>
      </c>
      <c r="W49" s="220">
        <f t="shared" si="9"/>
        <v>63090222</v>
      </c>
      <c r="X49" s="220">
        <f t="shared" si="9"/>
        <v>79188000</v>
      </c>
      <c r="Y49" s="220">
        <f t="shared" si="9"/>
        <v>-16097778</v>
      </c>
      <c r="Z49" s="221">
        <f t="shared" si="5"/>
        <v>-20.32855735717533</v>
      </c>
      <c r="AA49" s="222">
        <f>SUM(AA41:AA48)</f>
        <v>79188000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77303001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10000000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5392726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3033042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11210613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4739620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34376001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42927000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77303000</v>
      </c>
      <c r="F68" s="60"/>
      <c r="G68" s="60">
        <v>110348</v>
      </c>
      <c r="H68" s="60">
        <v>2630851</v>
      </c>
      <c r="I68" s="60">
        <v>1664631</v>
      </c>
      <c r="J68" s="60">
        <v>4405830</v>
      </c>
      <c r="K68" s="60">
        <v>2836518</v>
      </c>
      <c r="L68" s="60">
        <v>2119201</v>
      </c>
      <c r="M68" s="60">
        <v>730769</v>
      </c>
      <c r="N68" s="60">
        <v>5686488</v>
      </c>
      <c r="O68" s="60">
        <v>2069120</v>
      </c>
      <c r="P68" s="60">
        <v>1317159</v>
      </c>
      <c r="Q68" s="60">
        <v>1577344</v>
      </c>
      <c r="R68" s="60">
        <v>4963623</v>
      </c>
      <c r="S68" s="60">
        <v>4255794</v>
      </c>
      <c r="T68" s="60">
        <v>1711892</v>
      </c>
      <c r="U68" s="60">
        <v>2563804</v>
      </c>
      <c r="V68" s="60">
        <v>8531490</v>
      </c>
      <c r="W68" s="60">
        <v>23587431</v>
      </c>
      <c r="X68" s="60"/>
      <c r="Y68" s="60">
        <v>23587431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77303000</v>
      </c>
      <c r="F69" s="220">
        <f t="shared" si="12"/>
        <v>0</v>
      </c>
      <c r="G69" s="220">
        <f t="shared" si="12"/>
        <v>110348</v>
      </c>
      <c r="H69" s="220">
        <f t="shared" si="12"/>
        <v>2630851</v>
      </c>
      <c r="I69" s="220">
        <f t="shared" si="12"/>
        <v>1664631</v>
      </c>
      <c r="J69" s="220">
        <f t="shared" si="12"/>
        <v>4405830</v>
      </c>
      <c r="K69" s="220">
        <f t="shared" si="12"/>
        <v>2836518</v>
      </c>
      <c r="L69" s="220">
        <f t="shared" si="12"/>
        <v>2119201</v>
      </c>
      <c r="M69" s="220">
        <f t="shared" si="12"/>
        <v>730769</v>
      </c>
      <c r="N69" s="220">
        <f t="shared" si="12"/>
        <v>5686488</v>
      </c>
      <c r="O69" s="220">
        <f t="shared" si="12"/>
        <v>2069120</v>
      </c>
      <c r="P69" s="220">
        <f t="shared" si="12"/>
        <v>1317159</v>
      </c>
      <c r="Q69" s="220">
        <f t="shared" si="12"/>
        <v>1577344</v>
      </c>
      <c r="R69" s="220">
        <f t="shared" si="12"/>
        <v>4963623</v>
      </c>
      <c r="S69" s="220">
        <f t="shared" si="12"/>
        <v>4255794</v>
      </c>
      <c r="T69" s="220">
        <f t="shared" si="12"/>
        <v>1711892</v>
      </c>
      <c r="U69" s="220">
        <f t="shared" si="12"/>
        <v>2563804</v>
      </c>
      <c r="V69" s="220">
        <f t="shared" si="12"/>
        <v>8531490</v>
      </c>
      <c r="W69" s="220">
        <f t="shared" si="12"/>
        <v>23587431</v>
      </c>
      <c r="X69" s="220">
        <f t="shared" si="12"/>
        <v>0</v>
      </c>
      <c r="Y69" s="220">
        <f t="shared" si="12"/>
        <v>23587431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37518064</v>
      </c>
      <c r="D5" s="357">
        <f t="shared" si="0"/>
        <v>0</v>
      </c>
      <c r="E5" s="356">
        <f t="shared" si="0"/>
        <v>59658128</v>
      </c>
      <c r="F5" s="358">
        <f t="shared" si="0"/>
        <v>0</v>
      </c>
      <c r="G5" s="358">
        <f t="shared" si="0"/>
        <v>2053513</v>
      </c>
      <c r="H5" s="356">
        <f t="shared" si="0"/>
        <v>710831</v>
      </c>
      <c r="I5" s="356">
        <f t="shared" si="0"/>
        <v>317371</v>
      </c>
      <c r="J5" s="358">
        <f t="shared" si="0"/>
        <v>3081715</v>
      </c>
      <c r="K5" s="358">
        <f t="shared" si="0"/>
        <v>0</v>
      </c>
      <c r="L5" s="356">
        <f t="shared" si="0"/>
        <v>2655242</v>
      </c>
      <c r="M5" s="356">
        <f t="shared" si="0"/>
        <v>3954294</v>
      </c>
      <c r="N5" s="358">
        <f t="shared" si="0"/>
        <v>6609536</v>
      </c>
      <c r="O5" s="358">
        <f t="shared" si="0"/>
        <v>692169</v>
      </c>
      <c r="P5" s="356">
        <f t="shared" si="0"/>
        <v>1282772</v>
      </c>
      <c r="Q5" s="356">
        <f t="shared" si="0"/>
        <v>1551954</v>
      </c>
      <c r="R5" s="358">
        <f t="shared" si="0"/>
        <v>3526895</v>
      </c>
      <c r="S5" s="358">
        <f t="shared" si="0"/>
        <v>4456128</v>
      </c>
      <c r="T5" s="356">
        <f t="shared" si="0"/>
        <v>8634128</v>
      </c>
      <c r="U5" s="356">
        <f t="shared" si="0"/>
        <v>2498248</v>
      </c>
      <c r="V5" s="358">
        <f t="shared" si="0"/>
        <v>15588504</v>
      </c>
      <c r="W5" s="358">
        <f t="shared" si="0"/>
        <v>28806650</v>
      </c>
      <c r="X5" s="356">
        <f t="shared" si="0"/>
        <v>0</v>
      </c>
      <c r="Y5" s="358">
        <f t="shared" si="0"/>
        <v>28806650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17564364</v>
      </c>
      <c r="D6" s="340">
        <f aca="true" t="shared" si="1" ref="D6:AA6">+D7</f>
        <v>0</v>
      </c>
      <c r="E6" s="60">
        <f t="shared" si="1"/>
        <v>11336486</v>
      </c>
      <c r="F6" s="59">
        <f t="shared" si="1"/>
        <v>0</v>
      </c>
      <c r="G6" s="59">
        <f t="shared" si="1"/>
        <v>1967148</v>
      </c>
      <c r="H6" s="60">
        <f t="shared" si="1"/>
        <v>710831</v>
      </c>
      <c r="I6" s="60">
        <f t="shared" si="1"/>
        <v>0</v>
      </c>
      <c r="J6" s="59">
        <f t="shared" si="1"/>
        <v>2677979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390885</v>
      </c>
      <c r="R6" s="59">
        <f t="shared" si="1"/>
        <v>390885</v>
      </c>
      <c r="S6" s="59">
        <f t="shared" si="1"/>
        <v>158631</v>
      </c>
      <c r="T6" s="60">
        <f t="shared" si="1"/>
        <v>0</v>
      </c>
      <c r="U6" s="60">
        <f t="shared" si="1"/>
        <v>0</v>
      </c>
      <c r="V6" s="59">
        <f t="shared" si="1"/>
        <v>158631</v>
      </c>
      <c r="W6" s="59">
        <f t="shared" si="1"/>
        <v>3227495</v>
      </c>
      <c r="X6" s="60">
        <f t="shared" si="1"/>
        <v>0</v>
      </c>
      <c r="Y6" s="59">
        <f t="shared" si="1"/>
        <v>3227495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17564364</v>
      </c>
      <c r="D7" s="340"/>
      <c r="E7" s="60">
        <v>11336486</v>
      </c>
      <c r="F7" s="59"/>
      <c r="G7" s="59">
        <v>1967148</v>
      </c>
      <c r="H7" s="60">
        <v>710831</v>
      </c>
      <c r="I7" s="60"/>
      <c r="J7" s="59">
        <v>2677979</v>
      </c>
      <c r="K7" s="59"/>
      <c r="L7" s="60"/>
      <c r="M7" s="60"/>
      <c r="N7" s="59"/>
      <c r="O7" s="59"/>
      <c r="P7" s="60"/>
      <c r="Q7" s="60">
        <v>390885</v>
      </c>
      <c r="R7" s="59">
        <v>390885</v>
      </c>
      <c r="S7" s="59">
        <v>158631</v>
      </c>
      <c r="T7" s="60"/>
      <c r="U7" s="60"/>
      <c r="V7" s="59">
        <v>158631</v>
      </c>
      <c r="W7" s="59">
        <v>3227495</v>
      </c>
      <c r="X7" s="60"/>
      <c r="Y7" s="59">
        <v>3227495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6158849</v>
      </c>
      <c r="D8" s="340">
        <f t="shared" si="2"/>
        <v>0</v>
      </c>
      <c r="E8" s="60">
        <f t="shared" si="2"/>
        <v>5661000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6158849</v>
      </c>
      <c r="D9" s="340"/>
      <c r="E9" s="60">
        <v>5661000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4504003</v>
      </c>
      <c r="D11" s="363">
        <f aca="true" t="shared" si="3" ref="D11:AA11">+D12</f>
        <v>0</v>
      </c>
      <c r="E11" s="362">
        <f t="shared" si="3"/>
        <v>22786556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2655242</v>
      </c>
      <c r="M11" s="362">
        <f t="shared" si="3"/>
        <v>3274040</v>
      </c>
      <c r="N11" s="364">
        <f t="shared" si="3"/>
        <v>5929282</v>
      </c>
      <c r="O11" s="364">
        <f t="shared" si="3"/>
        <v>692169</v>
      </c>
      <c r="P11" s="362">
        <f t="shared" si="3"/>
        <v>1161165</v>
      </c>
      <c r="Q11" s="362">
        <f t="shared" si="3"/>
        <v>336008</v>
      </c>
      <c r="R11" s="364">
        <f t="shared" si="3"/>
        <v>2189342</v>
      </c>
      <c r="S11" s="364">
        <f t="shared" si="3"/>
        <v>0</v>
      </c>
      <c r="T11" s="362">
        <f t="shared" si="3"/>
        <v>1142120</v>
      </c>
      <c r="U11" s="362">
        <f t="shared" si="3"/>
        <v>30000</v>
      </c>
      <c r="V11" s="364">
        <f t="shared" si="3"/>
        <v>1172120</v>
      </c>
      <c r="W11" s="364">
        <f t="shared" si="3"/>
        <v>9290744</v>
      </c>
      <c r="X11" s="362">
        <f t="shared" si="3"/>
        <v>0</v>
      </c>
      <c r="Y11" s="364">
        <f t="shared" si="3"/>
        <v>9290744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4504003</v>
      </c>
      <c r="D12" s="340"/>
      <c r="E12" s="60">
        <v>22786556</v>
      </c>
      <c r="F12" s="59"/>
      <c r="G12" s="59"/>
      <c r="H12" s="60"/>
      <c r="I12" s="60"/>
      <c r="J12" s="59"/>
      <c r="K12" s="59"/>
      <c r="L12" s="60">
        <v>2655242</v>
      </c>
      <c r="M12" s="60">
        <v>3274040</v>
      </c>
      <c r="N12" s="59">
        <v>5929282</v>
      </c>
      <c r="O12" s="59">
        <v>692169</v>
      </c>
      <c r="P12" s="60">
        <v>1161165</v>
      </c>
      <c r="Q12" s="60">
        <v>336008</v>
      </c>
      <c r="R12" s="59">
        <v>2189342</v>
      </c>
      <c r="S12" s="59"/>
      <c r="T12" s="60">
        <v>1142120</v>
      </c>
      <c r="U12" s="60">
        <v>30000</v>
      </c>
      <c r="V12" s="59">
        <v>1172120</v>
      </c>
      <c r="W12" s="59">
        <v>9290744</v>
      </c>
      <c r="X12" s="60"/>
      <c r="Y12" s="59">
        <v>9290744</v>
      </c>
      <c r="Z12" s="61"/>
      <c r="AA12" s="62"/>
    </row>
    <row r="13" spans="1:27" ht="12.75">
      <c r="A13" s="361" t="s">
        <v>208</v>
      </c>
      <c r="B13" s="136"/>
      <c r="C13" s="275">
        <f>+C14</f>
        <v>6915453</v>
      </c>
      <c r="D13" s="341">
        <f aca="true" t="shared" si="4" ref="D13:AA13">+D14</f>
        <v>0</v>
      </c>
      <c r="E13" s="275">
        <f t="shared" si="4"/>
        <v>19762086</v>
      </c>
      <c r="F13" s="342">
        <f t="shared" si="4"/>
        <v>0</v>
      </c>
      <c r="G13" s="342">
        <f t="shared" si="4"/>
        <v>86365</v>
      </c>
      <c r="H13" s="275">
        <f t="shared" si="4"/>
        <v>0</v>
      </c>
      <c r="I13" s="275">
        <f t="shared" si="4"/>
        <v>0</v>
      </c>
      <c r="J13" s="342">
        <f t="shared" si="4"/>
        <v>86365</v>
      </c>
      <c r="K13" s="342">
        <f t="shared" si="4"/>
        <v>0</v>
      </c>
      <c r="L13" s="275">
        <f t="shared" si="4"/>
        <v>0</v>
      </c>
      <c r="M13" s="275">
        <f t="shared" si="4"/>
        <v>680254</v>
      </c>
      <c r="N13" s="342">
        <f t="shared" si="4"/>
        <v>680254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1453089</v>
      </c>
      <c r="T13" s="275">
        <f t="shared" si="4"/>
        <v>3009812</v>
      </c>
      <c r="U13" s="275">
        <f t="shared" si="4"/>
        <v>2019357</v>
      </c>
      <c r="V13" s="342">
        <f t="shared" si="4"/>
        <v>6482258</v>
      </c>
      <c r="W13" s="342">
        <f t="shared" si="4"/>
        <v>7248877</v>
      </c>
      <c r="X13" s="275">
        <f t="shared" si="4"/>
        <v>0</v>
      </c>
      <c r="Y13" s="342">
        <f t="shared" si="4"/>
        <v>7248877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6915453</v>
      </c>
      <c r="D14" s="340"/>
      <c r="E14" s="60">
        <v>19762086</v>
      </c>
      <c r="F14" s="59"/>
      <c r="G14" s="59">
        <v>86365</v>
      </c>
      <c r="H14" s="60"/>
      <c r="I14" s="60"/>
      <c r="J14" s="59">
        <v>86365</v>
      </c>
      <c r="K14" s="59"/>
      <c r="L14" s="60"/>
      <c r="M14" s="60">
        <v>680254</v>
      </c>
      <c r="N14" s="59">
        <v>680254</v>
      </c>
      <c r="O14" s="59"/>
      <c r="P14" s="60"/>
      <c r="Q14" s="60"/>
      <c r="R14" s="59"/>
      <c r="S14" s="59">
        <v>1453089</v>
      </c>
      <c r="T14" s="60">
        <v>3009812</v>
      </c>
      <c r="U14" s="60">
        <v>2019357</v>
      </c>
      <c r="V14" s="59">
        <v>6482258</v>
      </c>
      <c r="W14" s="59">
        <v>7248877</v>
      </c>
      <c r="X14" s="60"/>
      <c r="Y14" s="59">
        <v>7248877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2375395</v>
      </c>
      <c r="D15" s="340">
        <f t="shared" si="5"/>
        <v>0</v>
      </c>
      <c r="E15" s="60">
        <f t="shared" si="5"/>
        <v>112000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317371</v>
      </c>
      <c r="J15" s="59">
        <f t="shared" si="5"/>
        <v>317371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121607</v>
      </c>
      <c r="Q15" s="60">
        <f t="shared" si="5"/>
        <v>825061</v>
      </c>
      <c r="R15" s="59">
        <f t="shared" si="5"/>
        <v>946668</v>
      </c>
      <c r="S15" s="59">
        <f t="shared" si="5"/>
        <v>2844408</v>
      </c>
      <c r="T15" s="60">
        <f t="shared" si="5"/>
        <v>4482196</v>
      </c>
      <c r="U15" s="60">
        <f t="shared" si="5"/>
        <v>448891</v>
      </c>
      <c r="V15" s="59">
        <f t="shared" si="5"/>
        <v>7775495</v>
      </c>
      <c r="W15" s="59">
        <f t="shared" si="5"/>
        <v>9039534</v>
      </c>
      <c r="X15" s="60">
        <f t="shared" si="5"/>
        <v>0</v>
      </c>
      <c r="Y15" s="59">
        <f t="shared" si="5"/>
        <v>9039534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112000</v>
      </c>
      <c r="F16" s="59"/>
      <c r="G16" s="59"/>
      <c r="H16" s="60"/>
      <c r="I16" s="60">
        <v>317371</v>
      </c>
      <c r="J16" s="59">
        <v>317371</v>
      </c>
      <c r="K16" s="59"/>
      <c r="L16" s="60"/>
      <c r="M16" s="60"/>
      <c r="N16" s="59"/>
      <c r="O16" s="59"/>
      <c r="P16" s="60">
        <v>121607</v>
      </c>
      <c r="Q16" s="60">
        <v>825061</v>
      </c>
      <c r="R16" s="59">
        <v>946668</v>
      </c>
      <c r="S16" s="59">
        <v>2844408</v>
      </c>
      <c r="T16" s="60">
        <v>4482196</v>
      </c>
      <c r="U16" s="60">
        <v>448891</v>
      </c>
      <c r="V16" s="59">
        <v>7775495</v>
      </c>
      <c r="W16" s="59">
        <v>9039534</v>
      </c>
      <c r="X16" s="60"/>
      <c r="Y16" s="59">
        <v>9039534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2375395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13899556</v>
      </c>
      <c r="D22" s="344">
        <f t="shared" si="6"/>
        <v>0</v>
      </c>
      <c r="E22" s="343">
        <f t="shared" si="6"/>
        <v>1030000</v>
      </c>
      <c r="F22" s="345">
        <f t="shared" si="6"/>
        <v>1519000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1519000</v>
      </c>
      <c r="Y22" s="345">
        <f t="shared" si="6"/>
        <v>-1519000</v>
      </c>
      <c r="Z22" s="336">
        <f>+IF(X22&lt;&gt;0,+(Y22/X22)*100,0)</f>
        <v>-100</v>
      </c>
      <c r="AA22" s="350">
        <f>SUM(AA23:AA32)</f>
        <v>1519000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1519000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1519000</v>
      </c>
      <c r="Y25" s="59">
        <v>-1519000</v>
      </c>
      <c r="Z25" s="61">
        <v>-100</v>
      </c>
      <c r="AA25" s="62">
        <v>1519000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13899556</v>
      </c>
      <c r="D32" s="340"/>
      <c r="E32" s="60">
        <v>1030000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4065521</v>
      </c>
      <c r="D40" s="344">
        <f t="shared" si="9"/>
        <v>0</v>
      </c>
      <c r="E40" s="343">
        <f t="shared" si="9"/>
        <v>6976853</v>
      </c>
      <c r="F40" s="345">
        <f t="shared" si="9"/>
        <v>9069000</v>
      </c>
      <c r="G40" s="345">
        <f t="shared" si="9"/>
        <v>6792</v>
      </c>
      <c r="H40" s="343">
        <f t="shared" si="9"/>
        <v>24529</v>
      </c>
      <c r="I40" s="343">
        <f t="shared" si="9"/>
        <v>24196</v>
      </c>
      <c r="J40" s="345">
        <f t="shared" si="9"/>
        <v>55517</v>
      </c>
      <c r="K40" s="345">
        <f t="shared" si="9"/>
        <v>59603</v>
      </c>
      <c r="L40" s="343">
        <f t="shared" si="9"/>
        <v>65343</v>
      </c>
      <c r="M40" s="343">
        <f t="shared" si="9"/>
        <v>1175761</v>
      </c>
      <c r="N40" s="345">
        <f t="shared" si="9"/>
        <v>1300707</v>
      </c>
      <c r="O40" s="345">
        <f t="shared" si="9"/>
        <v>105637</v>
      </c>
      <c r="P40" s="343">
        <f t="shared" si="9"/>
        <v>24410</v>
      </c>
      <c r="Q40" s="343">
        <f t="shared" si="9"/>
        <v>32952</v>
      </c>
      <c r="R40" s="345">
        <f t="shared" si="9"/>
        <v>162999</v>
      </c>
      <c r="S40" s="345">
        <f t="shared" si="9"/>
        <v>1900376</v>
      </c>
      <c r="T40" s="343">
        <f t="shared" si="9"/>
        <v>62487</v>
      </c>
      <c r="U40" s="343">
        <f t="shared" si="9"/>
        <v>158914</v>
      </c>
      <c r="V40" s="345">
        <f t="shared" si="9"/>
        <v>2121777</v>
      </c>
      <c r="W40" s="345">
        <f t="shared" si="9"/>
        <v>3641000</v>
      </c>
      <c r="X40" s="343">
        <f t="shared" si="9"/>
        <v>9069000</v>
      </c>
      <c r="Y40" s="345">
        <f t="shared" si="9"/>
        <v>-5428000</v>
      </c>
      <c r="Z40" s="336">
        <f>+IF(X40&lt;&gt;0,+(Y40/X40)*100,0)</f>
        <v>-59.85224390781784</v>
      </c>
      <c r="AA40" s="350">
        <f>SUM(AA41:AA49)</f>
        <v>9069000</v>
      </c>
    </row>
    <row r="41" spans="1:27" ht="12.75">
      <c r="A41" s="361" t="s">
        <v>248</v>
      </c>
      <c r="B41" s="142"/>
      <c r="C41" s="362">
        <v>1600661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867990</v>
      </c>
      <c r="V41" s="364">
        <v>867990</v>
      </c>
      <c r="W41" s="364">
        <v>867990</v>
      </c>
      <c r="X41" s="362"/>
      <c r="Y41" s="364">
        <v>867990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254481</v>
      </c>
      <c r="D43" s="369"/>
      <c r="E43" s="305">
        <v>1093744</v>
      </c>
      <c r="F43" s="370"/>
      <c r="G43" s="370"/>
      <c r="H43" s="305">
        <v>16281</v>
      </c>
      <c r="I43" s="305">
        <v>21628</v>
      </c>
      <c r="J43" s="370">
        <v>37909</v>
      </c>
      <c r="K43" s="370">
        <v>38784</v>
      </c>
      <c r="L43" s="305">
        <v>8421</v>
      </c>
      <c r="M43" s="305">
        <v>1028963</v>
      </c>
      <c r="N43" s="370">
        <v>1076168</v>
      </c>
      <c r="O43" s="370"/>
      <c r="P43" s="305"/>
      <c r="Q43" s="305">
        <v>23130</v>
      </c>
      <c r="R43" s="370">
        <v>23130</v>
      </c>
      <c r="S43" s="370">
        <v>856375</v>
      </c>
      <c r="T43" s="305">
        <v>38975</v>
      </c>
      <c r="U43" s="305">
        <v>-815756</v>
      </c>
      <c r="V43" s="370">
        <v>79594</v>
      </c>
      <c r="W43" s="370">
        <v>1216801</v>
      </c>
      <c r="X43" s="305"/>
      <c r="Y43" s="370">
        <v>1216801</v>
      </c>
      <c r="Z43" s="371"/>
      <c r="AA43" s="303"/>
    </row>
    <row r="44" spans="1:27" ht="12.75">
      <c r="A44" s="361" t="s">
        <v>251</v>
      </c>
      <c r="B44" s="136"/>
      <c r="C44" s="60">
        <v>36234</v>
      </c>
      <c r="D44" s="368"/>
      <c r="E44" s="54">
        <v>2466109</v>
      </c>
      <c r="F44" s="53">
        <v>4691000</v>
      </c>
      <c r="G44" s="53">
        <v>6792</v>
      </c>
      <c r="H44" s="54">
        <v>8248</v>
      </c>
      <c r="I44" s="54">
        <v>2568</v>
      </c>
      <c r="J44" s="53">
        <v>17608</v>
      </c>
      <c r="K44" s="53">
        <v>20819</v>
      </c>
      <c r="L44" s="54">
        <v>56922</v>
      </c>
      <c r="M44" s="54">
        <v>146798</v>
      </c>
      <c r="N44" s="53">
        <v>224539</v>
      </c>
      <c r="O44" s="53">
        <v>105637</v>
      </c>
      <c r="P44" s="54">
        <v>24410</v>
      </c>
      <c r="Q44" s="54">
        <v>9822</v>
      </c>
      <c r="R44" s="53">
        <v>139869</v>
      </c>
      <c r="S44" s="53">
        <v>1044001</v>
      </c>
      <c r="T44" s="54">
        <v>23512</v>
      </c>
      <c r="U44" s="54">
        <v>106680</v>
      </c>
      <c r="V44" s="53">
        <v>1174193</v>
      </c>
      <c r="W44" s="53">
        <v>1556209</v>
      </c>
      <c r="X44" s="54">
        <v>4691000</v>
      </c>
      <c r="Y44" s="53">
        <v>-3134791</v>
      </c>
      <c r="Z44" s="94">
        <v>-66.83</v>
      </c>
      <c r="AA44" s="95">
        <v>4691000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2174145</v>
      </c>
      <c r="D49" s="368"/>
      <c r="E49" s="54">
        <v>3417000</v>
      </c>
      <c r="F49" s="53">
        <v>4378000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4378000</v>
      </c>
      <c r="Y49" s="53">
        <v>-4378000</v>
      </c>
      <c r="Z49" s="94">
        <v>-100</v>
      </c>
      <c r="AA49" s="95">
        <v>4378000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750000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750000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55483141</v>
      </c>
      <c r="D60" s="346">
        <f t="shared" si="14"/>
        <v>0</v>
      </c>
      <c r="E60" s="219">
        <f t="shared" si="14"/>
        <v>68414981</v>
      </c>
      <c r="F60" s="264">
        <f t="shared" si="14"/>
        <v>10588000</v>
      </c>
      <c r="G60" s="264">
        <f t="shared" si="14"/>
        <v>2060305</v>
      </c>
      <c r="H60" s="219">
        <f t="shared" si="14"/>
        <v>735360</v>
      </c>
      <c r="I60" s="219">
        <f t="shared" si="14"/>
        <v>341567</v>
      </c>
      <c r="J60" s="264">
        <f t="shared" si="14"/>
        <v>3137232</v>
      </c>
      <c r="K60" s="264">
        <f t="shared" si="14"/>
        <v>59603</v>
      </c>
      <c r="L60" s="219">
        <f t="shared" si="14"/>
        <v>2720585</v>
      </c>
      <c r="M60" s="219">
        <f t="shared" si="14"/>
        <v>5130055</v>
      </c>
      <c r="N60" s="264">
        <f t="shared" si="14"/>
        <v>7910243</v>
      </c>
      <c r="O60" s="264">
        <f t="shared" si="14"/>
        <v>797806</v>
      </c>
      <c r="P60" s="219">
        <f t="shared" si="14"/>
        <v>1307182</v>
      </c>
      <c r="Q60" s="219">
        <f t="shared" si="14"/>
        <v>1584906</v>
      </c>
      <c r="R60" s="264">
        <f t="shared" si="14"/>
        <v>3689894</v>
      </c>
      <c r="S60" s="264">
        <f t="shared" si="14"/>
        <v>6356504</v>
      </c>
      <c r="T60" s="219">
        <f t="shared" si="14"/>
        <v>8696615</v>
      </c>
      <c r="U60" s="219">
        <f t="shared" si="14"/>
        <v>2657162</v>
      </c>
      <c r="V60" s="264">
        <f t="shared" si="14"/>
        <v>17710281</v>
      </c>
      <c r="W60" s="264">
        <f t="shared" si="14"/>
        <v>32447650</v>
      </c>
      <c r="X60" s="219">
        <f t="shared" si="14"/>
        <v>10588000</v>
      </c>
      <c r="Y60" s="264">
        <f t="shared" si="14"/>
        <v>21859650</v>
      </c>
      <c r="Z60" s="337">
        <f>+IF(X60&lt;&gt;0,+(Y60/X60)*100,0)</f>
        <v>206.45683792973176</v>
      </c>
      <c r="AA60" s="232">
        <f>+AA57+AA54+AA51+AA40+AA37+AA34+AA22+AA5</f>
        <v>10588000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7737761</v>
      </c>
      <c r="F5" s="358">
        <f t="shared" si="0"/>
        <v>68600000</v>
      </c>
      <c r="G5" s="358">
        <f t="shared" si="0"/>
        <v>1664180</v>
      </c>
      <c r="H5" s="356">
        <f t="shared" si="0"/>
        <v>0</v>
      </c>
      <c r="I5" s="356">
        <f t="shared" si="0"/>
        <v>546633</v>
      </c>
      <c r="J5" s="358">
        <f t="shared" si="0"/>
        <v>2210813</v>
      </c>
      <c r="K5" s="358">
        <f t="shared" si="0"/>
        <v>4497422</v>
      </c>
      <c r="L5" s="356">
        <f t="shared" si="0"/>
        <v>6731173</v>
      </c>
      <c r="M5" s="356">
        <f t="shared" si="0"/>
        <v>4770859</v>
      </c>
      <c r="N5" s="358">
        <f t="shared" si="0"/>
        <v>15999454</v>
      </c>
      <c r="O5" s="358">
        <f t="shared" si="0"/>
        <v>2146746</v>
      </c>
      <c r="P5" s="356">
        <f t="shared" si="0"/>
        <v>3087219</v>
      </c>
      <c r="Q5" s="356">
        <f t="shared" si="0"/>
        <v>2277009</v>
      </c>
      <c r="R5" s="358">
        <f t="shared" si="0"/>
        <v>7510974</v>
      </c>
      <c r="S5" s="358">
        <f t="shared" si="0"/>
        <v>1362690</v>
      </c>
      <c r="T5" s="356">
        <f t="shared" si="0"/>
        <v>1136132</v>
      </c>
      <c r="U5" s="356">
        <f t="shared" si="0"/>
        <v>144528</v>
      </c>
      <c r="V5" s="358">
        <f t="shared" si="0"/>
        <v>2643350</v>
      </c>
      <c r="W5" s="358">
        <f t="shared" si="0"/>
        <v>28364591</v>
      </c>
      <c r="X5" s="356">
        <f t="shared" si="0"/>
        <v>68600000</v>
      </c>
      <c r="Y5" s="358">
        <f t="shared" si="0"/>
        <v>-40235409</v>
      </c>
      <c r="Z5" s="359">
        <f>+IF(X5&lt;&gt;0,+(Y5/X5)*100,0)</f>
        <v>-58.65219970845481</v>
      </c>
      <c r="AA5" s="360">
        <f>+AA6+AA8+AA11+AA13+AA15</f>
        <v>68600000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7737761</v>
      </c>
      <c r="F6" s="59">
        <f t="shared" si="1"/>
        <v>12696000</v>
      </c>
      <c r="G6" s="59">
        <f t="shared" si="1"/>
        <v>1664180</v>
      </c>
      <c r="H6" s="60">
        <f t="shared" si="1"/>
        <v>0</v>
      </c>
      <c r="I6" s="60">
        <f t="shared" si="1"/>
        <v>546633</v>
      </c>
      <c r="J6" s="59">
        <f t="shared" si="1"/>
        <v>2210813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352071</v>
      </c>
      <c r="U6" s="60">
        <f t="shared" si="1"/>
        <v>0</v>
      </c>
      <c r="V6" s="59">
        <f t="shared" si="1"/>
        <v>352071</v>
      </c>
      <c r="W6" s="59">
        <f t="shared" si="1"/>
        <v>2562884</v>
      </c>
      <c r="X6" s="60">
        <f t="shared" si="1"/>
        <v>12696000</v>
      </c>
      <c r="Y6" s="59">
        <f t="shared" si="1"/>
        <v>-10133116</v>
      </c>
      <c r="Z6" s="61">
        <f>+IF(X6&lt;&gt;0,+(Y6/X6)*100,0)</f>
        <v>-79.81345305608065</v>
      </c>
      <c r="AA6" s="62">
        <f t="shared" si="1"/>
        <v>12696000</v>
      </c>
    </row>
    <row r="7" spans="1:27" ht="12.75">
      <c r="A7" s="291" t="s">
        <v>229</v>
      </c>
      <c r="B7" s="142"/>
      <c r="C7" s="60"/>
      <c r="D7" s="340"/>
      <c r="E7" s="60">
        <v>7737761</v>
      </c>
      <c r="F7" s="59">
        <v>12696000</v>
      </c>
      <c r="G7" s="59">
        <v>1664180</v>
      </c>
      <c r="H7" s="60"/>
      <c r="I7" s="60">
        <v>546633</v>
      </c>
      <c r="J7" s="59">
        <v>2210813</v>
      </c>
      <c r="K7" s="59"/>
      <c r="L7" s="60"/>
      <c r="M7" s="60"/>
      <c r="N7" s="59"/>
      <c r="O7" s="59"/>
      <c r="P7" s="60"/>
      <c r="Q7" s="60"/>
      <c r="R7" s="59"/>
      <c r="S7" s="59"/>
      <c r="T7" s="60">
        <v>352071</v>
      </c>
      <c r="U7" s="60"/>
      <c r="V7" s="59">
        <v>352071</v>
      </c>
      <c r="W7" s="59">
        <v>2562884</v>
      </c>
      <c r="X7" s="60">
        <v>12696000</v>
      </c>
      <c r="Y7" s="59">
        <v>-10133116</v>
      </c>
      <c r="Z7" s="61">
        <v>-79.81</v>
      </c>
      <c r="AA7" s="62">
        <v>12696000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5661000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449111</v>
      </c>
      <c r="L8" s="60">
        <f t="shared" si="2"/>
        <v>0</v>
      </c>
      <c r="M8" s="60">
        <f t="shared" si="2"/>
        <v>221326</v>
      </c>
      <c r="N8" s="59">
        <f t="shared" si="2"/>
        <v>670437</v>
      </c>
      <c r="O8" s="59">
        <f t="shared" si="2"/>
        <v>578118</v>
      </c>
      <c r="P8" s="60">
        <f t="shared" si="2"/>
        <v>1294903</v>
      </c>
      <c r="Q8" s="60">
        <f t="shared" si="2"/>
        <v>615723</v>
      </c>
      <c r="R8" s="59">
        <f t="shared" si="2"/>
        <v>2488744</v>
      </c>
      <c r="S8" s="59">
        <f t="shared" si="2"/>
        <v>732734</v>
      </c>
      <c r="T8" s="60">
        <f t="shared" si="2"/>
        <v>784061</v>
      </c>
      <c r="U8" s="60">
        <f t="shared" si="2"/>
        <v>144528</v>
      </c>
      <c r="V8" s="59">
        <f t="shared" si="2"/>
        <v>1661323</v>
      </c>
      <c r="W8" s="59">
        <f t="shared" si="2"/>
        <v>4820504</v>
      </c>
      <c r="X8" s="60">
        <f t="shared" si="2"/>
        <v>5661000</v>
      </c>
      <c r="Y8" s="59">
        <f t="shared" si="2"/>
        <v>-840496</v>
      </c>
      <c r="Z8" s="61">
        <f>+IF(X8&lt;&gt;0,+(Y8/X8)*100,0)</f>
        <v>-14.847129482423599</v>
      </c>
      <c r="AA8" s="62">
        <f>SUM(AA9:AA10)</f>
        <v>5661000</v>
      </c>
    </row>
    <row r="9" spans="1:27" ht="12.75">
      <c r="A9" s="291" t="s">
        <v>230</v>
      </c>
      <c r="B9" s="142"/>
      <c r="C9" s="60"/>
      <c r="D9" s="340"/>
      <c r="E9" s="60"/>
      <c r="F9" s="59">
        <v>5661000</v>
      </c>
      <c r="G9" s="59"/>
      <c r="H9" s="60"/>
      <c r="I9" s="60"/>
      <c r="J9" s="59"/>
      <c r="K9" s="59">
        <v>449111</v>
      </c>
      <c r="L9" s="60"/>
      <c r="M9" s="60">
        <v>221326</v>
      </c>
      <c r="N9" s="59">
        <v>670437</v>
      </c>
      <c r="O9" s="59">
        <v>578118</v>
      </c>
      <c r="P9" s="60">
        <v>1294903</v>
      </c>
      <c r="Q9" s="60">
        <v>615723</v>
      </c>
      <c r="R9" s="59">
        <v>2488744</v>
      </c>
      <c r="S9" s="59">
        <v>732734</v>
      </c>
      <c r="T9" s="60">
        <v>784061</v>
      </c>
      <c r="U9" s="60">
        <v>144528</v>
      </c>
      <c r="V9" s="59">
        <v>1661323</v>
      </c>
      <c r="W9" s="59">
        <v>4820504</v>
      </c>
      <c r="X9" s="60">
        <v>5661000</v>
      </c>
      <c r="Y9" s="59">
        <v>-840496</v>
      </c>
      <c r="Z9" s="61">
        <v>-14.85</v>
      </c>
      <c r="AA9" s="62">
        <v>5661000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23759000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1985811</v>
      </c>
      <c r="L11" s="362">
        <f t="shared" si="3"/>
        <v>1753302</v>
      </c>
      <c r="M11" s="362">
        <f t="shared" si="3"/>
        <v>590212</v>
      </c>
      <c r="N11" s="364">
        <f t="shared" si="3"/>
        <v>4329325</v>
      </c>
      <c r="O11" s="364">
        <f t="shared" si="3"/>
        <v>548641</v>
      </c>
      <c r="P11" s="362">
        <f t="shared" si="3"/>
        <v>302449</v>
      </c>
      <c r="Q11" s="362">
        <f t="shared" si="3"/>
        <v>1119427</v>
      </c>
      <c r="R11" s="364">
        <f t="shared" si="3"/>
        <v>1970517</v>
      </c>
      <c r="S11" s="364">
        <f t="shared" si="3"/>
        <v>629956</v>
      </c>
      <c r="T11" s="362">
        <f t="shared" si="3"/>
        <v>0</v>
      </c>
      <c r="U11" s="362">
        <f t="shared" si="3"/>
        <v>0</v>
      </c>
      <c r="V11" s="364">
        <f t="shared" si="3"/>
        <v>629956</v>
      </c>
      <c r="W11" s="364">
        <f t="shared" si="3"/>
        <v>6929798</v>
      </c>
      <c r="X11" s="362">
        <f t="shared" si="3"/>
        <v>23759000</v>
      </c>
      <c r="Y11" s="364">
        <f t="shared" si="3"/>
        <v>-16829202</v>
      </c>
      <c r="Z11" s="365">
        <f>+IF(X11&lt;&gt;0,+(Y11/X11)*100,0)</f>
        <v>-70.83295593248874</v>
      </c>
      <c r="AA11" s="366">
        <f t="shared" si="3"/>
        <v>23759000</v>
      </c>
    </row>
    <row r="12" spans="1:27" ht="12.75">
      <c r="A12" s="291" t="s">
        <v>232</v>
      </c>
      <c r="B12" s="136"/>
      <c r="C12" s="60"/>
      <c r="D12" s="340"/>
      <c r="E12" s="60"/>
      <c r="F12" s="59">
        <v>23759000</v>
      </c>
      <c r="G12" s="59"/>
      <c r="H12" s="60"/>
      <c r="I12" s="60"/>
      <c r="J12" s="59"/>
      <c r="K12" s="59">
        <v>1985811</v>
      </c>
      <c r="L12" s="60">
        <v>1753302</v>
      </c>
      <c r="M12" s="60">
        <v>590212</v>
      </c>
      <c r="N12" s="59">
        <v>4329325</v>
      </c>
      <c r="O12" s="59">
        <v>548641</v>
      </c>
      <c r="P12" s="60">
        <v>302449</v>
      </c>
      <c r="Q12" s="60">
        <v>1119427</v>
      </c>
      <c r="R12" s="59">
        <v>1970517</v>
      </c>
      <c r="S12" s="59">
        <v>629956</v>
      </c>
      <c r="T12" s="60"/>
      <c r="U12" s="60"/>
      <c r="V12" s="59">
        <v>629956</v>
      </c>
      <c r="W12" s="59">
        <v>6929798</v>
      </c>
      <c r="X12" s="60">
        <v>23759000</v>
      </c>
      <c r="Y12" s="59">
        <v>-16829202</v>
      </c>
      <c r="Z12" s="61">
        <v>-70.83</v>
      </c>
      <c r="AA12" s="62">
        <v>23759000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19314000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2062500</v>
      </c>
      <c r="L13" s="275">
        <f t="shared" si="4"/>
        <v>4977871</v>
      </c>
      <c r="M13" s="275">
        <f t="shared" si="4"/>
        <v>3959321</v>
      </c>
      <c r="N13" s="342">
        <f t="shared" si="4"/>
        <v>10999692</v>
      </c>
      <c r="O13" s="342">
        <f t="shared" si="4"/>
        <v>1019987</v>
      </c>
      <c r="P13" s="275">
        <f t="shared" si="4"/>
        <v>1489867</v>
      </c>
      <c r="Q13" s="275">
        <f t="shared" si="4"/>
        <v>541859</v>
      </c>
      <c r="R13" s="342">
        <f t="shared" si="4"/>
        <v>3051713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14051405</v>
      </c>
      <c r="X13" s="275">
        <f t="shared" si="4"/>
        <v>19314000</v>
      </c>
      <c r="Y13" s="342">
        <f t="shared" si="4"/>
        <v>-5262595</v>
      </c>
      <c r="Z13" s="335">
        <f>+IF(X13&lt;&gt;0,+(Y13/X13)*100,0)</f>
        <v>-27.247566532049287</v>
      </c>
      <c r="AA13" s="273">
        <f t="shared" si="4"/>
        <v>19314000</v>
      </c>
    </row>
    <row r="14" spans="1:27" ht="12.75">
      <c r="A14" s="291" t="s">
        <v>233</v>
      </c>
      <c r="B14" s="136"/>
      <c r="C14" s="60"/>
      <c r="D14" s="340"/>
      <c r="E14" s="60"/>
      <c r="F14" s="59">
        <v>19314000</v>
      </c>
      <c r="G14" s="59"/>
      <c r="H14" s="60"/>
      <c r="I14" s="60"/>
      <c r="J14" s="59"/>
      <c r="K14" s="59">
        <v>2062500</v>
      </c>
      <c r="L14" s="60">
        <v>4977871</v>
      </c>
      <c r="M14" s="60">
        <v>3959321</v>
      </c>
      <c r="N14" s="59">
        <v>10999692</v>
      </c>
      <c r="O14" s="59">
        <v>1019987</v>
      </c>
      <c r="P14" s="60">
        <v>1489867</v>
      </c>
      <c r="Q14" s="60">
        <v>541859</v>
      </c>
      <c r="R14" s="59">
        <v>3051713</v>
      </c>
      <c r="S14" s="59"/>
      <c r="T14" s="60"/>
      <c r="U14" s="60"/>
      <c r="V14" s="59"/>
      <c r="W14" s="59">
        <v>14051405</v>
      </c>
      <c r="X14" s="60">
        <v>19314000</v>
      </c>
      <c r="Y14" s="59">
        <v>-5262595</v>
      </c>
      <c r="Z14" s="61">
        <v>-27.25</v>
      </c>
      <c r="AA14" s="62">
        <v>19314000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7170000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7170000</v>
      </c>
      <c r="Y15" s="59">
        <f t="shared" si="5"/>
        <v>-7170000</v>
      </c>
      <c r="Z15" s="61">
        <f>+IF(X15&lt;&gt;0,+(Y15/X15)*100,0)</f>
        <v>-100</v>
      </c>
      <c r="AA15" s="62">
        <f>SUM(AA16:AA20)</f>
        <v>7170000</v>
      </c>
    </row>
    <row r="16" spans="1:27" ht="12.75">
      <c r="A16" s="291" t="s">
        <v>234</v>
      </c>
      <c r="B16" s="300"/>
      <c r="C16" s="60"/>
      <c r="D16" s="340"/>
      <c r="E16" s="60"/>
      <c r="F16" s="59">
        <v>7170000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7170000</v>
      </c>
      <c r="Y16" s="59">
        <v>-7170000</v>
      </c>
      <c r="Z16" s="61">
        <v>-100</v>
      </c>
      <c r="AA16" s="62">
        <v>7170000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1805526</v>
      </c>
      <c r="H22" s="343">
        <f t="shared" si="6"/>
        <v>464654</v>
      </c>
      <c r="I22" s="343">
        <f t="shared" si="6"/>
        <v>0</v>
      </c>
      <c r="J22" s="345">
        <f t="shared" si="6"/>
        <v>2270180</v>
      </c>
      <c r="K22" s="345">
        <f t="shared" si="6"/>
        <v>0</v>
      </c>
      <c r="L22" s="343">
        <f t="shared" si="6"/>
        <v>7801</v>
      </c>
      <c r="M22" s="343">
        <f t="shared" si="6"/>
        <v>0</v>
      </c>
      <c r="N22" s="345">
        <f t="shared" si="6"/>
        <v>7801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2277981</v>
      </c>
      <c r="X22" s="343">
        <f t="shared" si="6"/>
        <v>0</v>
      </c>
      <c r="Y22" s="345">
        <f t="shared" si="6"/>
        <v>2277981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1805526</v>
      </c>
      <c r="H24" s="60">
        <v>464654</v>
      </c>
      <c r="I24" s="60"/>
      <c r="J24" s="59">
        <v>2270180</v>
      </c>
      <c r="K24" s="59"/>
      <c r="L24" s="60">
        <v>7801</v>
      </c>
      <c r="M24" s="60"/>
      <c r="N24" s="59">
        <v>7801</v>
      </c>
      <c r="O24" s="59"/>
      <c r="P24" s="60"/>
      <c r="Q24" s="60"/>
      <c r="R24" s="59"/>
      <c r="S24" s="59"/>
      <c r="T24" s="60"/>
      <c r="U24" s="60"/>
      <c r="V24" s="59"/>
      <c r="W24" s="59">
        <v>2277981</v>
      </c>
      <c r="X24" s="60"/>
      <c r="Y24" s="59">
        <v>2277981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7737761</v>
      </c>
      <c r="F60" s="264">
        <f t="shared" si="14"/>
        <v>68600000</v>
      </c>
      <c r="G60" s="264">
        <f t="shared" si="14"/>
        <v>3469706</v>
      </c>
      <c r="H60" s="219">
        <f t="shared" si="14"/>
        <v>464654</v>
      </c>
      <c r="I60" s="219">
        <f t="shared" si="14"/>
        <v>546633</v>
      </c>
      <c r="J60" s="264">
        <f t="shared" si="14"/>
        <v>4480993</v>
      </c>
      <c r="K60" s="264">
        <f t="shared" si="14"/>
        <v>4497422</v>
      </c>
      <c r="L60" s="219">
        <f t="shared" si="14"/>
        <v>6738974</v>
      </c>
      <c r="M60" s="219">
        <f t="shared" si="14"/>
        <v>4770859</v>
      </c>
      <c r="N60" s="264">
        <f t="shared" si="14"/>
        <v>16007255</v>
      </c>
      <c r="O60" s="264">
        <f t="shared" si="14"/>
        <v>2146746</v>
      </c>
      <c r="P60" s="219">
        <f t="shared" si="14"/>
        <v>3087219</v>
      </c>
      <c r="Q60" s="219">
        <f t="shared" si="14"/>
        <v>2277009</v>
      </c>
      <c r="R60" s="264">
        <f t="shared" si="14"/>
        <v>7510974</v>
      </c>
      <c r="S60" s="264">
        <f t="shared" si="14"/>
        <v>1362690</v>
      </c>
      <c r="T60" s="219">
        <f t="shared" si="14"/>
        <v>1136132</v>
      </c>
      <c r="U60" s="219">
        <f t="shared" si="14"/>
        <v>144528</v>
      </c>
      <c r="V60" s="264">
        <f t="shared" si="14"/>
        <v>2643350</v>
      </c>
      <c r="W60" s="264">
        <f t="shared" si="14"/>
        <v>30642572</v>
      </c>
      <c r="X60" s="219">
        <f t="shared" si="14"/>
        <v>68600000</v>
      </c>
      <c r="Y60" s="264">
        <f t="shared" si="14"/>
        <v>-37957428</v>
      </c>
      <c r="Z60" s="337">
        <f>+IF(X60&lt;&gt;0,+(Y60/X60)*100,0)</f>
        <v>-55.331527696793</v>
      </c>
      <c r="AA60" s="232">
        <f>+AA57+AA54+AA51+AA40+AA37+AA34+AA22+AA5</f>
        <v>68600000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2018-08-04T08:38:01Z</dcterms:created>
  <dcterms:modified xsi:type="dcterms:W3CDTF">2018-08-04T08:38:04Z</dcterms:modified>
  <cp:category/>
  <cp:version/>
  <cp:contentType/>
  <cp:contentStatus/>
</cp:coreProperties>
</file>