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<sst xmlns="http://schemas.openxmlformats.org/spreadsheetml/2006/main" count="857" uniqueCount="303">
  <si>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Metsimaholo(FS204)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</si>
  <si>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</si>
  <si>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</si>
  <si>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</si>
  <si>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</si>
  <si>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</si>
  <si>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</si>
  <si>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</si>
  <si>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</si>
  <si>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</si>
  <si>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</si>
  <si>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</si>
  <si>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</si>
  <si>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</si>
  <si>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</si>
  <si>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</si>
  <si>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</si>
  <si>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</si>
  <si>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</si>
  <si>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</si>
  <si>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</si>
  <si>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</si>
  <si>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</si>
  <si>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</si>
  <si>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</si>
  <si>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</si>
  <si>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</si>
  <si>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</si>
  <si>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</si>
  <si>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</si>
  <si>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</si>
  <si>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</si>
  <si>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</si>
  <si>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</si>
  <si>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</si>
  <si>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</si>
  <si>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</si>
  <si>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</si>
  <si>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</si>
  <si>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</si>
  <si>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</si>
  <si>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</si>
  <si>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</si>
  <si>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</si>
  <si>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</si>
  <si>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</si>
  <si>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</si>
  <si>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</si>
  <si>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</si>
  <si>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</si>
  <si>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</si>
  <si>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</si>
  <si>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</si>
  <si>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</si>
  <si>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</si>
  <si>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</si>
  <si>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</si>
  <si>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</si>
  <si>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</si>
  <si>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</si>
  <si>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</si>
  <si>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</si>
  <si>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</si>
  <si>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</si>
  <si>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</si>
  <si>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</si>
  <si>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</si>
  <si>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</si>
  <si>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</si>
  <si>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</si>
  <si>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Metsimaholo(FS204)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</si>
  <si>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</si>
  <si>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</si>
  <si>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</si>
  <si>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</si>
  <si>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</si>
  <si>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</si>
  <si>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</si>
  <si>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</si>
  <si>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</si>
  <si>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</si>
  <si>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</si>
  <si>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</si>
  <si>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</si>
  <si>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</si>
  <si>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</si>
  <si>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</si>
  <si>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</si>
  <si>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</si>
  <si>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</si>
  <si>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</si>
  <si>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</si>
  <si>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</si>
  <si>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</si>
  <si>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</si>
  <si>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</si>
  <si>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</si>
  <si>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</si>
  <si>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</si>
  <si>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</si>
  <si>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Metsimaholo(FS204)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</si>
  <si>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</si>
  <si>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</si>
  <si>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</si>
  <si>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</si>
  <si>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</si>
  <si>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</si>
  <si>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</si>
  <si>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</si>
  <si>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</si>
  <si>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</si>
  <si>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</si>
  <si>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</si>
  <si>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</si>
  <si>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</si>
  <si>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</si>
  <si>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</si>
  <si>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</si>
  <si>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</si>
  <si>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</si>
  <si>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</si>
  <si>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</si>
  <si>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</si>
  <si>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</si>
  <si>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</si>
  <si>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</si>
  <si>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</si>
  <si>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</si>
  <si>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</si>
  <si>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Metsimaholo(FS204)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</si>
  <si>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</si>
  <si>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</si>
  <si>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</si>
  <si>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</si>
  <si>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</si>
  <si>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</si>
  <si>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</si>
  <si>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</si>
  <si>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</si>
  <si>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</si>
  <si>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Metsimaholo(FS204)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</si>
  <si>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</si>
  <si>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</si>
  <si>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</si>
  <si>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</si>
  <si>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</si>
  <si>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</si>
  <si>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</si>
  <si>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</si>
  <si>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</si>
  <si>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</si>
  <si>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</si>
  <si>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</si>
  <si>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</si>
  <si>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</si>
  <si>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</si>
  <si>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</si>
  <si>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</si>
  <si>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</si>
  <si>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</si>
  <si>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</si>
  <si>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</si>
  <si>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</si>
  <si>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</si>
  <si>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</si>
  <si>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</si>
  <si>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</si>
  <si>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</si>
  <si>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</si>
  <si>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</si>
  <si>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</si>
  <si>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</si>
  <si>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</si>
  <si>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</si>
  <si>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Metsimaholo(FS204)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</si>
  <si>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</si>
  <si>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</si>
  <si>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</si>
  <si>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</si>
  <si>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</si>
  <si>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</si>
  <si>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</si>
  <si>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</si>
  <si>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</si>
  <si>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</si>
  <si>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</si>
  <si>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</si>
  <si>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</si>
  <si>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</si>
  <si>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</si>
  <si>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</si>
  <si>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</si>
  <si>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</si>
  <si>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</si>
  <si>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</si>
  <si>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</si>
  <si>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</si>
  <si>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</si>
  <si>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</si>
  <si>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</si>
  <si>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</si>
  <si>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</si>
  <si>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Metsimaholo(FS204)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</si>
  <si>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</si>
  <si>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</si>
  <si>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</si>
  <si>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</si>
  <si>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</si>
  <si>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</si>
  <si>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</si>
  <si>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</si>
  <si>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</si>
  <si>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</si>
  <si>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</si>
  <si>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</si>
  <si>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</si>
  <si>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</si>
  <si>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</si>
  <si>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</si>
  <si>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</si>
  <si>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</si>
  <si>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</si>
  <si>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</si>
  <si>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</si>
  <si>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</si>
  <si>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</si>
  <si>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</si>
  <si>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Metsimaholo(FS204)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</si>
  <si>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</si>
  <si>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</si>
  <si>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</si>
  <si>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</si>
  <si>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</si>
  <si>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</si>
  <si>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</si>
  <si>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</si>
  <si>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</si>
  <si>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</si>
  <si>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</si>
  <si>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</si>
  <si>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</si>
  <si>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</si>
  <si>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</si>
  <si>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</si>
  <si>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</si>
  <si>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</si>
  <si>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</si>
  <si>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</si>
  <si>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</si>
  <si>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</si>
  <si>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</si>
  <si>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</si>
  <si>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</si>
  <si>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</si>
  <si>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</si>
  <si>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</si>
  <si>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</si>
  <si>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</si>
  <si>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</si>
  <si>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</si>
  <si>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</si>
  <si>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</si>
  <si>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</si>
  <si>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Metsimaholo(FS204)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</si>
  <si>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</si>
  <si>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</si>
  <si>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Free State: Metsimaholo(FS204)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</si>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</sst>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128980269</v>
      </c>
      <c r="C5" s="19">
        <v>0</v>
      </c>
      <c r="D5" s="59">
        <v>129932000</v>
      </c>
      <c r="E5" s="60">
        <v>143267110</v>
      </c>
      <c r="F5" s="60">
        <v>21530228</v>
      </c>
      <c r="G5" s="60">
        <v>9648123</v>
      </c>
      <c r="H5" s="60">
        <v>10605721</v>
      </c>
      <c r="I5" s="60">
        <v>41784072</v>
      </c>
      <c r="J5" s="60">
        <v>10722868</v>
      </c>
      <c r="K5" s="60">
        <v>10833607</v>
      </c>
      <c r="L5" s="60">
        <v>8535314</v>
      </c>
      <c r="M5" s="60">
        <v>30091789</v>
      </c>
      <c r="N5" s="60">
        <v>10491350</v>
      </c>
      <c r="O5" s="60">
        <v>10423964</v>
      </c>
      <c r="P5" s="60">
        <v>10901104</v>
      </c>
      <c r="Q5" s="60">
        <v>31816418</v>
      </c>
      <c r="R5" s="60">
        <v>10406808</v>
      </c>
      <c r="S5" s="60">
        <v>10259378</v>
      </c>
      <c r="T5" s="60">
        <v>10140289</v>
      </c>
      <c r="U5" s="60">
        <v>30806475</v>
      </c>
      <c r="V5" s="60">
        <v>134498754</v>
      </c>
      <c r="W5" s="60">
        <v>129932010</v>
      </c>
      <c r="X5" s="60">
        <v>4566744</v>
      </c>
      <c r="Y5" s="61">
        <v>3.51</v>
      </c>
      <c r="Z5" s="62">
        <v>143267110</v>
      </c>
    </row>
    <row r="6" spans="1:26" ht="12.75">
      <c r="A6" s="58" t="s">
        <v>32</v>
      </c>
      <c r="B6" s="19">
        <v>524105866</v>
      </c>
      <c r="C6" s="19">
        <v>0</v>
      </c>
      <c r="D6" s="59">
        <v>738293100</v>
      </c>
      <c r="E6" s="60">
        <v>648594910</v>
      </c>
      <c r="F6" s="60">
        <v>35673773</v>
      </c>
      <c r="G6" s="60">
        <v>65188291</v>
      </c>
      <c r="H6" s="60">
        <v>47433708</v>
      </c>
      <c r="I6" s="60">
        <v>148295772</v>
      </c>
      <c r="J6" s="60">
        <v>61509704</v>
      </c>
      <c r="K6" s="60">
        <v>51264735</v>
      </c>
      <c r="L6" s="60">
        <v>50497617</v>
      </c>
      <c r="M6" s="60">
        <v>163272056</v>
      </c>
      <c r="N6" s="60">
        <v>47859395</v>
      </c>
      <c r="O6" s="60">
        <v>48761045</v>
      </c>
      <c r="P6" s="60">
        <v>60571821</v>
      </c>
      <c r="Q6" s="60">
        <v>157192261</v>
      </c>
      <c r="R6" s="60">
        <v>57495067</v>
      </c>
      <c r="S6" s="60">
        <v>34398324</v>
      </c>
      <c r="T6" s="60">
        <v>44726191</v>
      </c>
      <c r="U6" s="60">
        <v>136619582</v>
      </c>
      <c r="V6" s="60">
        <v>605379671</v>
      </c>
      <c r="W6" s="60">
        <v>738292180</v>
      </c>
      <c r="X6" s="60">
        <v>-132912509</v>
      </c>
      <c r="Y6" s="61">
        <v>-18</v>
      </c>
      <c r="Z6" s="62">
        <v>648594910</v>
      </c>
    </row>
    <row r="7" spans="1:26" ht="12.75">
      <c r="A7" s="58" t="s">
        <v>33</v>
      </c>
      <c r="B7" s="19">
        <v>2108000</v>
      </c>
      <c r="C7" s="19">
        <v>0</v>
      </c>
      <c r="D7" s="59">
        <v>1000000</v>
      </c>
      <c r="E7" s="60">
        <v>1400000</v>
      </c>
      <c r="F7" s="60">
        <v>2156</v>
      </c>
      <c r="G7" s="60">
        <v>3138</v>
      </c>
      <c r="H7" s="60">
        <v>3250</v>
      </c>
      <c r="I7" s="60">
        <v>8544</v>
      </c>
      <c r="J7" s="60">
        <v>2680</v>
      </c>
      <c r="K7" s="60">
        <v>0</v>
      </c>
      <c r="L7" s="60">
        <v>1563</v>
      </c>
      <c r="M7" s="60">
        <v>4243</v>
      </c>
      <c r="N7" s="60">
        <v>806435</v>
      </c>
      <c r="O7" s="60">
        <v>324059</v>
      </c>
      <c r="P7" s="60">
        <v>145593</v>
      </c>
      <c r="Q7" s="60">
        <v>1276087</v>
      </c>
      <c r="R7" s="60">
        <v>341480</v>
      </c>
      <c r="S7" s="60">
        <v>210133</v>
      </c>
      <c r="T7" s="60">
        <v>258032</v>
      </c>
      <c r="U7" s="60">
        <v>809645</v>
      </c>
      <c r="V7" s="60">
        <v>2098519</v>
      </c>
      <c r="W7" s="60">
        <v>1000000</v>
      </c>
      <c r="X7" s="60">
        <v>1098519</v>
      </c>
      <c r="Y7" s="61">
        <v>109.85</v>
      </c>
      <c r="Z7" s="62">
        <v>1400000</v>
      </c>
    </row>
    <row r="8" spans="1:26" ht="12.75">
      <c r="A8" s="58" t="s">
        <v>34</v>
      </c>
      <c r="B8" s="19">
        <v>131170167</v>
      </c>
      <c r="C8" s="19">
        <v>0</v>
      </c>
      <c r="D8" s="59">
        <v>147678900</v>
      </c>
      <c r="E8" s="60">
        <v>152778900</v>
      </c>
      <c r="F8" s="60">
        <v>61163000</v>
      </c>
      <c r="G8" s="60">
        <v>1</v>
      </c>
      <c r="H8" s="60">
        <v>250000</v>
      </c>
      <c r="I8" s="60">
        <v>61413001</v>
      </c>
      <c r="J8" s="60">
        <v>0</v>
      </c>
      <c r="K8" s="60">
        <v>0</v>
      </c>
      <c r="L8" s="60">
        <v>46127000</v>
      </c>
      <c r="M8" s="60">
        <v>46127000</v>
      </c>
      <c r="N8" s="60">
        <v>1115193</v>
      </c>
      <c r="O8" s="60">
        <v>750000</v>
      </c>
      <c r="P8" s="60">
        <v>36550956</v>
      </c>
      <c r="Q8" s="60">
        <v>38416149</v>
      </c>
      <c r="R8" s="60">
        <v>1</v>
      </c>
      <c r="S8" s="60">
        <v>1442000</v>
      </c>
      <c r="T8" s="60">
        <v>2590571</v>
      </c>
      <c r="U8" s="60">
        <v>4032572</v>
      </c>
      <c r="V8" s="60">
        <v>149988722</v>
      </c>
      <c r="W8" s="60">
        <v>147678900</v>
      </c>
      <c r="X8" s="60">
        <v>2309822</v>
      </c>
      <c r="Y8" s="61">
        <v>1.56</v>
      </c>
      <c r="Z8" s="62">
        <v>152778900</v>
      </c>
    </row>
    <row r="9" spans="1:26" ht="12.75">
      <c r="A9" s="58" t="s">
        <v>35</v>
      </c>
      <c r="B9" s="19">
        <v>98993906</v>
      </c>
      <c r="C9" s="19">
        <v>0</v>
      </c>
      <c r="D9" s="59">
        <v>72033480</v>
      </c>
      <c r="E9" s="60">
        <v>73322030</v>
      </c>
      <c r="F9" s="60">
        <v>3116887</v>
      </c>
      <c r="G9" s="60">
        <v>3577965</v>
      </c>
      <c r="H9" s="60">
        <v>3008357</v>
      </c>
      <c r="I9" s="60">
        <v>9703209</v>
      </c>
      <c r="J9" s="60">
        <v>3093188</v>
      </c>
      <c r="K9" s="60">
        <v>3863209</v>
      </c>
      <c r="L9" s="60">
        <v>5206503</v>
      </c>
      <c r="M9" s="60">
        <v>12162900</v>
      </c>
      <c r="N9" s="60">
        <v>4312529</v>
      </c>
      <c r="O9" s="60">
        <v>4795056</v>
      </c>
      <c r="P9" s="60">
        <v>3712027</v>
      </c>
      <c r="Q9" s="60">
        <v>12819612</v>
      </c>
      <c r="R9" s="60">
        <v>8169512</v>
      </c>
      <c r="S9" s="60">
        <v>4118605</v>
      </c>
      <c r="T9" s="60">
        <v>4305741</v>
      </c>
      <c r="U9" s="60">
        <v>16593858</v>
      </c>
      <c r="V9" s="60">
        <v>51279579</v>
      </c>
      <c r="W9" s="60">
        <v>72033180</v>
      </c>
      <c r="X9" s="60">
        <v>-20753601</v>
      </c>
      <c r="Y9" s="61">
        <v>-28.81</v>
      </c>
      <c r="Z9" s="62">
        <v>73322030</v>
      </c>
    </row>
    <row r="10" spans="1:26" ht="22.5">
      <c r="A10" s="63" t="s">
        <v>278</v>
      </c>
      <c r="B10" s="64">
        <f>SUM(B5:B9)</f>
        <v>885358208</v>
      </c>
      <c r="C10" s="64">
        <f>SUM(C5:C9)</f>
        <v>0</v>
      </c>
      <c r="D10" s="65">
        <f aca="true" t="shared" si="0" ref="D10:Z10">SUM(D5:D9)</f>
        <v>1088937480</v>
      </c>
      <c r="E10" s="66">
        <f t="shared" si="0"/>
        <v>1019362950</v>
      </c>
      <c r="F10" s="66">
        <f t="shared" si="0"/>
        <v>121486044</v>
      </c>
      <c r="G10" s="66">
        <f t="shared" si="0"/>
        <v>78417518</v>
      </c>
      <c r="H10" s="66">
        <f t="shared" si="0"/>
        <v>61301036</v>
      </c>
      <c r="I10" s="66">
        <f t="shared" si="0"/>
        <v>261204598</v>
      </c>
      <c r="J10" s="66">
        <f t="shared" si="0"/>
        <v>75328440</v>
      </c>
      <c r="K10" s="66">
        <f t="shared" si="0"/>
        <v>65961551</v>
      </c>
      <c r="L10" s="66">
        <f t="shared" si="0"/>
        <v>110367997</v>
      </c>
      <c r="M10" s="66">
        <f t="shared" si="0"/>
        <v>251657988</v>
      </c>
      <c r="N10" s="66">
        <f t="shared" si="0"/>
        <v>64584902</v>
      </c>
      <c r="O10" s="66">
        <f t="shared" si="0"/>
        <v>65054124</v>
      </c>
      <c r="P10" s="66">
        <f t="shared" si="0"/>
        <v>111881501</v>
      </c>
      <c r="Q10" s="66">
        <f t="shared" si="0"/>
        <v>241520527</v>
      </c>
      <c r="R10" s="66">
        <f t="shared" si="0"/>
        <v>76412868</v>
      </c>
      <c r="S10" s="66">
        <f t="shared" si="0"/>
        <v>50428440</v>
      </c>
      <c r="T10" s="66">
        <f t="shared" si="0"/>
        <v>62020824</v>
      </c>
      <c r="U10" s="66">
        <f t="shared" si="0"/>
        <v>188862132</v>
      </c>
      <c r="V10" s="66">
        <f t="shared" si="0"/>
        <v>943245245</v>
      </c>
      <c r="W10" s="66">
        <f t="shared" si="0"/>
        <v>1088936270</v>
      </c>
      <c r="X10" s="66">
        <f t="shared" si="0"/>
        <v>-145691025</v>
      </c>
      <c r="Y10" s="67">
        <f>+IF(W10&lt;&gt;0,(X10/W10)*100,0)</f>
        <v>-13.379205837270899</v>
      </c>
      <c r="Z10" s="68">
        <f t="shared" si="0"/>
        <v>1019362950</v>
      </c>
    </row>
    <row r="11" spans="1:26" ht="12.75">
      <c r="A11" s="58" t="s">
        <v>37</v>
      </c>
      <c r="B11" s="19">
        <v>244980487</v>
      </c>
      <c r="C11" s="19">
        <v>0</v>
      </c>
      <c r="D11" s="59">
        <v>271131070</v>
      </c>
      <c r="E11" s="60">
        <v>283764480</v>
      </c>
      <c r="F11" s="60">
        <v>4500</v>
      </c>
      <c r="G11" s="60">
        <v>19371537</v>
      </c>
      <c r="H11" s="60">
        <v>40207015</v>
      </c>
      <c r="I11" s="60">
        <v>59583052</v>
      </c>
      <c r="J11" s="60">
        <v>20935376</v>
      </c>
      <c r="K11" s="60">
        <v>20688992</v>
      </c>
      <c r="L11" s="60">
        <v>20783060</v>
      </c>
      <c r="M11" s="60">
        <v>62407428</v>
      </c>
      <c r="N11" s="60">
        <v>21863079</v>
      </c>
      <c r="O11" s="60">
        <v>23514921</v>
      </c>
      <c r="P11" s="60">
        <v>21473773</v>
      </c>
      <c r="Q11" s="60">
        <v>66851773</v>
      </c>
      <c r="R11" s="60">
        <v>23002167</v>
      </c>
      <c r="S11" s="60">
        <v>22307622</v>
      </c>
      <c r="T11" s="60">
        <v>22146750</v>
      </c>
      <c r="U11" s="60">
        <v>67456539</v>
      </c>
      <c r="V11" s="60">
        <v>256298792</v>
      </c>
      <c r="W11" s="60">
        <v>271131290</v>
      </c>
      <c r="X11" s="60">
        <v>-14832498</v>
      </c>
      <c r="Y11" s="61">
        <v>-5.47</v>
      </c>
      <c r="Z11" s="62">
        <v>283764480</v>
      </c>
    </row>
    <row r="12" spans="1:26" ht="12.75">
      <c r="A12" s="58" t="s">
        <v>38</v>
      </c>
      <c r="B12" s="19">
        <v>15757134</v>
      </c>
      <c r="C12" s="19">
        <v>0</v>
      </c>
      <c r="D12" s="59">
        <v>17213350</v>
      </c>
      <c r="E12" s="60">
        <v>10571520</v>
      </c>
      <c r="F12" s="60">
        <v>0</v>
      </c>
      <c r="G12" s="60">
        <v>500</v>
      </c>
      <c r="H12" s="60">
        <v>15043</v>
      </c>
      <c r="I12" s="60">
        <v>15543</v>
      </c>
      <c r="J12" s="60">
        <v>0</v>
      </c>
      <c r="K12" s="60">
        <v>428890</v>
      </c>
      <c r="L12" s="60">
        <v>0</v>
      </c>
      <c r="M12" s="60">
        <v>428890</v>
      </c>
      <c r="N12" s="60">
        <v>1967970</v>
      </c>
      <c r="O12" s="60">
        <v>1823940</v>
      </c>
      <c r="P12" s="60">
        <v>1482378</v>
      </c>
      <c r="Q12" s="60">
        <v>5274288</v>
      </c>
      <c r="R12" s="60">
        <v>1421784</v>
      </c>
      <c r="S12" s="60">
        <v>1421784</v>
      </c>
      <c r="T12" s="60">
        <v>1421784</v>
      </c>
      <c r="U12" s="60">
        <v>4265352</v>
      </c>
      <c r="V12" s="60">
        <v>9984073</v>
      </c>
      <c r="W12" s="60">
        <v>17212540</v>
      </c>
      <c r="X12" s="60">
        <v>-7228467</v>
      </c>
      <c r="Y12" s="61">
        <v>-42</v>
      </c>
      <c r="Z12" s="62">
        <v>10571520</v>
      </c>
    </row>
    <row r="13" spans="1:26" ht="12.75">
      <c r="A13" s="58" t="s">
        <v>279</v>
      </c>
      <c r="B13" s="19">
        <v>39336246</v>
      </c>
      <c r="C13" s="19">
        <v>0</v>
      </c>
      <c r="D13" s="59">
        <v>76861220</v>
      </c>
      <c r="E13" s="60">
        <v>57135610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38754430</v>
      </c>
      <c r="O13" s="60">
        <v>0</v>
      </c>
      <c r="P13" s="60">
        <v>-38754430</v>
      </c>
      <c r="Q13" s="60">
        <v>0</v>
      </c>
      <c r="R13" s="60">
        <v>10619111</v>
      </c>
      <c r="S13" s="60">
        <v>1061913</v>
      </c>
      <c r="T13" s="60">
        <v>43596243</v>
      </c>
      <c r="U13" s="60">
        <v>55277267</v>
      </c>
      <c r="V13" s="60">
        <v>55277267</v>
      </c>
      <c r="W13" s="60">
        <v>76861220</v>
      </c>
      <c r="X13" s="60">
        <v>-21583953</v>
      </c>
      <c r="Y13" s="61">
        <v>-28.08</v>
      </c>
      <c r="Z13" s="62">
        <v>57135610</v>
      </c>
    </row>
    <row r="14" spans="1:26" ht="12.75">
      <c r="A14" s="58" t="s">
        <v>40</v>
      </c>
      <c r="B14" s="19">
        <v>3175420</v>
      </c>
      <c r="C14" s="19">
        <v>0</v>
      </c>
      <c r="D14" s="59">
        <v>6059450</v>
      </c>
      <c r="E14" s="60">
        <v>5096950</v>
      </c>
      <c r="F14" s="60">
        <v>0</v>
      </c>
      <c r="G14" s="60">
        <v>118470</v>
      </c>
      <c r="H14" s="60">
        <v>8677</v>
      </c>
      <c r="I14" s="60">
        <v>127147</v>
      </c>
      <c r="J14" s="60">
        <v>223592</v>
      </c>
      <c r="K14" s="60">
        <v>44490</v>
      </c>
      <c r="L14" s="60">
        <v>405810</v>
      </c>
      <c r="M14" s="60">
        <v>673892</v>
      </c>
      <c r="N14" s="60">
        <v>58554</v>
      </c>
      <c r="O14" s="60">
        <v>227141</v>
      </c>
      <c r="P14" s="60">
        <v>44141</v>
      </c>
      <c r="Q14" s="60">
        <v>329836</v>
      </c>
      <c r="R14" s="60">
        <v>128867</v>
      </c>
      <c r="S14" s="60">
        <v>139646</v>
      </c>
      <c r="T14" s="60">
        <v>428059</v>
      </c>
      <c r="U14" s="60">
        <v>696572</v>
      </c>
      <c r="V14" s="60">
        <v>1827447</v>
      </c>
      <c r="W14" s="60">
        <v>6059450</v>
      </c>
      <c r="X14" s="60">
        <v>-4232003</v>
      </c>
      <c r="Y14" s="61">
        <v>-69.84</v>
      </c>
      <c r="Z14" s="62">
        <v>5096950</v>
      </c>
    </row>
    <row r="15" spans="1:26" ht="12.75">
      <c r="A15" s="58" t="s">
        <v>41</v>
      </c>
      <c r="B15" s="19">
        <v>342991113</v>
      </c>
      <c r="C15" s="19">
        <v>0</v>
      </c>
      <c r="D15" s="59">
        <v>433581880</v>
      </c>
      <c r="E15" s="60">
        <v>386197880</v>
      </c>
      <c r="F15" s="60">
        <v>198463</v>
      </c>
      <c r="G15" s="60">
        <v>36073119</v>
      </c>
      <c r="H15" s="60">
        <v>65712108</v>
      </c>
      <c r="I15" s="60">
        <v>101983690</v>
      </c>
      <c r="J15" s="60">
        <v>27157075</v>
      </c>
      <c r="K15" s="60">
        <v>26655878</v>
      </c>
      <c r="L15" s="60">
        <v>28439579</v>
      </c>
      <c r="M15" s="60">
        <v>82252532</v>
      </c>
      <c r="N15" s="60">
        <v>25535399</v>
      </c>
      <c r="O15" s="60">
        <v>26761660</v>
      </c>
      <c r="P15" s="60">
        <v>24564486</v>
      </c>
      <c r="Q15" s="60">
        <v>76861545</v>
      </c>
      <c r="R15" s="60">
        <v>26345575</v>
      </c>
      <c r="S15" s="60">
        <v>26196458</v>
      </c>
      <c r="T15" s="60">
        <v>29734309</v>
      </c>
      <c r="U15" s="60">
        <v>82276342</v>
      </c>
      <c r="V15" s="60">
        <v>343374109</v>
      </c>
      <c r="W15" s="60">
        <v>433581960</v>
      </c>
      <c r="X15" s="60">
        <v>-90207851</v>
      </c>
      <c r="Y15" s="61">
        <v>-20.81</v>
      </c>
      <c r="Z15" s="62">
        <v>386197880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1235000</v>
      </c>
      <c r="F16" s="60">
        <v>0</v>
      </c>
      <c r="G16" s="60">
        <v>1500</v>
      </c>
      <c r="H16" s="60">
        <v>0</v>
      </c>
      <c r="I16" s="60">
        <v>1500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4500</v>
      </c>
      <c r="Q16" s="60">
        <v>4500</v>
      </c>
      <c r="R16" s="60">
        <v>1500</v>
      </c>
      <c r="S16" s="60">
        <v>1500</v>
      </c>
      <c r="T16" s="60">
        <v>0</v>
      </c>
      <c r="U16" s="60">
        <v>3000</v>
      </c>
      <c r="V16" s="60">
        <v>9000</v>
      </c>
      <c r="W16" s="60"/>
      <c r="X16" s="60">
        <v>9000</v>
      </c>
      <c r="Y16" s="61">
        <v>0</v>
      </c>
      <c r="Z16" s="62">
        <v>1235000</v>
      </c>
    </row>
    <row r="17" spans="1:26" ht="12.75">
      <c r="A17" s="58" t="s">
        <v>43</v>
      </c>
      <c r="B17" s="19">
        <v>255832848</v>
      </c>
      <c r="C17" s="19">
        <v>0</v>
      </c>
      <c r="D17" s="59">
        <v>268498340</v>
      </c>
      <c r="E17" s="60">
        <v>270151380</v>
      </c>
      <c r="F17" s="60">
        <v>11864432</v>
      </c>
      <c r="G17" s="60">
        <v>16435517</v>
      </c>
      <c r="H17" s="60">
        <v>16356350</v>
      </c>
      <c r="I17" s="60">
        <v>44656299</v>
      </c>
      <c r="J17" s="60">
        <v>17410867</v>
      </c>
      <c r="K17" s="60">
        <v>18681053</v>
      </c>
      <c r="L17" s="60">
        <v>20476484</v>
      </c>
      <c r="M17" s="60">
        <v>56568404</v>
      </c>
      <c r="N17" s="60">
        <v>18962057</v>
      </c>
      <c r="O17" s="60">
        <v>19747983</v>
      </c>
      <c r="P17" s="60">
        <v>18772802</v>
      </c>
      <c r="Q17" s="60">
        <v>57482842</v>
      </c>
      <c r="R17" s="60">
        <v>16448387</v>
      </c>
      <c r="S17" s="60">
        <v>20700657</v>
      </c>
      <c r="T17" s="60">
        <v>24669202</v>
      </c>
      <c r="U17" s="60">
        <v>61818246</v>
      </c>
      <c r="V17" s="60">
        <v>220525791</v>
      </c>
      <c r="W17" s="60">
        <v>268497630</v>
      </c>
      <c r="X17" s="60">
        <v>-47971839</v>
      </c>
      <c r="Y17" s="61">
        <v>-17.87</v>
      </c>
      <c r="Z17" s="62">
        <v>270151380</v>
      </c>
    </row>
    <row r="18" spans="1:26" ht="12.75">
      <c r="A18" s="70" t="s">
        <v>44</v>
      </c>
      <c r="B18" s="71">
        <f>SUM(B11:B17)</f>
        <v>902073248</v>
      </c>
      <c r="C18" s="71">
        <f>SUM(C11:C17)</f>
        <v>0</v>
      </c>
      <c r="D18" s="72">
        <f aca="true" t="shared" si="1" ref="D18:Z18">SUM(D11:D17)</f>
        <v>1073345310</v>
      </c>
      <c r="E18" s="73">
        <f t="shared" si="1"/>
        <v>1014152820</v>
      </c>
      <c r="F18" s="73">
        <f t="shared" si="1"/>
        <v>12067395</v>
      </c>
      <c r="G18" s="73">
        <f t="shared" si="1"/>
        <v>72000643</v>
      </c>
      <c r="H18" s="73">
        <f t="shared" si="1"/>
        <v>122299193</v>
      </c>
      <c r="I18" s="73">
        <f t="shared" si="1"/>
        <v>206367231</v>
      </c>
      <c r="J18" s="73">
        <f t="shared" si="1"/>
        <v>65726910</v>
      </c>
      <c r="K18" s="73">
        <f t="shared" si="1"/>
        <v>66499303</v>
      </c>
      <c r="L18" s="73">
        <f t="shared" si="1"/>
        <v>70104933</v>
      </c>
      <c r="M18" s="73">
        <f t="shared" si="1"/>
        <v>202331146</v>
      </c>
      <c r="N18" s="73">
        <f t="shared" si="1"/>
        <v>107141489</v>
      </c>
      <c r="O18" s="73">
        <f t="shared" si="1"/>
        <v>72075645</v>
      </c>
      <c r="P18" s="73">
        <f t="shared" si="1"/>
        <v>27587650</v>
      </c>
      <c r="Q18" s="73">
        <f t="shared" si="1"/>
        <v>206804784</v>
      </c>
      <c r="R18" s="73">
        <f t="shared" si="1"/>
        <v>77967391</v>
      </c>
      <c r="S18" s="73">
        <f t="shared" si="1"/>
        <v>71829580</v>
      </c>
      <c r="T18" s="73">
        <f t="shared" si="1"/>
        <v>121996347</v>
      </c>
      <c r="U18" s="73">
        <f t="shared" si="1"/>
        <v>271793318</v>
      </c>
      <c r="V18" s="73">
        <f t="shared" si="1"/>
        <v>887296479</v>
      </c>
      <c r="W18" s="73">
        <f t="shared" si="1"/>
        <v>1073344090</v>
      </c>
      <c r="X18" s="73">
        <f t="shared" si="1"/>
        <v>-186047611</v>
      </c>
      <c r="Y18" s="67">
        <f>+IF(W18&lt;&gt;0,(X18/W18)*100,0)</f>
        <v>-17.33345464267661</v>
      </c>
      <c r="Z18" s="74">
        <f t="shared" si="1"/>
        <v>1014152820</v>
      </c>
    </row>
    <row r="19" spans="1:26" ht="12.75">
      <c r="A19" s="70" t="s">
        <v>45</v>
      </c>
      <c r="B19" s="75">
        <f>+B10-B18</f>
        <v>-16715040</v>
      </c>
      <c r="C19" s="75">
        <f>+C10-C18</f>
        <v>0</v>
      </c>
      <c r="D19" s="76">
        <f aca="true" t="shared" si="2" ref="D19:Z19">+D10-D18</f>
        <v>15592170</v>
      </c>
      <c r="E19" s="77">
        <f t="shared" si="2"/>
        <v>5210130</v>
      </c>
      <c r="F19" s="77">
        <f t="shared" si="2"/>
        <v>109418649</v>
      </c>
      <c r="G19" s="77">
        <f t="shared" si="2"/>
        <v>6416875</v>
      </c>
      <c r="H19" s="77">
        <f t="shared" si="2"/>
        <v>-60998157</v>
      </c>
      <c r="I19" s="77">
        <f t="shared" si="2"/>
        <v>54837367</v>
      </c>
      <c r="J19" s="77">
        <f t="shared" si="2"/>
        <v>9601530</v>
      </c>
      <c r="K19" s="77">
        <f t="shared" si="2"/>
        <v>-537752</v>
      </c>
      <c r="L19" s="77">
        <f t="shared" si="2"/>
        <v>40263064</v>
      </c>
      <c r="M19" s="77">
        <f t="shared" si="2"/>
        <v>49326842</v>
      </c>
      <c r="N19" s="77">
        <f t="shared" si="2"/>
        <v>-42556587</v>
      </c>
      <c r="O19" s="77">
        <f t="shared" si="2"/>
        <v>-7021521</v>
      </c>
      <c r="P19" s="77">
        <f t="shared" si="2"/>
        <v>84293851</v>
      </c>
      <c r="Q19" s="77">
        <f t="shared" si="2"/>
        <v>34715743</v>
      </c>
      <c r="R19" s="77">
        <f t="shared" si="2"/>
        <v>-1554523</v>
      </c>
      <c r="S19" s="77">
        <f t="shared" si="2"/>
        <v>-21401140</v>
      </c>
      <c r="T19" s="77">
        <f t="shared" si="2"/>
        <v>-59975523</v>
      </c>
      <c r="U19" s="77">
        <f t="shared" si="2"/>
        <v>-82931186</v>
      </c>
      <c r="V19" s="77">
        <f t="shared" si="2"/>
        <v>55948766</v>
      </c>
      <c r="W19" s="77">
        <f>IF(E10=E18,0,W10-W18)</f>
        <v>15592180</v>
      </c>
      <c r="X19" s="77">
        <f t="shared" si="2"/>
        <v>40356586</v>
      </c>
      <c r="Y19" s="78">
        <f>+IF(W19&lt;&gt;0,(X19/W19)*100,0)</f>
        <v>258.82580883494165</v>
      </c>
      <c r="Z19" s="79">
        <f t="shared" si="2"/>
        <v>5210130</v>
      </c>
    </row>
    <row r="20" spans="1:26" ht="12.75">
      <c r="A20" s="58" t="s">
        <v>46</v>
      </c>
      <c r="B20" s="19">
        <v>78471900</v>
      </c>
      <c r="C20" s="19">
        <v>0</v>
      </c>
      <c r="D20" s="59">
        <v>133128100</v>
      </c>
      <c r="E20" s="60">
        <v>148459050</v>
      </c>
      <c r="F20" s="60">
        <v>-1641749</v>
      </c>
      <c r="G20" s="60">
        <v>259084</v>
      </c>
      <c r="H20" s="60">
        <v>1382666</v>
      </c>
      <c r="I20" s="60">
        <v>1</v>
      </c>
      <c r="J20" s="60">
        <v>4500000</v>
      </c>
      <c r="K20" s="60">
        <v>8464752</v>
      </c>
      <c r="L20" s="60">
        <v>12982041</v>
      </c>
      <c r="M20" s="60">
        <v>25946793</v>
      </c>
      <c r="N20" s="60">
        <v>3375520</v>
      </c>
      <c r="O20" s="60">
        <v>688791</v>
      </c>
      <c r="P20" s="60">
        <v>0</v>
      </c>
      <c r="Q20" s="60">
        <v>4064311</v>
      </c>
      <c r="R20" s="60">
        <v>8511272</v>
      </c>
      <c r="S20" s="60">
        <v>-32297982</v>
      </c>
      <c r="T20" s="60">
        <v>-6224394</v>
      </c>
      <c r="U20" s="60">
        <v>-30011104</v>
      </c>
      <c r="V20" s="60">
        <v>1</v>
      </c>
      <c r="W20" s="60">
        <v>133128100</v>
      </c>
      <c r="X20" s="60">
        <v>-133128099</v>
      </c>
      <c r="Y20" s="61">
        <v>-100</v>
      </c>
      <c r="Z20" s="62">
        <v>148459050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61756860</v>
      </c>
      <c r="C22" s="86">
        <f>SUM(C19:C21)</f>
        <v>0</v>
      </c>
      <c r="D22" s="87">
        <f aca="true" t="shared" si="3" ref="D22:Z22">SUM(D19:D21)</f>
        <v>148720270</v>
      </c>
      <c r="E22" s="88">
        <f t="shared" si="3"/>
        <v>153669180</v>
      </c>
      <c r="F22" s="88">
        <f t="shared" si="3"/>
        <v>107776900</v>
      </c>
      <c r="G22" s="88">
        <f t="shared" si="3"/>
        <v>6675959</v>
      </c>
      <c r="H22" s="88">
        <f t="shared" si="3"/>
        <v>-59615491</v>
      </c>
      <c r="I22" s="88">
        <f t="shared" si="3"/>
        <v>54837368</v>
      </c>
      <c r="J22" s="88">
        <f t="shared" si="3"/>
        <v>14101530</v>
      </c>
      <c r="K22" s="88">
        <f t="shared" si="3"/>
        <v>7927000</v>
      </c>
      <c r="L22" s="88">
        <f t="shared" si="3"/>
        <v>53245105</v>
      </c>
      <c r="M22" s="88">
        <f t="shared" si="3"/>
        <v>75273635</v>
      </c>
      <c r="N22" s="88">
        <f t="shared" si="3"/>
        <v>-39181067</v>
      </c>
      <c r="O22" s="88">
        <f t="shared" si="3"/>
        <v>-6332730</v>
      </c>
      <c r="P22" s="88">
        <f t="shared" si="3"/>
        <v>84293851</v>
      </c>
      <c r="Q22" s="88">
        <f t="shared" si="3"/>
        <v>38780054</v>
      </c>
      <c r="R22" s="88">
        <f t="shared" si="3"/>
        <v>6956749</v>
      </c>
      <c r="S22" s="88">
        <f t="shared" si="3"/>
        <v>-53699122</v>
      </c>
      <c r="T22" s="88">
        <f t="shared" si="3"/>
        <v>-66199917</v>
      </c>
      <c r="U22" s="88">
        <f t="shared" si="3"/>
        <v>-112942290</v>
      </c>
      <c r="V22" s="88">
        <f t="shared" si="3"/>
        <v>55948767</v>
      </c>
      <c r="W22" s="88">
        <f t="shared" si="3"/>
        <v>148720280</v>
      </c>
      <c r="X22" s="88">
        <f t="shared" si="3"/>
        <v>-92771513</v>
      </c>
      <c r="Y22" s="89">
        <f>+IF(W22&lt;&gt;0,(X22/W22)*100,0)</f>
        <v>-62.37986709008347</v>
      </c>
      <c r="Z22" s="90">
        <f t="shared" si="3"/>
        <v>153669180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61756860</v>
      </c>
      <c r="C24" s="75">
        <f>SUM(C22:C23)</f>
        <v>0</v>
      </c>
      <c r="D24" s="76">
        <f aca="true" t="shared" si="4" ref="D24:Z24">SUM(D22:D23)</f>
        <v>148720270</v>
      </c>
      <c r="E24" s="77">
        <f t="shared" si="4"/>
        <v>153669180</v>
      </c>
      <c r="F24" s="77">
        <f t="shared" si="4"/>
        <v>107776900</v>
      </c>
      <c r="G24" s="77">
        <f t="shared" si="4"/>
        <v>6675959</v>
      </c>
      <c r="H24" s="77">
        <f t="shared" si="4"/>
        <v>-59615491</v>
      </c>
      <c r="I24" s="77">
        <f t="shared" si="4"/>
        <v>54837368</v>
      </c>
      <c r="J24" s="77">
        <f t="shared" si="4"/>
        <v>14101530</v>
      </c>
      <c r="K24" s="77">
        <f t="shared" si="4"/>
        <v>7927000</v>
      </c>
      <c r="L24" s="77">
        <f t="shared" si="4"/>
        <v>53245105</v>
      </c>
      <c r="M24" s="77">
        <f t="shared" si="4"/>
        <v>75273635</v>
      </c>
      <c r="N24" s="77">
        <f t="shared" si="4"/>
        <v>-39181067</v>
      </c>
      <c r="O24" s="77">
        <f t="shared" si="4"/>
        <v>-6332730</v>
      </c>
      <c r="P24" s="77">
        <f t="shared" si="4"/>
        <v>84293851</v>
      </c>
      <c r="Q24" s="77">
        <f t="shared" si="4"/>
        <v>38780054</v>
      </c>
      <c r="R24" s="77">
        <f t="shared" si="4"/>
        <v>6956749</v>
      </c>
      <c r="S24" s="77">
        <f t="shared" si="4"/>
        <v>-53699122</v>
      </c>
      <c r="T24" s="77">
        <f t="shared" si="4"/>
        <v>-66199917</v>
      </c>
      <c r="U24" s="77">
        <f t="shared" si="4"/>
        <v>-112942290</v>
      </c>
      <c r="V24" s="77">
        <f t="shared" si="4"/>
        <v>55948767</v>
      </c>
      <c r="W24" s="77">
        <f t="shared" si="4"/>
        <v>148720280</v>
      </c>
      <c r="X24" s="77">
        <f t="shared" si="4"/>
        <v>-92771513</v>
      </c>
      <c r="Y24" s="78">
        <f>+IF(W24&lt;&gt;0,(X24/W24)*100,0)</f>
        <v>-62.37986709008347</v>
      </c>
      <c r="Z24" s="79">
        <f t="shared" si="4"/>
        <v>153669180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85973538</v>
      </c>
      <c r="C27" s="22">
        <v>0</v>
      </c>
      <c r="D27" s="99">
        <v>166156660</v>
      </c>
      <c r="E27" s="100">
        <v>170745790</v>
      </c>
      <c r="F27" s="100">
        <v>0</v>
      </c>
      <c r="G27" s="100">
        <v>8873835</v>
      </c>
      <c r="H27" s="100">
        <v>1832666</v>
      </c>
      <c r="I27" s="100">
        <v>10706501</v>
      </c>
      <c r="J27" s="100">
        <v>8153736</v>
      </c>
      <c r="K27" s="100">
        <v>2668022</v>
      </c>
      <c r="L27" s="100">
        <v>1800017</v>
      </c>
      <c r="M27" s="100">
        <v>12621775</v>
      </c>
      <c r="N27" s="100">
        <v>4247397</v>
      </c>
      <c r="O27" s="100">
        <v>4959926</v>
      </c>
      <c r="P27" s="100">
        <v>7811029</v>
      </c>
      <c r="Q27" s="100">
        <v>17018352</v>
      </c>
      <c r="R27" s="100">
        <v>2857073</v>
      </c>
      <c r="S27" s="100">
        <v>23229129</v>
      </c>
      <c r="T27" s="100">
        <v>19432013</v>
      </c>
      <c r="U27" s="100">
        <v>45518215</v>
      </c>
      <c r="V27" s="100">
        <v>85864843</v>
      </c>
      <c r="W27" s="100">
        <v>170745790</v>
      </c>
      <c r="X27" s="100">
        <v>-84880947</v>
      </c>
      <c r="Y27" s="101">
        <v>-49.71</v>
      </c>
      <c r="Z27" s="102">
        <v>170745790</v>
      </c>
    </row>
    <row r="28" spans="1:26" ht="12.75">
      <c r="A28" s="103" t="s">
        <v>46</v>
      </c>
      <c r="B28" s="19">
        <v>62851427</v>
      </c>
      <c r="C28" s="19">
        <v>0</v>
      </c>
      <c r="D28" s="59">
        <v>133128000</v>
      </c>
      <c r="E28" s="60">
        <v>143484950</v>
      </c>
      <c r="F28" s="60">
        <v>0</v>
      </c>
      <c r="G28" s="60">
        <v>8873835</v>
      </c>
      <c r="H28" s="60">
        <v>1832666</v>
      </c>
      <c r="I28" s="60">
        <v>10706501</v>
      </c>
      <c r="J28" s="60">
        <v>8153736</v>
      </c>
      <c r="K28" s="60">
        <v>2668022</v>
      </c>
      <c r="L28" s="60">
        <v>1899021</v>
      </c>
      <c r="M28" s="60">
        <v>12720779</v>
      </c>
      <c r="N28" s="60">
        <v>4266002</v>
      </c>
      <c r="O28" s="60">
        <v>5088688</v>
      </c>
      <c r="P28" s="60">
        <v>7779481</v>
      </c>
      <c r="Q28" s="60">
        <v>17134171</v>
      </c>
      <c r="R28" s="60">
        <v>2027461</v>
      </c>
      <c r="S28" s="60">
        <v>22902093</v>
      </c>
      <c r="T28" s="60">
        <v>14497755</v>
      </c>
      <c r="U28" s="60">
        <v>39427309</v>
      </c>
      <c r="V28" s="60">
        <v>79988760</v>
      </c>
      <c r="W28" s="60">
        <v>143484950</v>
      </c>
      <c r="X28" s="60">
        <v>-63496190</v>
      </c>
      <c r="Y28" s="61">
        <v>-44.25</v>
      </c>
      <c r="Z28" s="62">
        <v>143484950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4974100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3127813</v>
      </c>
      <c r="U29" s="60">
        <v>3127813</v>
      </c>
      <c r="V29" s="60">
        <v>3127813</v>
      </c>
      <c r="W29" s="60">
        <v>4974100</v>
      </c>
      <c r="X29" s="60">
        <v>-1846287</v>
      </c>
      <c r="Y29" s="61">
        <v>-37.12</v>
      </c>
      <c r="Z29" s="62">
        <v>4974100</v>
      </c>
    </row>
    <row r="30" spans="1:26" ht="12.75">
      <c r="A30" s="58" t="s">
        <v>52</v>
      </c>
      <c r="B30" s="19">
        <v>1570649</v>
      </c>
      <c r="C30" s="19">
        <v>0</v>
      </c>
      <c r="D30" s="59">
        <v>3130000</v>
      </c>
      <c r="E30" s="60">
        <v>6669720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596470</v>
      </c>
      <c r="U30" s="60">
        <v>596470</v>
      </c>
      <c r="V30" s="60">
        <v>596470</v>
      </c>
      <c r="W30" s="60">
        <v>6669720</v>
      </c>
      <c r="X30" s="60">
        <v>-6073250</v>
      </c>
      <c r="Y30" s="61">
        <v>-91.06</v>
      </c>
      <c r="Z30" s="62">
        <v>6669720</v>
      </c>
    </row>
    <row r="31" spans="1:26" ht="12.75">
      <c r="A31" s="58" t="s">
        <v>53</v>
      </c>
      <c r="B31" s="19">
        <v>21551463</v>
      </c>
      <c r="C31" s="19">
        <v>0</v>
      </c>
      <c r="D31" s="59">
        <v>29898660</v>
      </c>
      <c r="E31" s="60">
        <v>15617020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-99004</v>
      </c>
      <c r="M31" s="60">
        <v>-99004</v>
      </c>
      <c r="N31" s="60">
        <v>-18605</v>
      </c>
      <c r="O31" s="60">
        <v>-128762</v>
      </c>
      <c r="P31" s="60">
        <v>31548</v>
      </c>
      <c r="Q31" s="60">
        <v>-115819</v>
      </c>
      <c r="R31" s="60">
        <v>829613</v>
      </c>
      <c r="S31" s="60">
        <v>327035</v>
      </c>
      <c r="T31" s="60">
        <v>1209975</v>
      </c>
      <c r="U31" s="60">
        <v>2366623</v>
      </c>
      <c r="V31" s="60">
        <v>2151800</v>
      </c>
      <c r="W31" s="60">
        <v>15617020</v>
      </c>
      <c r="X31" s="60">
        <v>-13465220</v>
      </c>
      <c r="Y31" s="61">
        <v>-86.22</v>
      </c>
      <c r="Z31" s="62">
        <v>15617020</v>
      </c>
    </row>
    <row r="32" spans="1:26" ht="12.75">
      <c r="A32" s="70" t="s">
        <v>54</v>
      </c>
      <c r="B32" s="22">
        <f>SUM(B28:B31)</f>
        <v>85973539</v>
      </c>
      <c r="C32" s="22">
        <f>SUM(C28:C31)</f>
        <v>0</v>
      </c>
      <c r="D32" s="99">
        <f aca="true" t="shared" si="5" ref="D32:Z32">SUM(D28:D31)</f>
        <v>166156660</v>
      </c>
      <c r="E32" s="100">
        <f t="shared" si="5"/>
        <v>170745790</v>
      </c>
      <c r="F32" s="100">
        <f t="shared" si="5"/>
        <v>0</v>
      </c>
      <c r="G32" s="100">
        <f t="shared" si="5"/>
        <v>8873835</v>
      </c>
      <c r="H32" s="100">
        <f t="shared" si="5"/>
        <v>1832666</v>
      </c>
      <c r="I32" s="100">
        <f t="shared" si="5"/>
        <v>10706501</v>
      </c>
      <c r="J32" s="100">
        <f t="shared" si="5"/>
        <v>8153736</v>
      </c>
      <c r="K32" s="100">
        <f t="shared" si="5"/>
        <v>2668022</v>
      </c>
      <c r="L32" s="100">
        <f t="shared" si="5"/>
        <v>1800017</v>
      </c>
      <c r="M32" s="100">
        <f t="shared" si="5"/>
        <v>12621775</v>
      </c>
      <c r="N32" s="100">
        <f t="shared" si="5"/>
        <v>4247397</v>
      </c>
      <c r="O32" s="100">
        <f t="shared" si="5"/>
        <v>4959926</v>
      </c>
      <c r="P32" s="100">
        <f t="shared" si="5"/>
        <v>7811029</v>
      </c>
      <c r="Q32" s="100">
        <f t="shared" si="5"/>
        <v>17018352</v>
      </c>
      <c r="R32" s="100">
        <f t="shared" si="5"/>
        <v>2857074</v>
      </c>
      <c r="S32" s="100">
        <f t="shared" si="5"/>
        <v>23229128</v>
      </c>
      <c r="T32" s="100">
        <f t="shared" si="5"/>
        <v>19432013</v>
      </c>
      <c r="U32" s="100">
        <f t="shared" si="5"/>
        <v>45518215</v>
      </c>
      <c r="V32" s="100">
        <f t="shared" si="5"/>
        <v>85864843</v>
      </c>
      <c r="W32" s="100">
        <f t="shared" si="5"/>
        <v>170745790</v>
      </c>
      <c r="X32" s="100">
        <f t="shared" si="5"/>
        <v>-84880947</v>
      </c>
      <c r="Y32" s="101">
        <f>+IF(W32&lt;&gt;0,(X32/W32)*100,0)</f>
        <v>-49.71188279371339</v>
      </c>
      <c r="Z32" s="102">
        <f t="shared" si="5"/>
        <v>170745790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250853015</v>
      </c>
      <c r="C35" s="19">
        <v>0</v>
      </c>
      <c r="D35" s="59">
        <v>397455000</v>
      </c>
      <c r="E35" s="60">
        <v>402911000</v>
      </c>
      <c r="F35" s="60">
        <v>124148895</v>
      </c>
      <c r="G35" s="60">
        <v>-30545236</v>
      </c>
      <c r="H35" s="60">
        <v>-7517446</v>
      </c>
      <c r="I35" s="60">
        <v>-7517446</v>
      </c>
      <c r="J35" s="60">
        <v>-3010851</v>
      </c>
      <c r="K35" s="60">
        <v>1385839</v>
      </c>
      <c r="L35" s="60">
        <v>60412257</v>
      </c>
      <c r="M35" s="60">
        <v>60412257</v>
      </c>
      <c r="N35" s="60">
        <v>-29509418</v>
      </c>
      <c r="O35" s="60">
        <v>-8983200</v>
      </c>
      <c r="P35" s="60">
        <v>37803842</v>
      </c>
      <c r="Q35" s="60">
        <v>37803842</v>
      </c>
      <c r="R35" s="60">
        <v>23885604</v>
      </c>
      <c r="S35" s="60">
        <v>-37495156</v>
      </c>
      <c r="T35" s="60">
        <v>-14109334</v>
      </c>
      <c r="U35" s="60">
        <v>-14109334</v>
      </c>
      <c r="V35" s="60">
        <v>-14109334</v>
      </c>
      <c r="W35" s="60">
        <v>402911000</v>
      </c>
      <c r="X35" s="60">
        <v>-417020334</v>
      </c>
      <c r="Y35" s="61">
        <v>-103.5</v>
      </c>
      <c r="Z35" s="62">
        <v>402911000</v>
      </c>
    </row>
    <row r="36" spans="1:26" ht="12.75">
      <c r="A36" s="58" t="s">
        <v>57</v>
      </c>
      <c r="B36" s="19">
        <v>1288542630</v>
      </c>
      <c r="C36" s="19">
        <v>0</v>
      </c>
      <c r="D36" s="59">
        <v>1376925000</v>
      </c>
      <c r="E36" s="60">
        <v>1402151000</v>
      </c>
      <c r="F36" s="60">
        <v>0</v>
      </c>
      <c r="G36" s="60">
        <v>8873835</v>
      </c>
      <c r="H36" s="60">
        <v>1832666</v>
      </c>
      <c r="I36" s="60">
        <v>1832666</v>
      </c>
      <c r="J36" s="60">
        <v>8153736</v>
      </c>
      <c r="K36" s="60">
        <v>2668022</v>
      </c>
      <c r="L36" s="60">
        <v>1800018</v>
      </c>
      <c r="M36" s="60">
        <v>1800018</v>
      </c>
      <c r="N36" s="60">
        <v>-34507034</v>
      </c>
      <c r="O36" s="60">
        <v>4959926</v>
      </c>
      <c r="P36" s="60">
        <v>46565459</v>
      </c>
      <c r="Q36" s="60">
        <v>46565459</v>
      </c>
      <c r="R36" s="60">
        <v>-7762040</v>
      </c>
      <c r="S36" s="60">
        <v>22167215</v>
      </c>
      <c r="T36" s="60">
        <v>-24164230</v>
      </c>
      <c r="U36" s="60">
        <v>-24164230</v>
      </c>
      <c r="V36" s="60">
        <v>-24164230</v>
      </c>
      <c r="W36" s="60">
        <v>1402151000</v>
      </c>
      <c r="X36" s="60">
        <v>-1426315230</v>
      </c>
      <c r="Y36" s="61">
        <v>-101.72</v>
      </c>
      <c r="Z36" s="62">
        <v>1402151000</v>
      </c>
    </row>
    <row r="37" spans="1:26" ht="12.75">
      <c r="A37" s="58" t="s">
        <v>58</v>
      </c>
      <c r="B37" s="19">
        <v>261310408</v>
      </c>
      <c r="C37" s="19">
        <v>0</v>
      </c>
      <c r="D37" s="59">
        <v>192364000</v>
      </c>
      <c r="E37" s="60">
        <v>182364000</v>
      </c>
      <c r="F37" s="60">
        <v>16371994</v>
      </c>
      <c r="G37" s="60">
        <v>-29247587</v>
      </c>
      <c r="H37" s="60">
        <v>50480422</v>
      </c>
      <c r="I37" s="60">
        <v>50480422</v>
      </c>
      <c r="J37" s="60">
        <v>-11958145</v>
      </c>
      <c r="K37" s="60">
        <v>-2495802</v>
      </c>
      <c r="L37" s="60">
        <v>5760171</v>
      </c>
      <c r="M37" s="60">
        <v>5760171</v>
      </c>
      <c r="N37" s="60">
        <v>-29068370</v>
      </c>
      <c r="O37" s="60">
        <v>5962145</v>
      </c>
      <c r="P37" s="60">
        <v>80333</v>
      </c>
      <c r="Q37" s="60">
        <v>80333</v>
      </c>
      <c r="R37" s="60">
        <v>9158711</v>
      </c>
      <c r="S37" s="60">
        <v>39486447</v>
      </c>
      <c r="T37" s="60">
        <v>32916040</v>
      </c>
      <c r="U37" s="60">
        <v>32916040</v>
      </c>
      <c r="V37" s="60">
        <v>32916040</v>
      </c>
      <c r="W37" s="60">
        <v>182364000</v>
      </c>
      <c r="X37" s="60">
        <v>-149447960</v>
      </c>
      <c r="Y37" s="61">
        <v>-81.95</v>
      </c>
      <c r="Z37" s="62">
        <v>182364000</v>
      </c>
    </row>
    <row r="38" spans="1:26" ht="12.75">
      <c r="A38" s="58" t="s">
        <v>59</v>
      </c>
      <c r="B38" s="19">
        <v>85218387</v>
      </c>
      <c r="C38" s="19">
        <v>0</v>
      </c>
      <c r="D38" s="59">
        <v>125319000</v>
      </c>
      <c r="E38" s="60">
        <v>99368000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748799</v>
      </c>
      <c r="U38" s="60">
        <v>748799</v>
      </c>
      <c r="V38" s="60">
        <v>748799</v>
      </c>
      <c r="W38" s="60">
        <v>99368000</v>
      </c>
      <c r="X38" s="60">
        <v>-98619201</v>
      </c>
      <c r="Y38" s="61">
        <v>-99.25</v>
      </c>
      <c r="Z38" s="62">
        <v>99368000</v>
      </c>
    </row>
    <row r="39" spans="1:26" ht="12.75">
      <c r="A39" s="58" t="s">
        <v>60</v>
      </c>
      <c r="B39" s="19">
        <v>1192866850</v>
      </c>
      <c r="C39" s="19">
        <v>0</v>
      </c>
      <c r="D39" s="59">
        <v>1456697000</v>
      </c>
      <c r="E39" s="60">
        <v>1523330000</v>
      </c>
      <c r="F39" s="60">
        <v>107776901</v>
      </c>
      <c r="G39" s="60">
        <v>7576186</v>
      </c>
      <c r="H39" s="60">
        <v>-56165202</v>
      </c>
      <c r="I39" s="60">
        <v>-56165202</v>
      </c>
      <c r="J39" s="60">
        <v>17101030</v>
      </c>
      <c r="K39" s="60">
        <v>6549663</v>
      </c>
      <c r="L39" s="60">
        <v>56452104</v>
      </c>
      <c r="M39" s="60">
        <v>56452104</v>
      </c>
      <c r="N39" s="60">
        <v>-34948082</v>
      </c>
      <c r="O39" s="60">
        <v>-9985419</v>
      </c>
      <c r="P39" s="60">
        <v>84288968</v>
      </c>
      <c r="Q39" s="60">
        <v>84288968</v>
      </c>
      <c r="R39" s="60">
        <v>6964853</v>
      </c>
      <c r="S39" s="60">
        <v>-54814388</v>
      </c>
      <c r="T39" s="60">
        <v>-71938403</v>
      </c>
      <c r="U39" s="60">
        <v>-71938403</v>
      </c>
      <c r="V39" s="60">
        <v>-71938403</v>
      </c>
      <c r="W39" s="60">
        <v>1523330000</v>
      </c>
      <c r="X39" s="60">
        <v>-1595268403</v>
      </c>
      <c r="Y39" s="61">
        <v>-104.72</v>
      </c>
      <c r="Z39" s="62">
        <v>1523330000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79956160</v>
      </c>
      <c r="C42" s="19">
        <v>0</v>
      </c>
      <c r="D42" s="59">
        <v>181112166</v>
      </c>
      <c r="E42" s="60">
        <v>150990464</v>
      </c>
      <c r="F42" s="60">
        <v>319056</v>
      </c>
      <c r="G42" s="60">
        <v>-7743120</v>
      </c>
      <c r="H42" s="60">
        <v>-11051564</v>
      </c>
      <c r="I42" s="60">
        <v>-18475628</v>
      </c>
      <c r="J42" s="60">
        <v>-45895511</v>
      </c>
      <c r="K42" s="60">
        <v>-19514268</v>
      </c>
      <c r="L42" s="60">
        <v>99118798</v>
      </c>
      <c r="M42" s="60">
        <v>33709019</v>
      </c>
      <c r="N42" s="60">
        <v>-40817495</v>
      </c>
      <c r="O42" s="60">
        <v>68058714</v>
      </c>
      <c r="P42" s="60">
        <v>-1524880</v>
      </c>
      <c r="Q42" s="60">
        <v>25716339</v>
      </c>
      <c r="R42" s="60">
        <v>5505686</v>
      </c>
      <c r="S42" s="60">
        <v>-32334347</v>
      </c>
      <c r="T42" s="60">
        <v>56250136</v>
      </c>
      <c r="U42" s="60">
        <v>29421475</v>
      </c>
      <c r="V42" s="60">
        <v>70371205</v>
      </c>
      <c r="W42" s="60">
        <v>150990464</v>
      </c>
      <c r="X42" s="60">
        <v>-80619259</v>
      </c>
      <c r="Y42" s="61">
        <v>-53.39</v>
      </c>
      <c r="Z42" s="62">
        <v>150990464</v>
      </c>
    </row>
    <row r="43" spans="1:26" ht="12.75">
      <c r="A43" s="58" t="s">
        <v>63</v>
      </c>
      <c r="B43" s="19">
        <v>-84375385</v>
      </c>
      <c r="C43" s="19">
        <v>0</v>
      </c>
      <c r="D43" s="59">
        <v>-164154960</v>
      </c>
      <c r="E43" s="60">
        <v>-163771000</v>
      </c>
      <c r="F43" s="60">
        <v>0</v>
      </c>
      <c r="G43" s="60">
        <v>-4499670</v>
      </c>
      <c r="H43" s="60">
        <v>-1832666</v>
      </c>
      <c r="I43" s="60">
        <v>-6332336</v>
      </c>
      <c r="J43" s="60">
        <v>-7680120</v>
      </c>
      <c r="K43" s="60">
        <v>-4017750</v>
      </c>
      <c r="L43" s="60">
        <v>-2695910</v>
      </c>
      <c r="M43" s="60">
        <v>-14393780</v>
      </c>
      <c r="N43" s="60">
        <v>-4247396</v>
      </c>
      <c r="O43" s="60">
        <v>-4959926</v>
      </c>
      <c r="P43" s="60">
        <v>-7811029</v>
      </c>
      <c r="Q43" s="60">
        <v>-17018351</v>
      </c>
      <c r="R43" s="60">
        <v>-2857073</v>
      </c>
      <c r="S43" s="60">
        <v>-2784840</v>
      </c>
      <c r="T43" s="60">
        <v>-27362990</v>
      </c>
      <c r="U43" s="60">
        <v>-33004903</v>
      </c>
      <c r="V43" s="60">
        <v>-70749370</v>
      </c>
      <c r="W43" s="60">
        <v>-163771000</v>
      </c>
      <c r="X43" s="60">
        <v>93021630</v>
      </c>
      <c r="Y43" s="61">
        <v>-56.8</v>
      </c>
      <c r="Z43" s="62">
        <v>-163771000</v>
      </c>
    </row>
    <row r="44" spans="1:26" ht="12.75">
      <c r="A44" s="58" t="s">
        <v>64</v>
      </c>
      <c r="B44" s="19">
        <v>1867967</v>
      </c>
      <c r="C44" s="19">
        <v>0</v>
      </c>
      <c r="D44" s="59">
        <v>-3823538</v>
      </c>
      <c r="E44" s="60">
        <v>166000</v>
      </c>
      <c r="F44" s="60">
        <v>-299290</v>
      </c>
      <c r="G44" s="60">
        <v>435275</v>
      </c>
      <c r="H44" s="60">
        <v>258741</v>
      </c>
      <c r="I44" s="60">
        <v>394726</v>
      </c>
      <c r="J44" s="60">
        <v>194290</v>
      </c>
      <c r="K44" s="60">
        <v>2656</v>
      </c>
      <c r="L44" s="60">
        <v>-2510849</v>
      </c>
      <c r="M44" s="60">
        <v>-2313903</v>
      </c>
      <c r="N44" s="60">
        <v>-694493</v>
      </c>
      <c r="O44" s="60">
        <v>0</v>
      </c>
      <c r="P44" s="60">
        <v>-346990</v>
      </c>
      <c r="Q44" s="60">
        <v>-1041483</v>
      </c>
      <c r="R44" s="60">
        <v>-251122</v>
      </c>
      <c r="S44" s="60">
        <v>-256126</v>
      </c>
      <c r="T44" s="60">
        <v>-961031</v>
      </c>
      <c r="U44" s="60">
        <v>-1468279</v>
      </c>
      <c r="V44" s="60">
        <v>-4428939</v>
      </c>
      <c r="W44" s="60">
        <v>166000</v>
      </c>
      <c r="X44" s="60">
        <v>-4594939</v>
      </c>
      <c r="Y44" s="61">
        <v>-2768.04</v>
      </c>
      <c r="Z44" s="62">
        <v>166000</v>
      </c>
    </row>
    <row r="45" spans="1:26" ht="12.75">
      <c r="A45" s="70" t="s">
        <v>65</v>
      </c>
      <c r="B45" s="22">
        <v>12627595</v>
      </c>
      <c r="C45" s="22">
        <v>0</v>
      </c>
      <c r="D45" s="99">
        <v>13598668</v>
      </c>
      <c r="E45" s="100">
        <v>13464</v>
      </c>
      <c r="F45" s="100">
        <v>6006982</v>
      </c>
      <c r="G45" s="100">
        <v>-5800533</v>
      </c>
      <c r="H45" s="100">
        <v>-18426022</v>
      </c>
      <c r="I45" s="100">
        <v>-18426022</v>
      </c>
      <c r="J45" s="100">
        <v>-71807363</v>
      </c>
      <c r="K45" s="100">
        <v>-95336725</v>
      </c>
      <c r="L45" s="100">
        <v>-1424686</v>
      </c>
      <c r="M45" s="100">
        <v>-1424686</v>
      </c>
      <c r="N45" s="100">
        <v>-47184070</v>
      </c>
      <c r="O45" s="100">
        <v>15914718</v>
      </c>
      <c r="P45" s="100">
        <v>6231819</v>
      </c>
      <c r="Q45" s="100">
        <v>-47184070</v>
      </c>
      <c r="R45" s="100">
        <v>8629310</v>
      </c>
      <c r="S45" s="100">
        <v>-26746003</v>
      </c>
      <c r="T45" s="100">
        <v>1180112</v>
      </c>
      <c r="U45" s="100">
        <v>1180112</v>
      </c>
      <c r="V45" s="100">
        <v>1180112</v>
      </c>
      <c r="W45" s="100">
        <v>13464</v>
      </c>
      <c r="X45" s="100">
        <v>1166648</v>
      </c>
      <c r="Y45" s="101">
        <v>8664.94</v>
      </c>
      <c r="Z45" s="102">
        <v>13464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64366304</v>
      </c>
      <c r="C49" s="52">
        <v>0</v>
      </c>
      <c r="D49" s="129">
        <v>37930456</v>
      </c>
      <c r="E49" s="54">
        <v>39416739</v>
      </c>
      <c r="F49" s="54">
        <v>0</v>
      </c>
      <c r="G49" s="54">
        <v>0</v>
      </c>
      <c r="H49" s="54">
        <v>0</v>
      </c>
      <c r="I49" s="54">
        <v>37746698</v>
      </c>
      <c r="J49" s="54">
        <v>0</v>
      </c>
      <c r="K49" s="54">
        <v>0</v>
      </c>
      <c r="L49" s="54">
        <v>0</v>
      </c>
      <c r="M49" s="54">
        <v>26063282</v>
      </c>
      <c r="N49" s="54">
        <v>0</v>
      </c>
      <c r="O49" s="54">
        <v>0</v>
      </c>
      <c r="P49" s="54">
        <v>0</v>
      </c>
      <c r="Q49" s="54">
        <v>28298510</v>
      </c>
      <c r="R49" s="54">
        <v>0</v>
      </c>
      <c r="S49" s="54">
        <v>0</v>
      </c>
      <c r="T49" s="54">
        <v>0</v>
      </c>
      <c r="U49" s="54">
        <v>139028585</v>
      </c>
      <c r="V49" s="54">
        <v>895787072</v>
      </c>
      <c r="W49" s="54">
        <v>1268637646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46440162</v>
      </c>
      <c r="C51" s="52">
        <v>0</v>
      </c>
      <c r="D51" s="129">
        <v>1104679</v>
      </c>
      <c r="E51" s="54">
        <v>2902084</v>
      </c>
      <c r="F51" s="54">
        <v>0</v>
      </c>
      <c r="G51" s="54">
        <v>0</v>
      </c>
      <c r="H51" s="54">
        <v>0</v>
      </c>
      <c r="I51" s="54">
        <v>1724206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66634522</v>
      </c>
      <c r="V51" s="54">
        <v>0</v>
      </c>
      <c r="W51" s="54">
        <v>118805653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80.84512346433807</v>
      </c>
      <c r="C58" s="5">
        <f>IF(C67=0,0,+(C76/C67)*100)</f>
        <v>0</v>
      </c>
      <c r="D58" s="6">
        <f aca="true" t="shared" si="6" ref="D58:Z58">IF(D67=0,0,+(D76/D67)*100)</f>
        <v>87.58096806380713</v>
      </c>
      <c r="E58" s="7">
        <f t="shared" si="6"/>
        <v>86.83392087176209</v>
      </c>
      <c r="F58" s="7">
        <f t="shared" si="6"/>
        <v>51.75363730347051</v>
      </c>
      <c r="G58" s="7">
        <f t="shared" si="6"/>
        <v>55.6657446947482</v>
      </c>
      <c r="H58" s="7">
        <f t="shared" si="6"/>
        <v>105.68563592894711</v>
      </c>
      <c r="I58" s="7">
        <f t="shared" si="6"/>
        <v>69.81211764876825</v>
      </c>
      <c r="J58" s="7">
        <f t="shared" si="6"/>
        <v>91.90298923943153</v>
      </c>
      <c r="K58" s="7">
        <f t="shared" si="6"/>
        <v>76.18679094202577</v>
      </c>
      <c r="L58" s="7">
        <f t="shared" si="6"/>
        <v>74.50511738035273</v>
      </c>
      <c r="M58" s="7">
        <f t="shared" si="6"/>
        <v>81.51851328912903</v>
      </c>
      <c r="N58" s="7">
        <f t="shared" si="6"/>
        <v>87.16317568098347</v>
      </c>
      <c r="O58" s="7">
        <f t="shared" si="6"/>
        <v>106.13753149279835</v>
      </c>
      <c r="P58" s="7">
        <f t="shared" si="6"/>
        <v>70.84242003807023</v>
      </c>
      <c r="Q58" s="7">
        <f t="shared" si="6"/>
        <v>87.01840157220192</v>
      </c>
      <c r="R58" s="7">
        <f t="shared" si="6"/>
        <v>79.59451460188454</v>
      </c>
      <c r="S58" s="7">
        <f t="shared" si="6"/>
        <v>111.01193502132753</v>
      </c>
      <c r="T58" s="7">
        <f t="shared" si="6"/>
        <v>93.71223255327298</v>
      </c>
      <c r="U58" s="7">
        <f t="shared" si="6"/>
        <v>92.42751719158665</v>
      </c>
      <c r="V58" s="7">
        <f t="shared" si="6"/>
        <v>82.48166214056366</v>
      </c>
      <c r="W58" s="7">
        <f t="shared" si="6"/>
        <v>79.95471275506164</v>
      </c>
      <c r="X58" s="7">
        <f t="shared" si="6"/>
        <v>0</v>
      </c>
      <c r="Y58" s="7">
        <f t="shared" si="6"/>
        <v>0</v>
      </c>
      <c r="Z58" s="8">
        <f t="shared" si="6"/>
        <v>86.83392087176209</v>
      </c>
    </row>
    <row r="59" spans="1:26" ht="12.75">
      <c r="A59" s="37" t="s">
        <v>31</v>
      </c>
      <c r="B59" s="9">
        <f aca="true" t="shared" si="7" ref="B59:Z66">IF(B68=0,0,+(B77/B68)*100)</f>
        <v>77.99999936424385</v>
      </c>
      <c r="C59" s="9">
        <f t="shared" si="7"/>
        <v>0</v>
      </c>
      <c r="D59" s="2">
        <f t="shared" si="7"/>
        <v>85.00000692670012</v>
      </c>
      <c r="E59" s="10">
        <f t="shared" si="7"/>
        <v>85.00000034899846</v>
      </c>
      <c r="F59" s="10">
        <f t="shared" si="7"/>
        <v>30.660608889046596</v>
      </c>
      <c r="G59" s="10">
        <f t="shared" si="7"/>
        <v>70.30677365949833</v>
      </c>
      <c r="H59" s="10">
        <f t="shared" si="7"/>
        <v>120.14311898266983</v>
      </c>
      <c r="I59" s="10">
        <f t="shared" si="7"/>
        <v>62.527718696253444</v>
      </c>
      <c r="J59" s="10">
        <f t="shared" si="7"/>
        <v>107.13299837319643</v>
      </c>
      <c r="K59" s="10">
        <f t="shared" si="7"/>
        <v>87.36134696412746</v>
      </c>
      <c r="L59" s="10">
        <f t="shared" si="7"/>
        <v>81.4751865016331</v>
      </c>
      <c r="M59" s="10">
        <f t="shared" si="7"/>
        <v>92.7371848845544</v>
      </c>
      <c r="N59" s="10">
        <f t="shared" si="7"/>
        <v>98.51327045613768</v>
      </c>
      <c r="O59" s="10">
        <f t="shared" si="7"/>
        <v>87.78307369442182</v>
      </c>
      <c r="P59" s="10">
        <f t="shared" si="7"/>
        <v>87.73479273291953</v>
      </c>
      <c r="Q59" s="10">
        <f t="shared" si="7"/>
        <v>91.30477541500743</v>
      </c>
      <c r="R59" s="10">
        <f t="shared" si="7"/>
        <v>108.25346254105965</v>
      </c>
      <c r="S59" s="10">
        <f t="shared" si="7"/>
        <v>88.8435634207064</v>
      </c>
      <c r="T59" s="10">
        <f t="shared" si="7"/>
        <v>96.7248665200765</v>
      </c>
      <c r="U59" s="10">
        <f t="shared" si="7"/>
        <v>97.9946845590091</v>
      </c>
      <c r="V59" s="10">
        <f t="shared" si="7"/>
        <v>84.21752516755657</v>
      </c>
      <c r="W59" s="10">
        <f t="shared" si="7"/>
        <v>93.72366670845776</v>
      </c>
      <c r="X59" s="10">
        <f t="shared" si="7"/>
        <v>0</v>
      </c>
      <c r="Y59" s="10">
        <f t="shared" si="7"/>
        <v>0</v>
      </c>
      <c r="Z59" s="11">
        <f t="shared" si="7"/>
        <v>85.00000034899846</v>
      </c>
    </row>
    <row r="60" spans="1:26" ht="12.75">
      <c r="A60" s="38" t="s">
        <v>32</v>
      </c>
      <c r="B60" s="12">
        <f t="shared" si="7"/>
        <v>80.62898994532529</v>
      </c>
      <c r="C60" s="12">
        <f t="shared" si="7"/>
        <v>0</v>
      </c>
      <c r="D60" s="3">
        <f t="shared" si="7"/>
        <v>88.13410717234117</v>
      </c>
      <c r="E60" s="13">
        <f t="shared" si="7"/>
        <v>87.59338598571487</v>
      </c>
      <c r="F60" s="13">
        <f t="shared" si="7"/>
        <v>66.7041498526102</v>
      </c>
      <c r="G60" s="13">
        <f t="shared" si="7"/>
        <v>54.648031806816356</v>
      </c>
      <c r="H60" s="13">
        <f t="shared" si="7"/>
        <v>106.64325040749503</v>
      </c>
      <c r="I60" s="13">
        <f t="shared" si="7"/>
        <v>74.17935893681447</v>
      </c>
      <c r="J60" s="13">
        <f t="shared" si="7"/>
        <v>92.07002361773681</v>
      </c>
      <c r="K60" s="13">
        <f t="shared" si="7"/>
        <v>76.71700048776219</v>
      </c>
      <c r="L60" s="13">
        <f t="shared" si="7"/>
        <v>76.44657766721943</v>
      </c>
      <c r="M60" s="13">
        <f t="shared" si="7"/>
        <v>82.41732804540662</v>
      </c>
      <c r="N60" s="13">
        <f t="shared" si="7"/>
        <v>89.44028231029665</v>
      </c>
      <c r="O60" s="13">
        <f t="shared" si="7"/>
        <v>115.83000528393106</v>
      </c>
      <c r="P60" s="13">
        <f t="shared" si="7"/>
        <v>70.22257098725825</v>
      </c>
      <c r="Q60" s="13">
        <f t="shared" si="7"/>
        <v>90.2211012792799</v>
      </c>
      <c r="R60" s="13">
        <f t="shared" si="7"/>
        <v>82.933598459847</v>
      </c>
      <c r="S60" s="13">
        <f t="shared" si="7"/>
        <v>125.65975016689768</v>
      </c>
      <c r="T60" s="13">
        <f t="shared" si="7"/>
        <v>97.98116723152212</v>
      </c>
      <c r="U60" s="13">
        <f t="shared" si="7"/>
        <v>98.61750272373106</v>
      </c>
      <c r="V60" s="13">
        <f t="shared" si="7"/>
        <v>86.08163652723647</v>
      </c>
      <c r="W60" s="13">
        <f t="shared" si="7"/>
        <v>76.9514100772407</v>
      </c>
      <c r="X60" s="13">
        <f t="shared" si="7"/>
        <v>0</v>
      </c>
      <c r="Y60" s="13">
        <f t="shared" si="7"/>
        <v>0</v>
      </c>
      <c r="Z60" s="14">
        <f t="shared" si="7"/>
        <v>87.59338598571487</v>
      </c>
    </row>
    <row r="61" spans="1:26" ht="12.75">
      <c r="A61" s="39" t="s">
        <v>103</v>
      </c>
      <c r="B61" s="12">
        <f t="shared" si="7"/>
        <v>77.92628683377532</v>
      </c>
      <c r="C61" s="12">
        <f t="shared" si="7"/>
        <v>0</v>
      </c>
      <c r="D61" s="3">
        <f t="shared" si="7"/>
        <v>93.71153084658962</v>
      </c>
      <c r="E61" s="13">
        <f t="shared" si="7"/>
        <v>94.0278449288597</v>
      </c>
      <c r="F61" s="13">
        <f t="shared" si="7"/>
        <v>50.944765916904885</v>
      </c>
      <c r="G61" s="13">
        <f t="shared" si="7"/>
        <v>77.12931709714356</v>
      </c>
      <c r="H61" s="13">
        <f t="shared" si="7"/>
        <v>100.45298962075523</v>
      </c>
      <c r="I61" s="13">
        <f t="shared" si="7"/>
        <v>79.90497353034128</v>
      </c>
      <c r="J61" s="13">
        <f t="shared" si="7"/>
        <v>94.47152914426054</v>
      </c>
      <c r="K61" s="13">
        <f t="shared" si="7"/>
        <v>91.5763068430851</v>
      </c>
      <c r="L61" s="13">
        <f t="shared" si="7"/>
        <v>87.20386885147481</v>
      </c>
      <c r="M61" s="13">
        <f t="shared" si="7"/>
        <v>91.46701104762658</v>
      </c>
      <c r="N61" s="13">
        <f t="shared" si="7"/>
        <v>114.77757242257528</v>
      </c>
      <c r="O61" s="13">
        <f t="shared" si="7"/>
        <v>180.71801983148399</v>
      </c>
      <c r="P61" s="13">
        <f t="shared" si="7"/>
        <v>83.87084072168908</v>
      </c>
      <c r="Q61" s="13">
        <f t="shared" si="7"/>
        <v>124.44055256953799</v>
      </c>
      <c r="R61" s="13">
        <f t="shared" si="7"/>
        <v>62.725214726282644</v>
      </c>
      <c r="S61" s="13">
        <f t="shared" si="7"/>
        <v>148.8946979257495</v>
      </c>
      <c r="T61" s="13">
        <f t="shared" si="7"/>
        <v>148.80826003003176</v>
      </c>
      <c r="U61" s="13">
        <f t="shared" si="7"/>
        <v>107.34939277160069</v>
      </c>
      <c r="V61" s="13">
        <f t="shared" si="7"/>
        <v>100.18897102785547</v>
      </c>
      <c r="W61" s="13">
        <f t="shared" si="7"/>
        <v>96.35273095233417</v>
      </c>
      <c r="X61" s="13">
        <f t="shared" si="7"/>
        <v>0</v>
      </c>
      <c r="Y61" s="13">
        <f t="shared" si="7"/>
        <v>0</v>
      </c>
      <c r="Z61" s="14">
        <f t="shared" si="7"/>
        <v>94.0278449288597</v>
      </c>
    </row>
    <row r="62" spans="1:26" ht="12.75">
      <c r="A62" s="39" t="s">
        <v>104</v>
      </c>
      <c r="B62" s="12">
        <f t="shared" si="7"/>
        <v>82.77278965251844</v>
      </c>
      <c r="C62" s="12">
        <f t="shared" si="7"/>
        <v>0</v>
      </c>
      <c r="D62" s="3">
        <f t="shared" si="7"/>
        <v>85.00002083274906</v>
      </c>
      <c r="E62" s="13">
        <f t="shared" si="7"/>
        <v>82.93030023196255</v>
      </c>
      <c r="F62" s="13">
        <f t="shared" si="7"/>
        <v>74.28116051707178</v>
      </c>
      <c r="G62" s="13">
        <f t="shared" si="7"/>
        <v>33.77128401542083</v>
      </c>
      <c r="H62" s="13">
        <f t="shared" si="7"/>
        <v>110.81306555130419</v>
      </c>
      <c r="I62" s="13">
        <f t="shared" si="7"/>
        <v>68.74499956023506</v>
      </c>
      <c r="J62" s="13">
        <f t="shared" si="7"/>
        <v>89.07131009894698</v>
      </c>
      <c r="K62" s="13">
        <f t="shared" si="7"/>
        <v>66.68622648235574</v>
      </c>
      <c r="L62" s="13">
        <f t="shared" si="7"/>
        <v>68.7501643703904</v>
      </c>
      <c r="M62" s="13">
        <f t="shared" si="7"/>
        <v>74.8975243984844</v>
      </c>
      <c r="N62" s="13">
        <f t="shared" si="7"/>
        <v>77.15045139766201</v>
      </c>
      <c r="O62" s="13">
        <f t="shared" si="7"/>
        <v>70.07475979184696</v>
      </c>
      <c r="P62" s="13">
        <f t="shared" si="7"/>
        <v>57.86047419143981</v>
      </c>
      <c r="Q62" s="13">
        <f t="shared" si="7"/>
        <v>67.64072160767337</v>
      </c>
      <c r="R62" s="13">
        <f t="shared" si="7"/>
        <v>99.84477958516791</v>
      </c>
      <c r="S62" s="13">
        <f t="shared" si="7"/>
        <v>116.24014207329631</v>
      </c>
      <c r="T62" s="13">
        <f t="shared" si="7"/>
        <v>75.27470197867491</v>
      </c>
      <c r="U62" s="13">
        <f t="shared" si="7"/>
        <v>94.17883352160736</v>
      </c>
      <c r="V62" s="13">
        <f t="shared" si="7"/>
        <v>75.63562056799553</v>
      </c>
      <c r="W62" s="13">
        <f t="shared" si="7"/>
        <v>64.96866304537535</v>
      </c>
      <c r="X62" s="13">
        <f t="shared" si="7"/>
        <v>0</v>
      </c>
      <c r="Y62" s="13">
        <f t="shared" si="7"/>
        <v>0</v>
      </c>
      <c r="Z62" s="14">
        <f t="shared" si="7"/>
        <v>82.93030023196255</v>
      </c>
    </row>
    <row r="63" spans="1:26" ht="12.75">
      <c r="A63" s="39" t="s">
        <v>105</v>
      </c>
      <c r="B63" s="12">
        <f t="shared" si="7"/>
        <v>77.99999954660647</v>
      </c>
      <c r="C63" s="12">
        <f t="shared" si="7"/>
        <v>0</v>
      </c>
      <c r="D63" s="3">
        <f t="shared" si="7"/>
        <v>84.99962704007973</v>
      </c>
      <c r="E63" s="13">
        <f t="shared" si="7"/>
        <v>82.99999830537772</v>
      </c>
      <c r="F63" s="13">
        <f t="shared" si="7"/>
        <v>71.632690771232</v>
      </c>
      <c r="G63" s="13">
        <f t="shared" si="7"/>
        <v>53.050301879021966</v>
      </c>
      <c r="H63" s="13">
        <f t="shared" si="7"/>
        <v>93.20039701499535</v>
      </c>
      <c r="I63" s="13">
        <f t="shared" si="7"/>
        <v>72.59975737959915</v>
      </c>
      <c r="J63" s="13">
        <f t="shared" si="7"/>
        <v>85.50854676432512</v>
      </c>
      <c r="K63" s="13">
        <f t="shared" si="7"/>
        <v>72.66866814697809</v>
      </c>
      <c r="L63" s="13">
        <f t="shared" si="7"/>
        <v>67.71315281258988</v>
      </c>
      <c r="M63" s="13">
        <f t="shared" si="7"/>
        <v>75.55943659902222</v>
      </c>
      <c r="N63" s="13">
        <f t="shared" si="7"/>
        <v>74.1964553664356</v>
      </c>
      <c r="O63" s="13">
        <f t="shared" si="7"/>
        <v>84.83094585575964</v>
      </c>
      <c r="P63" s="13">
        <f t="shared" si="7"/>
        <v>67.41320653454962</v>
      </c>
      <c r="Q63" s="13">
        <f t="shared" si="7"/>
        <v>74.5236133421082</v>
      </c>
      <c r="R63" s="13">
        <f t="shared" si="7"/>
        <v>92.68098769138533</v>
      </c>
      <c r="S63" s="13">
        <f t="shared" si="7"/>
        <v>81.15493446349444</v>
      </c>
      <c r="T63" s="13">
        <f t="shared" si="7"/>
        <v>82.95429183591483</v>
      </c>
      <c r="U63" s="13">
        <f t="shared" si="7"/>
        <v>85.54134060772893</v>
      </c>
      <c r="V63" s="13">
        <f t="shared" si="7"/>
        <v>77.13047765768401</v>
      </c>
      <c r="W63" s="13">
        <f t="shared" si="7"/>
        <v>86.47140841321847</v>
      </c>
      <c r="X63" s="13">
        <f t="shared" si="7"/>
        <v>0</v>
      </c>
      <c r="Y63" s="13">
        <f t="shared" si="7"/>
        <v>0</v>
      </c>
      <c r="Z63" s="14">
        <f t="shared" si="7"/>
        <v>82.99999830537772</v>
      </c>
    </row>
    <row r="64" spans="1:26" ht="12.75">
      <c r="A64" s="39" t="s">
        <v>106</v>
      </c>
      <c r="B64" s="12">
        <f t="shared" si="7"/>
        <v>78.00000098673637</v>
      </c>
      <c r="C64" s="12">
        <f t="shared" si="7"/>
        <v>0</v>
      </c>
      <c r="D64" s="3">
        <f t="shared" si="7"/>
        <v>84.99802543901157</v>
      </c>
      <c r="E64" s="13">
        <f t="shared" si="7"/>
        <v>83.00000127876338</v>
      </c>
      <c r="F64" s="13">
        <f t="shared" si="7"/>
        <v>72.74117865683355</v>
      </c>
      <c r="G64" s="13">
        <f t="shared" si="7"/>
        <v>58.233834126599525</v>
      </c>
      <c r="H64" s="13">
        <f t="shared" si="7"/>
        <v>132.64495363067115</v>
      </c>
      <c r="I64" s="13">
        <f t="shared" si="7"/>
        <v>84.44973126643798</v>
      </c>
      <c r="J64" s="13">
        <f t="shared" si="7"/>
        <v>101.85410704135462</v>
      </c>
      <c r="K64" s="13">
        <f t="shared" si="7"/>
        <v>86.21799500062365</v>
      </c>
      <c r="L64" s="13">
        <f t="shared" si="7"/>
        <v>67.11618240312141</v>
      </c>
      <c r="M64" s="13">
        <f t="shared" si="7"/>
        <v>85.20899051944559</v>
      </c>
      <c r="N64" s="13">
        <f t="shared" si="7"/>
        <v>80.27750972307513</v>
      </c>
      <c r="O64" s="13">
        <f t="shared" si="7"/>
        <v>80.9238672578253</v>
      </c>
      <c r="P64" s="13">
        <f t="shared" si="7"/>
        <v>116.68512360313343</v>
      </c>
      <c r="Q64" s="13">
        <f t="shared" si="7"/>
        <v>89.99044899928671</v>
      </c>
      <c r="R64" s="13">
        <f t="shared" si="7"/>
        <v>106.23262952586059</v>
      </c>
      <c r="S64" s="13">
        <f t="shared" si="7"/>
        <v>88.60700140384094</v>
      </c>
      <c r="T64" s="13">
        <f t="shared" si="7"/>
        <v>72.96086524827615</v>
      </c>
      <c r="U64" s="13">
        <f t="shared" si="7"/>
        <v>87.90244488989782</v>
      </c>
      <c r="V64" s="13">
        <f t="shared" si="7"/>
        <v>86.89991562121887</v>
      </c>
      <c r="W64" s="13">
        <f t="shared" si="7"/>
        <v>65.5574098006152</v>
      </c>
      <c r="X64" s="13">
        <f t="shared" si="7"/>
        <v>0</v>
      </c>
      <c r="Y64" s="13">
        <f t="shared" si="7"/>
        <v>0</v>
      </c>
      <c r="Z64" s="14">
        <f t="shared" si="7"/>
        <v>83.00000127876338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85.0000017670748</v>
      </c>
      <c r="E66" s="16">
        <f t="shared" si="7"/>
        <v>80</v>
      </c>
      <c r="F66" s="16">
        <f t="shared" si="7"/>
        <v>12.472276115997921</v>
      </c>
      <c r="G66" s="16">
        <f t="shared" si="7"/>
        <v>19.671700307015225</v>
      </c>
      <c r="H66" s="16">
        <f t="shared" si="7"/>
        <v>11.194620215552693</v>
      </c>
      <c r="I66" s="16">
        <f t="shared" si="7"/>
        <v>14.455307082388336</v>
      </c>
      <c r="J66" s="16">
        <f t="shared" si="7"/>
        <v>12.050852580235743</v>
      </c>
      <c r="K66" s="16">
        <f t="shared" si="7"/>
        <v>7.93722995043864</v>
      </c>
      <c r="L66" s="16">
        <f t="shared" si="7"/>
        <v>5.358779470324253</v>
      </c>
      <c r="M66" s="16">
        <f t="shared" si="7"/>
        <v>8.40038151644029</v>
      </c>
      <c r="N66" s="16">
        <f t="shared" si="7"/>
        <v>6.184106058088222</v>
      </c>
      <c r="O66" s="16">
        <f t="shared" si="7"/>
        <v>7.032735815619079</v>
      </c>
      <c r="P66" s="16">
        <f t="shared" si="7"/>
        <v>9.315269716161145</v>
      </c>
      <c r="Q66" s="16">
        <f t="shared" si="7"/>
        <v>7.412044608259337</v>
      </c>
      <c r="R66" s="16">
        <f t="shared" si="7"/>
        <v>4.624829676572825</v>
      </c>
      <c r="S66" s="16">
        <f t="shared" si="7"/>
        <v>10.844345333324155</v>
      </c>
      <c r="T66" s="16">
        <f t="shared" si="7"/>
        <v>14.426297700236374</v>
      </c>
      <c r="U66" s="16">
        <f t="shared" si="7"/>
        <v>8.308518299337123</v>
      </c>
      <c r="V66" s="16">
        <f t="shared" si="7"/>
        <v>9.26498712529911</v>
      </c>
      <c r="W66" s="16">
        <f t="shared" si="7"/>
        <v>95.09101672182885</v>
      </c>
      <c r="X66" s="16">
        <f t="shared" si="7"/>
        <v>0</v>
      </c>
      <c r="Y66" s="16">
        <f t="shared" si="7"/>
        <v>0</v>
      </c>
      <c r="Z66" s="17">
        <f t="shared" si="7"/>
        <v>80</v>
      </c>
    </row>
    <row r="67" spans="1:26" ht="12.75" hidden="1">
      <c r="A67" s="41" t="s">
        <v>286</v>
      </c>
      <c r="B67" s="24">
        <v>678157647</v>
      </c>
      <c r="C67" s="24"/>
      <c r="D67" s="25">
        <v>896520450</v>
      </c>
      <c r="E67" s="26">
        <v>825494940</v>
      </c>
      <c r="F67" s="26">
        <v>59220313</v>
      </c>
      <c r="G67" s="26">
        <v>76917744</v>
      </c>
      <c r="H67" s="26">
        <v>60142859</v>
      </c>
      <c r="I67" s="26">
        <v>196280916</v>
      </c>
      <c r="J67" s="26">
        <v>74406385</v>
      </c>
      <c r="K67" s="26">
        <v>64270397</v>
      </c>
      <c r="L67" s="26">
        <v>61311155</v>
      </c>
      <c r="M67" s="26">
        <v>199987937</v>
      </c>
      <c r="N67" s="26">
        <v>61167013</v>
      </c>
      <c r="O67" s="26">
        <v>62023307</v>
      </c>
      <c r="P67" s="26">
        <v>73855615</v>
      </c>
      <c r="Q67" s="26">
        <v>197045935</v>
      </c>
      <c r="R67" s="26">
        <v>74440905</v>
      </c>
      <c r="S67" s="26">
        <v>47417343</v>
      </c>
      <c r="T67" s="26">
        <v>57659941</v>
      </c>
      <c r="U67" s="26">
        <v>179518189</v>
      </c>
      <c r="V67" s="26">
        <v>772832977</v>
      </c>
      <c r="W67" s="26">
        <v>896519540</v>
      </c>
      <c r="X67" s="26"/>
      <c r="Y67" s="25"/>
      <c r="Z67" s="27">
        <v>825494940</v>
      </c>
    </row>
    <row r="68" spans="1:26" ht="12.75" hidden="1">
      <c r="A68" s="37" t="s">
        <v>31</v>
      </c>
      <c r="B68" s="19">
        <v>128980269</v>
      </c>
      <c r="C68" s="19"/>
      <c r="D68" s="20">
        <v>129932000</v>
      </c>
      <c r="E68" s="21">
        <v>143267110</v>
      </c>
      <c r="F68" s="21">
        <v>21530228</v>
      </c>
      <c r="G68" s="21">
        <v>9648123</v>
      </c>
      <c r="H68" s="21">
        <v>10605721</v>
      </c>
      <c r="I68" s="21">
        <v>41784072</v>
      </c>
      <c r="J68" s="21">
        <v>10722868</v>
      </c>
      <c r="K68" s="21">
        <v>10833607</v>
      </c>
      <c r="L68" s="21">
        <v>8535314</v>
      </c>
      <c r="M68" s="21">
        <v>30091789</v>
      </c>
      <c r="N68" s="21">
        <v>10491350</v>
      </c>
      <c r="O68" s="21">
        <v>10423964</v>
      </c>
      <c r="P68" s="21">
        <v>10901104</v>
      </c>
      <c r="Q68" s="21">
        <v>31816418</v>
      </c>
      <c r="R68" s="21">
        <v>10406808</v>
      </c>
      <c r="S68" s="21">
        <v>10259378</v>
      </c>
      <c r="T68" s="21">
        <v>10140289</v>
      </c>
      <c r="U68" s="21">
        <v>30806475</v>
      </c>
      <c r="V68" s="21">
        <v>134498754</v>
      </c>
      <c r="W68" s="21">
        <v>129932010</v>
      </c>
      <c r="X68" s="21"/>
      <c r="Y68" s="20"/>
      <c r="Z68" s="23">
        <v>143267110</v>
      </c>
    </row>
    <row r="69" spans="1:26" ht="12.75" hidden="1">
      <c r="A69" s="38" t="s">
        <v>32</v>
      </c>
      <c r="B69" s="19">
        <v>524105866</v>
      </c>
      <c r="C69" s="19"/>
      <c r="D69" s="20">
        <v>738293100</v>
      </c>
      <c r="E69" s="21">
        <v>648594910</v>
      </c>
      <c r="F69" s="21">
        <v>35673773</v>
      </c>
      <c r="G69" s="21">
        <v>65188291</v>
      </c>
      <c r="H69" s="21">
        <v>47433708</v>
      </c>
      <c r="I69" s="21">
        <v>148295772</v>
      </c>
      <c r="J69" s="21">
        <v>61509704</v>
      </c>
      <c r="K69" s="21">
        <v>51264735</v>
      </c>
      <c r="L69" s="21">
        <v>50497617</v>
      </c>
      <c r="M69" s="21">
        <v>163272056</v>
      </c>
      <c r="N69" s="21">
        <v>47859395</v>
      </c>
      <c r="O69" s="21">
        <v>48761045</v>
      </c>
      <c r="P69" s="21">
        <v>60571821</v>
      </c>
      <c r="Q69" s="21">
        <v>157192261</v>
      </c>
      <c r="R69" s="21">
        <v>57495067</v>
      </c>
      <c r="S69" s="21">
        <v>34398324</v>
      </c>
      <c r="T69" s="21">
        <v>44726191</v>
      </c>
      <c r="U69" s="21">
        <v>136619582</v>
      </c>
      <c r="V69" s="21">
        <v>605379671</v>
      </c>
      <c r="W69" s="21">
        <v>738292180</v>
      </c>
      <c r="X69" s="21"/>
      <c r="Y69" s="20"/>
      <c r="Z69" s="23">
        <v>648594910</v>
      </c>
    </row>
    <row r="70" spans="1:26" ht="12.75" hidden="1">
      <c r="A70" s="39" t="s">
        <v>103</v>
      </c>
      <c r="B70" s="19">
        <v>243228190</v>
      </c>
      <c r="C70" s="19"/>
      <c r="D70" s="20">
        <v>265621260</v>
      </c>
      <c r="E70" s="21">
        <v>272188880</v>
      </c>
      <c r="F70" s="21">
        <v>11199335</v>
      </c>
      <c r="G70" s="21">
        <v>28880257</v>
      </c>
      <c r="H70" s="21">
        <v>19685440</v>
      </c>
      <c r="I70" s="21">
        <v>59765032</v>
      </c>
      <c r="J70" s="21">
        <v>29687938</v>
      </c>
      <c r="K70" s="21">
        <v>18097276</v>
      </c>
      <c r="L70" s="21">
        <v>21387019</v>
      </c>
      <c r="M70" s="21">
        <v>69172233</v>
      </c>
      <c r="N70" s="21">
        <v>15583297</v>
      </c>
      <c r="O70" s="21">
        <v>19665195</v>
      </c>
      <c r="P70" s="21">
        <v>23567490</v>
      </c>
      <c r="Q70" s="21">
        <v>58815982</v>
      </c>
      <c r="R70" s="21">
        <v>26193114</v>
      </c>
      <c r="S70" s="21">
        <v>14485859</v>
      </c>
      <c r="T70" s="21">
        <v>13676851</v>
      </c>
      <c r="U70" s="21">
        <v>54355824</v>
      </c>
      <c r="V70" s="21">
        <v>242109071</v>
      </c>
      <c r="W70" s="21">
        <v>265621260</v>
      </c>
      <c r="X70" s="21"/>
      <c r="Y70" s="20"/>
      <c r="Z70" s="23">
        <v>272188880</v>
      </c>
    </row>
    <row r="71" spans="1:26" ht="12.75" hidden="1">
      <c r="A71" s="39" t="s">
        <v>104</v>
      </c>
      <c r="B71" s="19">
        <v>230445407</v>
      </c>
      <c r="C71" s="19"/>
      <c r="D71" s="20">
        <v>410411510</v>
      </c>
      <c r="E71" s="21">
        <v>321521730</v>
      </c>
      <c r="F71" s="21">
        <v>20034897</v>
      </c>
      <c r="G71" s="21">
        <v>31387933</v>
      </c>
      <c r="H71" s="21">
        <v>23458084</v>
      </c>
      <c r="I71" s="21">
        <v>74880914</v>
      </c>
      <c r="J71" s="21">
        <v>27092488</v>
      </c>
      <c r="K71" s="21">
        <v>28262025</v>
      </c>
      <c r="L71" s="21">
        <v>24715522</v>
      </c>
      <c r="M71" s="21">
        <v>80070035</v>
      </c>
      <c r="N71" s="21">
        <v>27122759</v>
      </c>
      <c r="O71" s="21">
        <v>24677035</v>
      </c>
      <c r="P71" s="21">
        <v>32513999</v>
      </c>
      <c r="Q71" s="21">
        <v>84313793</v>
      </c>
      <c r="R71" s="21">
        <v>26586709</v>
      </c>
      <c r="S71" s="21">
        <v>15140354</v>
      </c>
      <c r="T71" s="21">
        <v>25637511</v>
      </c>
      <c r="U71" s="21">
        <v>67364574</v>
      </c>
      <c r="V71" s="21">
        <v>306629316</v>
      </c>
      <c r="W71" s="21">
        <v>410411610</v>
      </c>
      <c r="X71" s="21"/>
      <c r="Y71" s="20"/>
      <c r="Z71" s="23">
        <v>321521730</v>
      </c>
    </row>
    <row r="72" spans="1:26" ht="12.75" hidden="1">
      <c r="A72" s="39" t="s">
        <v>105</v>
      </c>
      <c r="B72" s="19">
        <v>22055895</v>
      </c>
      <c r="C72" s="19"/>
      <c r="D72" s="20">
        <v>22656590</v>
      </c>
      <c r="E72" s="21">
        <v>23604080</v>
      </c>
      <c r="F72" s="21">
        <v>1904978</v>
      </c>
      <c r="G72" s="21">
        <v>2243614</v>
      </c>
      <c r="H72" s="21">
        <v>2218556</v>
      </c>
      <c r="I72" s="21">
        <v>6367148</v>
      </c>
      <c r="J72" s="21">
        <v>2222303</v>
      </c>
      <c r="K72" s="21">
        <v>2363917</v>
      </c>
      <c r="L72" s="21">
        <v>1946960</v>
      </c>
      <c r="M72" s="21">
        <v>6533180</v>
      </c>
      <c r="N72" s="21">
        <v>2349185</v>
      </c>
      <c r="O72" s="21">
        <v>1871501</v>
      </c>
      <c r="P72" s="21">
        <v>2604862</v>
      </c>
      <c r="Q72" s="21">
        <v>6825548</v>
      </c>
      <c r="R72" s="21">
        <v>2225027</v>
      </c>
      <c r="S72" s="21">
        <v>2300321</v>
      </c>
      <c r="T72" s="21">
        <v>2240300</v>
      </c>
      <c r="U72" s="21">
        <v>6765648</v>
      </c>
      <c r="V72" s="21">
        <v>26491524</v>
      </c>
      <c r="W72" s="21">
        <v>22656490</v>
      </c>
      <c r="X72" s="21"/>
      <c r="Y72" s="20"/>
      <c r="Z72" s="23">
        <v>23604080</v>
      </c>
    </row>
    <row r="73" spans="1:26" ht="12.75" hidden="1">
      <c r="A73" s="39" t="s">
        <v>106</v>
      </c>
      <c r="B73" s="19">
        <v>28376374</v>
      </c>
      <c r="C73" s="19"/>
      <c r="D73" s="20">
        <v>39603740</v>
      </c>
      <c r="E73" s="21">
        <v>31280220</v>
      </c>
      <c r="F73" s="21">
        <v>2534563</v>
      </c>
      <c r="G73" s="21">
        <v>2676487</v>
      </c>
      <c r="H73" s="21">
        <v>2071628</v>
      </c>
      <c r="I73" s="21">
        <v>7282678</v>
      </c>
      <c r="J73" s="21">
        <v>2506975</v>
      </c>
      <c r="K73" s="21">
        <v>2541517</v>
      </c>
      <c r="L73" s="21">
        <v>2448116</v>
      </c>
      <c r="M73" s="21">
        <v>7496608</v>
      </c>
      <c r="N73" s="21">
        <v>2804154</v>
      </c>
      <c r="O73" s="21">
        <v>2547314</v>
      </c>
      <c r="P73" s="21">
        <v>1885470</v>
      </c>
      <c r="Q73" s="21">
        <v>7236938</v>
      </c>
      <c r="R73" s="21">
        <v>2490217</v>
      </c>
      <c r="S73" s="21">
        <v>2471790</v>
      </c>
      <c r="T73" s="21">
        <v>3171529</v>
      </c>
      <c r="U73" s="21">
        <v>8133536</v>
      </c>
      <c r="V73" s="21">
        <v>30149760</v>
      </c>
      <c r="W73" s="21">
        <v>39602820</v>
      </c>
      <c r="X73" s="21"/>
      <c r="Y73" s="20"/>
      <c r="Z73" s="23">
        <v>31280220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25071512</v>
      </c>
      <c r="C75" s="28"/>
      <c r="D75" s="29">
        <v>28295350</v>
      </c>
      <c r="E75" s="30">
        <v>33632920</v>
      </c>
      <c r="F75" s="30">
        <v>2016312</v>
      </c>
      <c r="G75" s="30">
        <v>2081330</v>
      </c>
      <c r="H75" s="30">
        <v>2103430</v>
      </c>
      <c r="I75" s="30">
        <v>6201072</v>
      </c>
      <c r="J75" s="30">
        <v>2173813</v>
      </c>
      <c r="K75" s="30">
        <v>2172055</v>
      </c>
      <c r="L75" s="30">
        <v>2278224</v>
      </c>
      <c r="M75" s="30">
        <v>6624092</v>
      </c>
      <c r="N75" s="30">
        <v>2816268</v>
      </c>
      <c r="O75" s="30">
        <v>2838298</v>
      </c>
      <c r="P75" s="30">
        <v>2382690</v>
      </c>
      <c r="Q75" s="30">
        <v>8037256</v>
      </c>
      <c r="R75" s="30">
        <v>6539030</v>
      </c>
      <c r="S75" s="30">
        <v>2759641</v>
      </c>
      <c r="T75" s="30">
        <v>2793461</v>
      </c>
      <c r="U75" s="30">
        <v>12092132</v>
      </c>
      <c r="V75" s="30">
        <v>32954552</v>
      </c>
      <c r="W75" s="30">
        <v>28295350</v>
      </c>
      <c r="X75" s="30"/>
      <c r="Y75" s="29"/>
      <c r="Z75" s="31">
        <v>33632920</v>
      </c>
    </row>
    <row r="76" spans="1:26" ht="12.75" hidden="1">
      <c r="A76" s="42" t="s">
        <v>287</v>
      </c>
      <c r="B76" s="32">
        <v>548257387</v>
      </c>
      <c r="C76" s="32"/>
      <c r="D76" s="33">
        <v>785181289</v>
      </c>
      <c r="E76" s="34">
        <v>716809623</v>
      </c>
      <c r="F76" s="34">
        <v>30648666</v>
      </c>
      <c r="G76" s="34">
        <v>42816835</v>
      </c>
      <c r="H76" s="34">
        <v>63562363</v>
      </c>
      <c r="I76" s="34">
        <v>137027864</v>
      </c>
      <c r="J76" s="34">
        <v>68381692</v>
      </c>
      <c r="K76" s="34">
        <v>48965553</v>
      </c>
      <c r="L76" s="34">
        <v>45679948</v>
      </c>
      <c r="M76" s="34">
        <v>163027193</v>
      </c>
      <c r="N76" s="34">
        <v>53315111</v>
      </c>
      <c r="O76" s="34">
        <v>65830007</v>
      </c>
      <c r="P76" s="34">
        <v>52321105</v>
      </c>
      <c r="Q76" s="34">
        <v>171466223</v>
      </c>
      <c r="R76" s="34">
        <v>59250877</v>
      </c>
      <c r="S76" s="34">
        <v>52638910</v>
      </c>
      <c r="T76" s="34">
        <v>54034418</v>
      </c>
      <c r="U76" s="34">
        <v>165924205</v>
      </c>
      <c r="V76" s="34">
        <v>637445485</v>
      </c>
      <c r="W76" s="34">
        <v>716809623</v>
      </c>
      <c r="X76" s="34"/>
      <c r="Y76" s="33"/>
      <c r="Z76" s="35">
        <v>716809623</v>
      </c>
    </row>
    <row r="77" spans="1:26" ht="12.75" hidden="1">
      <c r="A77" s="37" t="s">
        <v>31</v>
      </c>
      <c r="B77" s="19">
        <v>100604609</v>
      </c>
      <c r="C77" s="19"/>
      <c r="D77" s="20">
        <v>110442209</v>
      </c>
      <c r="E77" s="21">
        <v>121777044</v>
      </c>
      <c r="F77" s="21">
        <v>6601299</v>
      </c>
      <c r="G77" s="21">
        <v>6783284</v>
      </c>
      <c r="H77" s="21">
        <v>12742044</v>
      </c>
      <c r="I77" s="21">
        <v>26126627</v>
      </c>
      <c r="J77" s="21">
        <v>11487730</v>
      </c>
      <c r="K77" s="21">
        <v>9464385</v>
      </c>
      <c r="L77" s="21">
        <v>6954163</v>
      </c>
      <c r="M77" s="21">
        <v>27906278</v>
      </c>
      <c r="N77" s="21">
        <v>10335372</v>
      </c>
      <c r="O77" s="21">
        <v>9150476</v>
      </c>
      <c r="P77" s="21">
        <v>9564061</v>
      </c>
      <c r="Q77" s="21">
        <v>29049909</v>
      </c>
      <c r="R77" s="21">
        <v>11265730</v>
      </c>
      <c r="S77" s="21">
        <v>9114797</v>
      </c>
      <c r="T77" s="21">
        <v>9808181</v>
      </c>
      <c r="U77" s="21">
        <v>30188708</v>
      </c>
      <c r="V77" s="21">
        <v>113271522</v>
      </c>
      <c r="W77" s="21">
        <v>121777044</v>
      </c>
      <c r="X77" s="21"/>
      <c r="Y77" s="20"/>
      <c r="Z77" s="23">
        <v>121777044</v>
      </c>
    </row>
    <row r="78" spans="1:26" ht="12.75" hidden="1">
      <c r="A78" s="38" t="s">
        <v>32</v>
      </c>
      <c r="B78" s="19">
        <v>422581266</v>
      </c>
      <c r="C78" s="19"/>
      <c r="D78" s="20">
        <v>650688032</v>
      </c>
      <c r="E78" s="21">
        <v>568126243</v>
      </c>
      <c r="F78" s="21">
        <v>23795887</v>
      </c>
      <c r="G78" s="21">
        <v>35624118</v>
      </c>
      <c r="H78" s="21">
        <v>50584848</v>
      </c>
      <c r="I78" s="21">
        <v>110004853</v>
      </c>
      <c r="J78" s="21">
        <v>56631999</v>
      </c>
      <c r="K78" s="21">
        <v>39328767</v>
      </c>
      <c r="L78" s="21">
        <v>38603700</v>
      </c>
      <c r="M78" s="21">
        <v>134564466</v>
      </c>
      <c r="N78" s="21">
        <v>42805578</v>
      </c>
      <c r="O78" s="21">
        <v>56479921</v>
      </c>
      <c r="P78" s="21">
        <v>42535090</v>
      </c>
      <c r="Q78" s="21">
        <v>141820589</v>
      </c>
      <c r="R78" s="21">
        <v>47682728</v>
      </c>
      <c r="S78" s="21">
        <v>43224848</v>
      </c>
      <c r="T78" s="21">
        <v>43823244</v>
      </c>
      <c r="U78" s="21">
        <v>134730820</v>
      </c>
      <c r="V78" s="21">
        <v>521120728</v>
      </c>
      <c r="W78" s="21">
        <v>568126243</v>
      </c>
      <c r="X78" s="21"/>
      <c r="Y78" s="20"/>
      <c r="Z78" s="23">
        <v>568126243</v>
      </c>
    </row>
    <row r="79" spans="1:26" ht="12.75" hidden="1">
      <c r="A79" s="39" t="s">
        <v>103</v>
      </c>
      <c r="B79" s="19">
        <v>189538697</v>
      </c>
      <c r="C79" s="19"/>
      <c r="D79" s="20">
        <v>248917749</v>
      </c>
      <c r="E79" s="21">
        <v>255933338</v>
      </c>
      <c r="F79" s="21">
        <v>5705475</v>
      </c>
      <c r="G79" s="21">
        <v>22275145</v>
      </c>
      <c r="H79" s="21">
        <v>19774613</v>
      </c>
      <c r="I79" s="21">
        <v>47755233</v>
      </c>
      <c r="J79" s="21">
        <v>28046649</v>
      </c>
      <c r="K79" s="21">
        <v>16572817</v>
      </c>
      <c r="L79" s="21">
        <v>18650308</v>
      </c>
      <c r="M79" s="21">
        <v>63269774</v>
      </c>
      <c r="N79" s="21">
        <v>17886130</v>
      </c>
      <c r="O79" s="21">
        <v>35538551</v>
      </c>
      <c r="P79" s="21">
        <v>19766252</v>
      </c>
      <c r="Q79" s="21">
        <v>73190933</v>
      </c>
      <c r="R79" s="21">
        <v>16429687</v>
      </c>
      <c r="S79" s="21">
        <v>21568676</v>
      </c>
      <c r="T79" s="21">
        <v>20352284</v>
      </c>
      <c r="U79" s="21">
        <v>58350647</v>
      </c>
      <c r="V79" s="21">
        <v>242566587</v>
      </c>
      <c r="W79" s="21">
        <v>255933338</v>
      </c>
      <c r="X79" s="21"/>
      <c r="Y79" s="20"/>
      <c r="Z79" s="23">
        <v>255933338</v>
      </c>
    </row>
    <row r="80" spans="1:26" ht="12.75" hidden="1">
      <c r="A80" s="39" t="s">
        <v>104</v>
      </c>
      <c r="B80" s="19">
        <v>190746092</v>
      </c>
      <c r="C80" s="19"/>
      <c r="D80" s="20">
        <v>348849869</v>
      </c>
      <c r="E80" s="21">
        <v>266638936</v>
      </c>
      <c r="F80" s="21">
        <v>14882154</v>
      </c>
      <c r="G80" s="21">
        <v>10600108</v>
      </c>
      <c r="H80" s="21">
        <v>25994622</v>
      </c>
      <c r="I80" s="21">
        <v>51476884</v>
      </c>
      <c r="J80" s="21">
        <v>24131634</v>
      </c>
      <c r="K80" s="21">
        <v>18846878</v>
      </c>
      <c r="L80" s="21">
        <v>16991962</v>
      </c>
      <c r="M80" s="21">
        <v>59970474</v>
      </c>
      <c r="N80" s="21">
        <v>20925331</v>
      </c>
      <c r="O80" s="21">
        <v>17292373</v>
      </c>
      <c r="P80" s="21">
        <v>18812754</v>
      </c>
      <c r="Q80" s="21">
        <v>57030458</v>
      </c>
      <c r="R80" s="21">
        <v>26545441</v>
      </c>
      <c r="S80" s="21">
        <v>17599169</v>
      </c>
      <c r="T80" s="21">
        <v>19298560</v>
      </c>
      <c r="U80" s="21">
        <v>63443170</v>
      </c>
      <c r="V80" s="21">
        <v>231920986</v>
      </c>
      <c r="W80" s="21">
        <v>266638936</v>
      </c>
      <c r="X80" s="21"/>
      <c r="Y80" s="20"/>
      <c r="Z80" s="23">
        <v>266638936</v>
      </c>
    </row>
    <row r="81" spans="1:26" ht="12.75" hidden="1">
      <c r="A81" s="39" t="s">
        <v>105</v>
      </c>
      <c r="B81" s="19">
        <v>17203598</v>
      </c>
      <c r="C81" s="19"/>
      <c r="D81" s="20">
        <v>19258017</v>
      </c>
      <c r="E81" s="21">
        <v>19591386</v>
      </c>
      <c r="F81" s="21">
        <v>1364587</v>
      </c>
      <c r="G81" s="21">
        <v>1190244</v>
      </c>
      <c r="H81" s="21">
        <v>2067703</v>
      </c>
      <c r="I81" s="21">
        <v>4622534</v>
      </c>
      <c r="J81" s="21">
        <v>1900259</v>
      </c>
      <c r="K81" s="21">
        <v>1717827</v>
      </c>
      <c r="L81" s="21">
        <v>1318348</v>
      </c>
      <c r="M81" s="21">
        <v>4936434</v>
      </c>
      <c r="N81" s="21">
        <v>1743012</v>
      </c>
      <c r="O81" s="21">
        <v>1587612</v>
      </c>
      <c r="P81" s="21">
        <v>1756021</v>
      </c>
      <c r="Q81" s="21">
        <v>5086645</v>
      </c>
      <c r="R81" s="21">
        <v>2062177</v>
      </c>
      <c r="S81" s="21">
        <v>1866824</v>
      </c>
      <c r="T81" s="21">
        <v>1858425</v>
      </c>
      <c r="U81" s="21">
        <v>5787426</v>
      </c>
      <c r="V81" s="21">
        <v>20433039</v>
      </c>
      <c r="W81" s="21">
        <v>19591386</v>
      </c>
      <c r="X81" s="21"/>
      <c r="Y81" s="20"/>
      <c r="Z81" s="23">
        <v>19591386</v>
      </c>
    </row>
    <row r="82" spans="1:26" ht="12.75" hidden="1">
      <c r="A82" s="39" t="s">
        <v>106</v>
      </c>
      <c r="B82" s="19">
        <v>22133572</v>
      </c>
      <c r="C82" s="19"/>
      <c r="D82" s="20">
        <v>33662397</v>
      </c>
      <c r="E82" s="21">
        <v>25962583</v>
      </c>
      <c r="F82" s="21">
        <v>1843671</v>
      </c>
      <c r="G82" s="21">
        <v>1558621</v>
      </c>
      <c r="H82" s="21">
        <v>2747910</v>
      </c>
      <c r="I82" s="21">
        <v>6150202</v>
      </c>
      <c r="J82" s="21">
        <v>2553457</v>
      </c>
      <c r="K82" s="21">
        <v>2191245</v>
      </c>
      <c r="L82" s="21">
        <v>1643082</v>
      </c>
      <c r="M82" s="21">
        <v>6387784</v>
      </c>
      <c r="N82" s="21">
        <v>2251105</v>
      </c>
      <c r="O82" s="21">
        <v>2061385</v>
      </c>
      <c r="P82" s="21">
        <v>2200063</v>
      </c>
      <c r="Q82" s="21">
        <v>6512553</v>
      </c>
      <c r="R82" s="21">
        <v>2645423</v>
      </c>
      <c r="S82" s="21">
        <v>2190179</v>
      </c>
      <c r="T82" s="21">
        <v>2313975</v>
      </c>
      <c r="U82" s="21">
        <v>7149577</v>
      </c>
      <c r="V82" s="21">
        <v>26200116</v>
      </c>
      <c r="W82" s="21">
        <v>25962583</v>
      </c>
      <c r="X82" s="21"/>
      <c r="Y82" s="20"/>
      <c r="Z82" s="23">
        <v>25962583</v>
      </c>
    </row>
    <row r="83" spans="1:26" ht="12.75" hidden="1">
      <c r="A83" s="39" t="s">
        <v>107</v>
      </c>
      <c r="B83" s="19">
        <v>2959307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25071512</v>
      </c>
      <c r="C84" s="28"/>
      <c r="D84" s="29">
        <v>24051048</v>
      </c>
      <c r="E84" s="30">
        <v>26906336</v>
      </c>
      <c r="F84" s="30">
        <v>251480</v>
      </c>
      <c r="G84" s="30">
        <v>409433</v>
      </c>
      <c r="H84" s="30">
        <v>235471</v>
      </c>
      <c r="I84" s="30">
        <v>896384</v>
      </c>
      <c r="J84" s="30">
        <v>261963</v>
      </c>
      <c r="K84" s="30">
        <v>172401</v>
      </c>
      <c r="L84" s="30">
        <v>122085</v>
      </c>
      <c r="M84" s="30">
        <v>556449</v>
      </c>
      <c r="N84" s="30">
        <v>174161</v>
      </c>
      <c r="O84" s="30">
        <v>199610</v>
      </c>
      <c r="P84" s="30">
        <v>221954</v>
      </c>
      <c r="Q84" s="30">
        <v>595725</v>
      </c>
      <c r="R84" s="30">
        <v>302419</v>
      </c>
      <c r="S84" s="30">
        <v>299265</v>
      </c>
      <c r="T84" s="30">
        <v>402993</v>
      </c>
      <c r="U84" s="30">
        <v>1004677</v>
      </c>
      <c r="V84" s="30">
        <v>3053235</v>
      </c>
      <c r="W84" s="30">
        <v>26906336</v>
      </c>
      <c r="X84" s="30"/>
      <c r="Y84" s="29"/>
      <c r="Z84" s="31">
        <v>26906336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14919440</v>
      </c>
      <c r="D5" s="357">
        <f t="shared" si="0"/>
        <v>0</v>
      </c>
      <c r="E5" s="356">
        <f t="shared" si="0"/>
        <v>87561000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6395568</v>
      </c>
      <c r="D6" s="340">
        <f aca="true" t="shared" si="1" ref="D6:AA6">+D7</f>
        <v>0</v>
      </c>
      <c r="E6" s="60">
        <f t="shared" si="1"/>
        <v>25787000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6395568</v>
      </c>
      <c r="D7" s="340"/>
      <c r="E7" s="60">
        <v>25787000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2960323</v>
      </c>
      <c r="D8" s="340">
        <f t="shared" si="2"/>
        <v>0</v>
      </c>
      <c r="E8" s="60">
        <f t="shared" si="2"/>
        <v>20162000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2791272</v>
      </c>
      <c r="D9" s="340"/>
      <c r="E9" s="60">
        <v>20162000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169051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2642504</v>
      </c>
      <c r="D11" s="363">
        <f aca="true" t="shared" si="3" ref="D11:AA11">+D12</f>
        <v>0</v>
      </c>
      <c r="E11" s="362">
        <f t="shared" si="3"/>
        <v>17653000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2642504</v>
      </c>
      <c r="D12" s="340"/>
      <c r="E12" s="60">
        <v>17653000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2921045</v>
      </c>
      <c r="D13" s="341">
        <f aca="true" t="shared" si="4" ref="D13:AA13">+D14</f>
        <v>0</v>
      </c>
      <c r="E13" s="275">
        <f t="shared" si="4"/>
        <v>14484000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2921045</v>
      </c>
      <c r="D14" s="340"/>
      <c r="E14" s="60">
        <v>14484000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9475000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9475000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609829</v>
      </c>
      <c r="D22" s="344">
        <f t="shared" si="6"/>
        <v>0</v>
      </c>
      <c r="E22" s="343">
        <f t="shared" si="6"/>
        <v>219000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>
        <v>13000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3050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1090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12066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578756</v>
      </c>
      <c r="D27" s="340"/>
      <c r="E27" s="60">
        <v>112820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1867</v>
      </c>
      <c r="D32" s="340"/>
      <c r="E32" s="60">
        <v>106180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3412460</v>
      </c>
      <c r="D40" s="344">
        <f t="shared" si="9"/>
        <v>0</v>
      </c>
      <c r="E40" s="343">
        <f t="shared" si="9"/>
        <v>17272000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582298</v>
      </c>
      <c r="D41" s="363"/>
      <c r="E41" s="362">
        <v>1665460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1234356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95152</v>
      </c>
      <c r="D43" s="369"/>
      <c r="E43" s="305">
        <v>1021050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698969</v>
      </c>
      <c r="D44" s="368"/>
      <c r="E44" s="54">
        <v>6216390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801685</v>
      </c>
      <c r="D47" s="368"/>
      <c r="E47" s="54">
        <v>870520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7498580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18941729</v>
      </c>
      <c r="D60" s="346">
        <f t="shared" si="14"/>
        <v>0</v>
      </c>
      <c r="E60" s="219">
        <f t="shared" si="14"/>
        <v>105052000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1234356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1110844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123512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263065822</v>
      </c>
      <c r="D5" s="153">
        <f>SUM(D6:D8)</f>
        <v>0</v>
      </c>
      <c r="E5" s="154">
        <f t="shared" si="0"/>
        <v>234407110</v>
      </c>
      <c r="F5" s="100">
        <f t="shared" si="0"/>
        <v>271453280</v>
      </c>
      <c r="G5" s="100">
        <f t="shared" si="0"/>
        <v>83693121</v>
      </c>
      <c r="H5" s="100">
        <f t="shared" si="0"/>
        <v>8172633</v>
      </c>
      <c r="I5" s="100">
        <f t="shared" si="0"/>
        <v>7806606</v>
      </c>
      <c r="J5" s="100">
        <f t="shared" si="0"/>
        <v>99672360</v>
      </c>
      <c r="K5" s="100">
        <f t="shared" si="0"/>
        <v>8867648</v>
      </c>
      <c r="L5" s="100">
        <f t="shared" si="0"/>
        <v>9702089</v>
      </c>
      <c r="M5" s="100">
        <f t="shared" si="0"/>
        <v>52597568</v>
      </c>
      <c r="N5" s="100">
        <f t="shared" si="0"/>
        <v>71167305</v>
      </c>
      <c r="O5" s="100">
        <f t="shared" si="0"/>
        <v>10223861</v>
      </c>
      <c r="P5" s="100">
        <f t="shared" si="0"/>
        <v>9803469</v>
      </c>
      <c r="Q5" s="100">
        <f t="shared" si="0"/>
        <v>45854135</v>
      </c>
      <c r="R5" s="100">
        <f t="shared" si="0"/>
        <v>65881465</v>
      </c>
      <c r="S5" s="100">
        <f t="shared" si="0"/>
        <v>12378658</v>
      </c>
      <c r="T5" s="100">
        <f t="shared" si="0"/>
        <v>6816861</v>
      </c>
      <c r="U5" s="100">
        <f t="shared" si="0"/>
        <v>14817270</v>
      </c>
      <c r="V5" s="100">
        <f t="shared" si="0"/>
        <v>34012789</v>
      </c>
      <c r="W5" s="100">
        <f t="shared" si="0"/>
        <v>270733919</v>
      </c>
      <c r="X5" s="100">
        <f t="shared" si="0"/>
        <v>234406680</v>
      </c>
      <c r="Y5" s="100">
        <f t="shared" si="0"/>
        <v>36327239</v>
      </c>
      <c r="Z5" s="137">
        <f>+IF(X5&lt;&gt;0,+(Y5/X5)*100,0)</f>
        <v>15.497527203576281</v>
      </c>
      <c r="AA5" s="153">
        <f>SUM(AA6:AA8)</f>
        <v>271453280</v>
      </c>
    </row>
    <row r="6" spans="1:27" ht="12.75">
      <c r="A6" s="138" t="s">
        <v>75</v>
      </c>
      <c r="B6" s="136"/>
      <c r="C6" s="155">
        <v>6724304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248279830</v>
      </c>
      <c r="D7" s="157"/>
      <c r="E7" s="158">
        <v>129932000</v>
      </c>
      <c r="F7" s="159">
        <v>148390280</v>
      </c>
      <c r="G7" s="159">
        <v>21531680</v>
      </c>
      <c r="H7" s="159">
        <v>9648699</v>
      </c>
      <c r="I7" s="159">
        <v>10607306</v>
      </c>
      <c r="J7" s="159">
        <v>41787685</v>
      </c>
      <c r="K7" s="159">
        <v>10726049</v>
      </c>
      <c r="L7" s="159">
        <v>10836358</v>
      </c>
      <c r="M7" s="159">
        <v>8537656</v>
      </c>
      <c r="N7" s="159">
        <v>30100063</v>
      </c>
      <c r="O7" s="159">
        <v>10934557</v>
      </c>
      <c r="P7" s="159">
        <v>10874062</v>
      </c>
      <c r="Q7" s="159">
        <v>11362444</v>
      </c>
      <c r="R7" s="159">
        <v>33171063</v>
      </c>
      <c r="S7" s="159">
        <v>14472518</v>
      </c>
      <c r="T7" s="159">
        <v>10663382</v>
      </c>
      <c r="U7" s="159">
        <v>10540800</v>
      </c>
      <c r="V7" s="159">
        <v>35676700</v>
      </c>
      <c r="W7" s="159">
        <v>140735511</v>
      </c>
      <c r="X7" s="159">
        <v>234406680</v>
      </c>
      <c r="Y7" s="159">
        <v>-93671169</v>
      </c>
      <c r="Z7" s="141">
        <v>-39.96</v>
      </c>
      <c r="AA7" s="157">
        <v>148390280</v>
      </c>
    </row>
    <row r="8" spans="1:27" ht="12.75">
      <c r="A8" s="138" t="s">
        <v>77</v>
      </c>
      <c r="B8" s="136"/>
      <c r="C8" s="155">
        <v>8061688</v>
      </c>
      <c r="D8" s="155"/>
      <c r="E8" s="156">
        <v>104475110</v>
      </c>
      <c r="F8" s="60">
        <v>123063000</v>
      </c>
      <c r="G8" s="60">
        <v>62161441</v>
      </c>
      <c r="H8" s="60">
        <v>-1476066</v>
      </c>
      <c r="I8" s="60">
        <v>-2800700</v>
      </c>
      <c r="J8" s="60">
        <v>57884675</v>
      </c>
      <c r="K8" s="60">
        <v>-1858401</v>
      </c>
      <c r="L8" s="60">
        <v>-1134269</v>
      </c>
      <c r="M8" s="60">
        <v>44059912</v>
      </c>
      <c r="N8" s="60">
        <v>41067242</v>
      </c>
      <c r="O8" s="60">
        <v>-710696</v>
      </c>
      <c r="P8" s="60">
        <v>-1070593</v>
      </c>
      <c r="Q8" s="60">
        <v>34491691</v>
      </c>
      <c r="R8" s="60">
        <v>32710402</v>
      </c>
      <c r="S8" s="60">
        <v>-2093860</v>
      </c>
      <c r="T8" s="60">
        <v>-3846521</v>
      </c>
      <c r="U8" s="60">
        <v>4276470</v>
      </c>
      <c r="V8" s="60">
        <v>-1663911</v>
      </c>
      <c r="W8" s="60">
        <v>129998408</v>
      </c>
      <c r="X8" s="60"/>
      <c r="Y8" s="60">
        <v>129998408</v>
      </c>
      <c r="Z8" s="140">
        <v>0</v>
      </c>
      <c r="AA8" s="155">
        <v>123063000</v>
      </c>
    </row>
    <row r="9" spans="1:27" ht="12.75">
      <c r="A9" s="135" t="s">
        <v>78</v>
      </c>
      <c r="B9" s="136"/>
      <c r="C9" s="153">
        <f aca="true" t="shared" si="1" ref="C9:Y9">SUM(C10:C14)</f>
        <v>27407971</v>
      </c>
      <c r="D9" s="153">
        <f>SUM(D10:D14)</f>
        <v>0</v>
      </c>
      <c r="E9" s="154">
        <f t="shared" si="1"/>
        <v>49695320</v>
      </c>
      <c r="F9" s="100">
        <f t="shared" si="1"/>
        <v>56966010</v>
      </c>
      <c r="G9" s="100">
        <f t="shared" si="1"/>
        <v>-1353571</v>
      </c>
      <c r="H9" s="100">
        <f t="shared" si="1"/>
        <v>379909</v>
      </c>
      <c r="I9" s="100">
        <f t="shared" si="1"/>
        <v>1979937</v>
      </c>
      <c r="J9" s="100">
        <f t="shared" si="1"/>
        <v>1006275</v>
      </c>
      <c r="K9" s="100">
        <f t="shared" si="1"/>
        <v>218235</v>
      </c>
      <c r="L9" s="100">
        <f t="shared" si="1"/>
        <v>-1686627</v>
      </c>
      <c r="M9" s="100">
        <f t="shared" si="1"/>
        <v>584461</v>
      </c>
      <c r="N9" s="100">
        <f t="shared" si="1"/>
        <v>-883931</v>
      </c>
      <c r="O9" s="100">
        <f t="shared" si="1"/>
        <v>3457667</v>
      </c>
      <c r="P9" s="100">
        <f t="shared" si="1"/>
        <v>1745746</v>
      </c>
      <c r="Q9" s="100">
        <f t="shared" si="1"/>
        <v>609755</v>
      </c>
      <c r="R9" s="100">
        <f t="shared" si="1"/>
        <v>5813168</v>
      </c>
      <c r="S9" s="100">
        <f t="shared" si="1"/>
        <v>602034</v>
      </c>
      <c r="T9" s="100">
        <f t="shared" si="1"/>
        <v>551896</v>
      </c>
      <c r="U9" s="100">
        <f t="shared" si="1"/>
        <v>557449</v>
      </c>
      <c r="V9" s="100">
        <f t="shared" si="1"/>
        <v>1711379</v>
      </c>
      <c r="W9" s="100">
        <f t="shared" si="1"/>
        <v>7646891</v>
      </c>
      <c r="X9" s="100">
        <f t="shared" si="1"/>
        <v>49695610</v>
      </c>
      <c r="Y9" s="100">
        <f t="shared" si="1"/>
        <v>-42048719</v>
      </c>
      <c r="Z9" s="137">
        <f>+IF(X9&lt;&gt;0,+(Y9/X9)*100,0)</f>
        <v>-84.6125422346159</v>
      </c>
      <c r="AA9" s="153">
        <f>SUM(AA10:AA14)</f>
        <v>56966010</v>
      </c>
    </row>
    <row r="10" spans="1:27" ht="12.75">
      <c r="A10" s="138" t="s">
        <v>79</v>
      </c>
      <c r="B10" s="136"/>
      <c r="C10" s="155">
        <v>2351780</v>
      </c>
      <c r="D10" s="155"/>
      <c r="E10" s="156">
        <v>6811560</v>
      </c>
      <c r="F10" s="60">
        <v>721560</v>
      </c>
      <c r="G10" s="60">
        <v>28165</v>
      </c>
      <c r="H10" s="60">
        <v>45513</v>
      </c>
      <c r="I10" s="60">
        <v>281473</v>
      </c>
      <c r="J10" s="60">
        <v>355151</v>
      </c>
      <c r="K10" s="60">
        <v>54312</v>
      </c>
      <c r="L10" s="60">
        <v>43368</v>
      </c>
      <c r="M10" s="60">
        <v>32982</v>
      </c>
      <c r="N10" s="60">
        <v>130662</v>
      </c>
      <c r="O10" s="60">
        <v>-269433</v>
      </c>
      <c r="P10" s="60">
        <v>16090</v>
      </c>
      <c r="Q10" s="60">
        <v>14028</v>
      </c>
      <c r="R10" s="60">
        <v>-239315</v>
      </c>
      <c r="S10" s="60">
        <v>80654</v>
      </c>
      <c r="T10" s="60">
        <v>20359</v>
      </c>
      <c r="U10" s="60">
        <v>33281</v>
      </c>
      <c r="V10" s="60">
        <v>134294</v>
      </c>
      <c r="W10" s="60">
        <v>380792</v>
      </c>
      <c r="X10" s="60">
        <v>6811560</v>
      </c>
      <c r="Y10" s="60">
        <v>-6430768</v>
      </c>
      <c r="Z10" s="140">
        <v>-94.41</v>
      </c>
      <c r="AA10" s="155">
        <v>721560</v>
      </c>
    </row>
    <row r="11" spans="1:27" ht="12.75">
      <c r="A11" s="138" t="s">
        <v>80</v>
      </c>
      <c r="B11" s="136"/>
      <c r="C11" s="155">
        <v>1611073</v>
      </c>
      <c r="D11" s="155"/>
      <c r="E11" s="156">
        <v>34231050</v>
      </c>
      <c r="F11" s="60">
        <v>45666860</v>
      </c>
      <c r="G11" s="60">
        <v>-1592005</v>
      </c>
      <c r="H11" s="60">
        <v>300121</v>
      </c>
      <c r="I11" s="60">
        <v>1611408</v>
      </c>
      <c r="J11" s="60">
        <v>319524</v>
      </c>
      <c r="K11" s="60">
        <v>113462</v>
      </c>
      <c r="L11" s="60">
        <v>-1789374</v>
      </c>
      <c r="M11" s="60">
        <v>-1845585</v>
      </c>
      <c r="N11" s="60">
        <v>-3521497</v>
      </c>
      <c r="O11" s="60">
        <v>3664080</v>
      </c>
      <c r="P11" s="60">
        <v>878297</v>
      </c>
      <c r="Q11" s="60">
        <v>156440</v>
      </c>
      <c r="R11" s="60">
        <v>4698817</v>
      </c>
      <c r="S11" s="60">
        <v>76747</v>
      </c>
      <c r="T11" s="60">
        <v>63761</v>
      </c>
      <c r="U11" s="60">
        <v>63592</v>
      </c>
      <c r="V11" s="60">
        <v>204100</v>
      </c>
      <c r="W11" s="60">
        <v>1700944</v>
      </c>
      <c r="X11" s="60">
        <v>34231050</v>
      </c>
      <c r="Y11" s="60">
        <v>-32530106</v>
      </c>
      <c r="Z11" s="140">
        <v>-95.03</v>
      </c>
      <c r="AA11" s="155">
        <v>45666860</v>
      </c>
    </row>
    <row r="12" spans="1:27" ht="12.75">
      <c r="A12" s="138" t="s">
        <v>81</v>
      </c>
      <c r="B12" s="136"/>
      <c r="C12" s="155">
        <v>17940907</v>
      </c>
      <c r="D12" s="155"/>
      <c r="E12" s="156">
        <v>316200</v>
      </c>
      <c r="F12" s="60">
        <v>5036970</v>
      </c>
      <c r="G12" s="60"/>
      <c r="H12" s="60"/>
      <c r="I12" s="60">
        <v>19246</v>
      </c>
      <c r="J12" s="60">
        <v>19246</v>
      </c>
      <c r="K12" s="60">
        <v>5404</v>
      </c>
      <c r="L12" s="60">
        <v>1689</v>
      </c>
      <c r="M12" s="60">
        <v>1013</v>
      </c>
      <c r="N12" s="60">
        <v>8106</v>
      </c>
      <c r="O12" s="60">
        <v>1689</v>
      </c>
      <c r="P12" s="60">
        <v>40219</v>
      </c>
      <c r="Q12" s="60">
        <v>6754</v>
      </c>
      <c r="R12" s="60">
        <v>48662</v>
      </c>
      <c r="S12" s="60">
        <v>8772</v>
      </c>
      <c r="T12" s="60">
        <v>7424</v>
      </c>
      <c r="U12" s="60">
        <v>3712</v>
      </c>
      <c r="V12" s="60">
        <v>19908</v>
      </c>
      <c r="W12" s="60">
        <v>95922</v>
      </c>
      <c r="X12" s="60">
        <v>316000</v>
      </c>
      <c r="Y12" s="60">
        <v>-220078</v>
      </c>
      <c r="Z12" s="140">
        <v>-69.64</v>
      </c>
      <c r="AA12" s="155">
        <v>5036970</v>
      </c>
    </row>
    <row r="13" spans="1:27" ht="12.75">
      <c r="A13" s="138" t="s">
        <v>82</v>
      </c>
      <c r="B13" s="136"/>
      <c r="C13" s="155">
        <v>5504211</v>
      </c>
      <c r="D13" s="155"/>
      <c r="E13" s="156">
        <v>8336510</v>
      </c>
      <c r="F13" s="60">
        <v>5540620</v>
      </c>
      <c r="G13" s="60">
        <v>210269</v>
      </c>
      <c r="H13" s="60">
        <v>34275</v>
      </c>
      <c r="I13" s="60">
        <v>67810</v>
      </c>
      <c r="J13" s="60">
        <v>312354</v>
      </c>
      <c r="K13" s="60">
        <v>45057</v>
      </c>
      <c r="L13" s="60">
        <v>57690</v>
      </c>
      <c r="M13" s="60">
        <v>2396051</v>
      </c>
      <c r="N13" s="60">
        <v>2498798</v>
      </c>
      <c r="O13" s="60">
        <v>61331</v>
      </c>
      <c r="P13" s="60">
        <v>811140</v>
      </c>
      <c r="Q13" s="60">
        <v>432533</v>
      </c>
      <c r="R13" s="60">
        <v>1305004</v>
      </c>
      <c r="S13" s="60">
        <v>435861</v>
      </c>
      <c r="T13" s="60">
        <v>460352</v>
      </c>
      <c r="U13" s="60">
        <v>456864</v>
      </c>
      <c r="V13" s="60">
        <v>1353077</v>
      </c>
      <c r="W13" s="60">
        <v>5469233</v>
      </c>
      <c r="X13" s="60">
        <v>8337000</v>
      </c>
      <c r="Y13" s="60">
        <v>-2867767</v>
      </c>
      <c r="Z13" s="140">
        <v>-34.4</v>
      </c>
      <c r="AA13" s="155">
        <v>5540620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42308465</v>
      </c>
      <c r="D15" s="153">
        <f>SUM(D16:D18)</f>
        <v>0</v>
      </c>
      <c r="E15" s="154">
        <f t="shared" si="2"/>
        <v>48617070</v>
      </c>
      <c r="F15" s="100">
        <f t="shared" si="2"/>
        <v>37021660</v>
      </c>
      <c r="G15" s="100">
        <f t="shared" si="2"/>
        <v>58471</v>
      </c>
      <c r="H15" s="100">
        <f t="shared" si="2"/>
        <v>211278</v>
      </c>
      <c r="I15" s="100">
        <f t="shared" si="2"/>
        <v>225372</v>
      </c>
      <c r="J15" s="100">
        <f t="shared" si="2"/>
        <v>495121</v>
      </c>
      <c r="K15" s="100">
        <f t="shared" si="2"/>
        <v>273232</v>
      </c>
      <c r="L15" s="100">
        <f t="shared" si="2"/>
        <v>238995</v>
      </c>
      <c r="M15" s="100">
        <f t="shared" si="2"/>
        <v>82263</v>
      </c>
      <c r="N15" s="100">
        <f t="shared" si="2"/>
        <v>594490</v>
      </c>
      <c r="O15" s="100">
        <f t="shared" si="2"/>
        <v>1667015</v>
      </c>
      <c r="P15" s="100">
        <f t="shared" si="2"/>
        <v>96596</v>
      </c>
      <c r="Q15" s="100">
        <f t="shared" si="2"/>
        <v>362038</v>
      </c>
      <c r="R15" s="100">
        <f t="shared" si="2"/>
        <v>2125649</v>
      </c>
      <c r="S15" s="100">
        <f t="shared" si="2"/>
        <v>224847</v>
      </c>
      <c r="T15" s="100">
        <f t="shared" si="2"/>
        <v>293682</v>
      </c>
      <c r="U15" s="100">
        <f t="shared" si="2"/>
        <v>655002</v>
      </c>
      <c r="V15" s="100">
        <f t="shared" si="2"/>
        <v>1173531</v>
      </c>
      <c r="W15" s="100">
        <f t="shared" si="2"/>
        <v>4388791</v>
      </c>
      <c r="X15" s="100">
        <f t="shared" si="2"/>
        <v>48617000</v>
      </c>
      <c r="Y15" s="100">
        <f t="shared" si="2"/>
        <v>-44228209</v>
      </c>
      <c r="Z15" s="137">
        <f>+IF(X15&lt;&gt;0,+(Y15/X15)*100,0)</f>
        <v>-90.97272353292058</v>
      </c>
      <c r="AA15" s="153">
        <f>SUM(AA16:AA18)</f>
        <v>37021660</v>
      </c>
    </row>
    <row r="16" spans="1:27" ht="12.75">
      <c r="A16" s="138" t="s">
        <v>85</v>
      </c>
      <c r="B16" s="136"/>
      <c r="C16" s="155">
        <v>761925</v>
      </c>
      <c r="D16" s="155"/>
      <c r="E16" s="156">
        <v>4957140</v>
      </c>
      <c r="F16" s="60">
        <v>5007140</v>
      </c>
      <c r="G16" s="60">
        <v>34379</v>
      </c>
      <c r="H16" s="60">
        <v>89058</v>
      </c>
      <c r="I16" s="60">
        <v>10905</v>
      </c>
      <c r="J16" s="60">
        <v>134342</v>
      </c>
      <c r="K16" s="60">
        <v>57520</v>
      </c>
      <c r="L16" s="60">
        <v>58356</v>
      </c>
      <c r="M16" s="60">
        <v>61358</v>
      </c>
      <c r="N16" s="60">
        <v>177234</v>
      </c>
      <c r="O16" s="60">
        <v>1495319</v>
      </c>
      <c r="P16" s="60">
        <v>70152</v>
      </c>
      <c r="Q16" s="60">
        <v>226236</v>
      </c>
      <c r="R16" s="60">
        <v>1791707</v>
      </c>
      <c r="S16" s="60">
        <v>66547</v>
      </c>
      <c r="T16" s="60">
        <v>62515</v>
      </c>
      <c r="U16" s="60">
        <v>665778</v>
      </c>
      <c r="V16" s="60">
        <v>794840</v>
      </c>
      <c r="W16" s="60">
        <v>2898123</v>
      </c>
      <c r="X16" s="60">
        <v>4957000</v>
      </c>
      <c r="Y16" s="60">
        <v>-2058877</v>
      </c>
      <c r="Z16" s="140">
        <v>-41.53</v>
      </c>
      <c r="AA16" s="155">
        <v>5007140</v>
      </c>
    </row>
    <row r="17" spans="1:27" ht="12.75">
      <c r="A17" s="138" t="s">
        <v>86</v>
      </c>
      <c r="B17" s="136"/>
      <c r="C17" s="155">
        <v>41546540</v>
      </c>
      <c r="D17" s="155"/>
      <c r="E17" s="156">
        <v>43659930</v>
      </c>
      <c r="F17" s="60">
        <v>32014520</v>
      </c>
      <c r="G17" s="60">
        <v>24092</v>
      </c>
      <c r="H17" s="60">
        <v>122220</v>
      </c>
      <c r="I17" s="60">
        <v>214467</v>
      </c>
      <c r="J17" s="60">
        <v>360779</v>
      </c>
      <c r="K17" s="60">
        <v>215712</v>
      </c>
      <c r="L17" s="60">
        <v>180639</v>
      </c>
      <c r="M17" s="60">
        <v>20905</v>
      </c>
      <c r="N17" s="60">
        <v>417256</v>
      </c>
      <c r="O17" s="60">
        <v>171696</v>
      </c>
      <c r="P17" s="60">
        <v>26444</v>
      </c>
      <c r="Q17" s="60">
        <v>135802</v>
      </c>
      <c r="R17" s="60">
        <v>333942</v>
      </c>
      <c r="S17" s="60">
        <v>158300</v>
      </c>
      <c r="T17" s="60">
        <v>231167</v>
      </c>
      <c r="U17" s="60">
        <v>-10776</v>
      </c>
      <c r="V17" s="60">
        <v>378691</v>
      </c>
      <c r="W17" s="60">
        <v>1490668</v>
      </c>
      <c r="X17" s="60">
        <v>43660000</v>
      </c>
      <c r="Y17" s="60">
        <v>-42169332</v>
      </c>
      <c r="Z17" s="140">
        <v>-96.59</v>
      </c>
      <c r="AA17" s="155">
        <v>32014520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631047850</v>
      </c>
      <c r="D19" s="153">
        <f>SUM(D20:D23)</f>
        <v>0</v>
      </c>
      <c r="E19" s="154">
        <f t="shared" si="3"/>
        <v>889246080</v>
      </c>
      <c r="F19" s="100">
        <f t="shared" si="3"/>
        <v>802281050</v>
      </c>
      <c r="G19" s="100">
        <f t="shared" si="3"/>
        <v>37446274</v>
      </c>
      <c r="H19" s="100">
        <f t="shared" si="3"/>
        <v>69912782</v>
      </c>
      <c r="I19" s="100">
        <f t="shared" si="3"/>
        <v>52671787</v>
      </c>
      <c r="J19" s="100">
        <f t="shared" si="3"/>
        <v>160030843</v>
      </c>
      <c r="K19" s="100">
        <f t="shared" si="3"/>
        <v>70469325</v>
      </c>
      <c r="L19" s="100">
        <f t="shared" si="3"/>
        <v>66171846</v>
      </c>
      <c r="M19" s="100">
        <f t="shared" si="3"/>
        <v>70085746</v>
      </c>
      <c r="N19" s="100">
        <f t="shared" si="3"/>
        <v>206726917</v>
      </c>
      <c r="O19" s="100">
        <f t="shared" si="3"/>
        <v>52611879</v>
      </c>
      <c r="P19" s="100">
        <f t="shared" si="3"/>
        <v>54097104</v>
      </c>
      <c r="Q19" s="100">
        <f t="shared" si="3"/>
        <v>65055573</v>
      </c>
      <c r="R19" s="100">
        <f t="shared" si="3"/>
        <v>171764556</v>
      </c>
      <c r="S19" s="100">
        <f t="shared" si="3"/>
        <v>71718601</v>
      </c>
      <c r="T19" s="100">
        <f t="shared" si="3"/>
        <v>10468019</v>
      </c>
      <c r="U19" s="100">
        <f t="shared" si="3"/>
        <v>39766709</v>
      </c>
      <c r="V19" s="100">
        <f t="shared" si="3"/>
        <v>121953329</v>
      </c>
      <c r="W19" s="100">
        <f t="shared" si="3"/>
        <v>660475645</v>
      </c>
      <c r="X19" s="100">
        <f t="shared" si="3"/>
        <v>889245080</v>
      </c>
      <c r="Y19" s="100">
        <f t="shared" si="3"/>
        <v>-228769435</v>
      </c>
      <c r="Z19" s="137">
        <f>+IF(X19&lt;&gt;0,+(Y19/X19)*100,0)</f>
        <v>-25.726252542212546</v>
      </c>
      <c r="AA19" s="153">
        <f>SUM(AA20:AA23)</f>
        <v>802281050</v>
      </c>
    </row>
    <row r="20" spans="1:27" ht="12.75">
      <c r="A20" s="138" t="s">
        <v>89</v>
      </c>
      <c r="B20" s="136"/>
      <c r="C20" s="155">
        <v>269521931</v>
      </c>
      <c r="D20" s="155"/>
      <c r="E20" s="156">
        <v>296166150</v>
      </c>
      <c r="F20" s="60">
        <v>293107880</v>
      </c>
      <c r="G20" s="60">
        <v>11399880</v>
      </c>
      <c r="H20" s="60">
        <v>29501479</v>
      </c>
      <c r="I20" s="60">
        <v>20307619</v>
      </c>
      <c r="J20" s="60">
        <v>61208978</v>
      </c>
      <c r="K20" s="60">
        <v>30306345</v>
      </c>
      <c r="L20" s="60">
        <v>18709953</v>
      </c>
      <c r="M20" s="60">
        <v>22009974</v>
      </c>
      <c r="N20" s="60">
        <v>71026272</v>
      </c>
      <c r="O20" s="60">
        <v>16216558</v>
      </c>
      <c r="P20" s="60">
        <v>20302538</v>
      </c>
      <c r="Q20" s="60">
        <v>23995951</v>
      </c>
      <c r="R20" s="60">
        <v>60515047</v>
      </c>
      <c r="S20" s="60">
        <v>26848327</v>
      </c>
      <c r="T20" s="60">
        <v>15606066</v>
      </c>
      <c r="U20" s="60">
        <v>13944029</v>
      </c>
      <c r="V20" s="60">
        <v>56398422</v>
      </c>
      <c r="W20" s="60">
        <v>249148719</v>
      </c>
      <c r="X20" s="60">
        <v>296166150</v>
      </c>
      <c r="Y20" s="60">
        <v>-47017431</v>
      </c>
      <c r="Z20" s="140">
        <v>-15.88</v>
      </c>
      <c r="AA20" s="155">
        <v>293107880</v>
      </c>
    </row>
    <row r="21" spans="1:27" ht="12.75">
      <c r="A21" s="138" t="s">
        <v>90</v>
      </c>
      <c r="B21" s="136"/>
      <c r="C21" s="155">
        <v>279499573</v>
      </c>
      <c r="D21" s="155"/>
      <c r="E21" s="156">
        <v>439698510</v>
      </c>
      <c r="F21" s="60">
        <v>349235720</v>
      </c>
      <c r="G21" s="60">
        <v>21375692</v>
      </c>
      <c r="H21" s="60">
        <v>33514724</v>
      </c>
      <c r="I21" s="60">
        <v>25843585</v>
      </c>
      <c r="J21" s="60">
        <v>80734001</v>
      </c>
      <c r="K21" s="60">
        <v>29414772</v>
      </c>
      <c r="L21" s="60">
        <v>30645195</v>
      </c>
      <c r="M21" s="60">
        <v>27021278</v>
      </c>
      <c r="N21" s="60">
        <v>87081245</v>
      </c>
      <c r="O21" s="60">
        <v>29450290</v>
      </c>
      <c r="P21" s="60">
        <v>27010733</v>
      </c>
      <c r="Q21" s="60">
        <v>34947907</v>
      </c>
      <c r="R21" s="60">
        <v>91408930</v>
      </c>
      <c r="S21" s="60">
        <v>30020628</v>
      </c>
      <c r="T21" s="60">
        <v>19310830</v>
      </c>
      <c r="U21" s="60">
        <v>26367697</v>
      </c>
      <c r="V21" s="60">
        <v>75699155</v>
      </c>
      <c r="W21" s="60">
        <v>334923331</v>
      </c>
      <c r="X21" s="60">
        <v>439698510</v>
      </c>
      <c r="Y21" s="60">
        <v>-104775179</v>
      </c>
      <c r="Z21" s="140">
        <v>-23.83</v>
      </c>
      <c r="AA21" s="155">
        <v>349235720</v>
      </c>
    </row>
    <row r="22" spans="1:27" ht="12.75">
      <c r="A22" s="138" t="s">
        <v>91</v>
      </c>
      <c r="B22" s="136"/>
      <c r="C22" s="157">
        <v>40601188</v>
      </c>
      <c r="D22" s="157"/>
      <c r="E22" s="158">
        <v>88505920</v>
      </c>
      <c r="F22" s="159">
        <v>110163390</v>
      </c>
      <c r="G22" s="159">
        <v>1986471</v>
      </c>
      <c r="H22" s="159">
        <v>3214432</v>
      </c>
      <c r="I22" s="159">
        <v>3191194</v>
      </c>
      <c r="J22" s="159">
        <v>8392097</v>
      </c>
      <c r="K22" s="159">
        <v>7230259</v>
      </c>
      <c r="L22" s="159">
        <v>13260067</v>
      </c>
      <c r="M22" s="159">
        <v>17586499</v>
      </c>
      <c r="N22" s="159">
        <v>38076825</v>
      </c>
      <c r="O22" s="159">
        <v>3050627</v>
      </c>
      <c r="P22" s="159">
        <v>2391818</v>
      </c>
      <c r="Q22" s="159">
        <v>3128061</v>
      </c>
      <c r="R22" s="159">
        <v>8570506</v>
      </c>
      <c r="S22" s="159">
        <v>11261067</v>
      </c>
      <c r="T22" s="159">
        <v>-28924736</v>
      </c>
      <c r="U22" s="159">
        <v>-3883988</v>
      </c>
      <c r="V22" s="159">
        <v>-21547657</v>
      </c>
      <c r="W22" s="159">
        <v>33491771</v>
      </c>
      <c r="X22" s="159">
        <v>88505920</v>
      </c>
      <c r="Y22" s="159">
        <v>-55014149</v>
      </c>
      <c r="Z22" s="141">
        <v>-62.16</v>
      </c>
      <c r="AA22" s="157">
        <v>110163390</v>
      </c>
    </row>
    <row r="23" spans="1:27" ht="12.75">
      <c r="A23" s="138" t="s">
        <v>92</v>
      </c>
      <c r="B23" s="136"/>
      <c r="C23" s="155">
        <v>41425158</v>
      </c>
      <c r="D23" s="155"/>
      <c r="E23" s="156">
        <v>64875500</v>
      </c>
      <c r="F23" s="60">
        <v>49774060</v>
      </c>
      <c r="G23" s="60">
        <v>2684231</v>
      </c>
      <c r="H23" s="60">
        <v>3682147</v>
      </c>
      <c r="I23" s="60">
        <v>3329389</v>
      </c>
      <c r="J23" s="60">
        <v>9695767</v>
      </c>
      <c r="K23" s="60">
        <v>3517949</v>
      </c>
      <c r="L23" s="60">
        <v>3556631</v>
      </c>
      <c r="M23" s="60">
        <v>3467995</v>
      </c>
      <c r="N23" s="60">
        <v>10542575</v>
      </c>
      <c r="O23" s="60">
        <v>3894404</v>
      </c>
      <c r="P23" s="60">
        <v>4392015</v>
      </c>
      <c r="Q23" s="60">
        <v>2983654</v>
      </c>
      <c r="R23" s="60">
        <v>11270073</v>
      </c>
      <c r="S23" s="60">
        <v>3588579</v>
      </c>
      <c r="T23" s="60">
        <v>4475859</v>
      </c>
      <c r="U23" s="60">
        <v>3338971</v>
      </c>
      <c r="V23" s="60">
        <v>11403409</v>
      </c>
      <c r="W23" s="60">
        <v>42911824</v>
      </c>
      <c r="X23" s="60">
        <v>64874500</v>
      </c>
      <c r="Y23" s="60">
        <v>-21962676</v>
      </c>
      <c r="Z23" s="140">
        <v>-33.85</v>
      </c>
      <c r="AA23" s="155">
        <v>49774060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100000</v>
      </c>
      <c r="F24" s="100">
        <v>100000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100000</v>
      </c>
      <c r="Y24" s="100">
        <v>-100000</v>
      </c>
      <c r="Z24" s="137">
        <v>-100</v>
      </c>
      <c r="AA24" s="153">
        <v>100000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963830108</v>
      </c>
      <c r="D25" s="168">
        <f>+D5+D9+D15+D19+D24</f>
        <v>0</v>
      </c>
      <c r="E25" s="169">
        <f t="shared" si="4"/>
        <v>1222065580</v>
      </c>
      <c r="F25" s="73">
        <f t="shared" si="4"/>
        <v>1167822000</v>
      </c>
      <c r="G25" s="73">
        <f t="shared" si="4"/>
        <v>119844295</v>
      </c>
      <c r="H25" s="73">
        <f t="shared" si="4"/>
        <v>78676602</v>
      </c>
      <c r="I25" s="73">
        <f t="shared" si="4"/>
        <v>62683702</v>
      </c>
      <c r="J25" s="73">
        <f t="shared" si="4"/>
        <v>261204599</v>
      </c>
      <c r="K25" s="73">
        <f t="shared" si="4"/>
        <v>79828440</v>
      </c>
      <c r="L25" s="73">
        <f t="shared" si="4"/>
        <v>74426303</v>
      </c>
      <c r="M25" s="73">
        <f t="shared" si="4"/>
        <v>123350038</v>
      </c>
      <c r="N25" s="73">
        <f t="shared" si="4"/>
        <v>277604781</v>
      </c>
      <c r="O25" s="73">
        <f t="shared" si="4"/>
        <v>67960422</v>
      </c>
      <c r="P25" s="73">
        <f t="shared" si="4"/>
        <v>65742915</v>
      </c>
      <c r="Q25" s="73">
        <f t="shared" si="4"/>
        <v>111881501</v>
      </c>
      <c r="R25" s="73">
        <f t="shared" si="4"/>
        <v>245584838</v>
      </c>
      <c r="S25" s="73">
        <f t="shared" si="4"/>
        <v>84924140</v>
      </c>
      <c r="T25" s="73">
        <f t="shared" si="4"/>
        <v>18130458</v>
      </c>
      <c r="U25" s="73">
        <f t="shared" si="4"/>
        <v>55796430</v>
      </c>
      <c r="V25" s="73">
        <f t="shared" si="4"/>
        <v>158851028</v>
      </c>
      <c r="W25" s="73">
        <f t="shared" si="4"/>
        <v>943245246</v>
      </c>
      <c r="X25" s="73">
        <f t="shared" si="4"/>
        <v>1222064370</v>
      </c>
      <c r="Y25" s="73">
        <f t="shared" si="4"/>
        <v>-278819124</v>
      </c>
      <c r="Z25" s="170">
        <f>+IF(X25&lt;&gt;0,+(Y25/X25)*100,0)</f>
        <v>-22.815420434849926</v>
      </c>
      <c r="AA25" s="168">
        <f>+AA5+AA9+AA15+AA19+AA24</f>
        <v>1167822000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211988352</v>
      </c>
      <c r="D28" s="153">
        <f>SUM(D29:D31)</f>
        <v>0</v>
      </c>
      <c r="E28" s="154">
        <f t="shared" si="5"/>
        <v>273749240</v>
      </c>
      <c r="F28" s="100">
        <f t="shared" si="5"/>
        <v>255291850</v>
      </c>
      <c r="G28" s="100">
        <f t="shared" si="5"/>
        <v>4371417</v>
      </c>
      <c r="H28" s="100">
        <f t="shared" si="5"/>
        <v>14433945</v>
      </c>
      <c r="I28" s="100">
        <f t="shared" si="5"/>
        <v>21397993</v>
      </c>
      <c r="J28" s="100">
        <f t="shared" si="5"/>
        <v>40203355</v>
      </c>
      <c r="K28" s="100">
        <f t="shared" si="5"/>
        <v>16360156</v>
      </c>
      <c r="L28" s="100">
        <f t="shared" si="5"/>
        <v>15132593</v>
      </c>
      <c r="M28" s="100">
        <f t="shared" si="5"/>
        <v>14407714</v>
      </c>
      <c r="N28" s="100">
        <f t="shared" si="5"/>
        <v>45900463</v>
      </c>
      <c r="O28" s="100">
        <f t="shared" si="5"/>
        <v>27416012</v>
      </c>
      <c r="P28" s="100">
        <f t="shared" si="5"/>
        <v>18780588</v>
      </c>
      <c r="Q28" s="100">
        <f t="shared" si="5"/>
        <v>9010277</v>
      </c>
      <c r="R28" s="100">
        <f t="shared" si="5"/>
        <v>55206877</v>
      </c>
      <c r="S28" s="100">
        <f t="shared" si="5"/>
        <v>16431743</v>
      </c>
      <c r="T28" s="100">
        <f t="shared" si="5"/>
        <v>18934856</v>
      </c>
      <c r="U28" s="100">
        <f t="shared" si="5"/>
        <v>27576621</v>
      </c>
      <c r="V28" s="100">
        <f t="shared" si="5"/>
        <v>62943220</v>
      </c>
      <c r="W28" s="100">
        <f t="shared" si="5"/>
        <v>204253915</v>
      </c>
      <c r="X28" s="100">
        <f t="shared" si="5"/>
        <v>273748000</v>
      </c>
      <c r="Y28" s="100">
        <f t="shared" si="5"/>
        <v>-69494085</v>
      </c>
      <c r="Z28" s="137">
        <f>+IF(X28&lt;&gt;0,+(Y28/X28)*100,0)</f>
        <v>-25.386152592895655</v>
      </c>
      <c r="AA28" s="153">
        <f>SUM(AA29:AA31)</f>
        <v>255291850</v>
      </c>
    </row>
    <row r="29" spans="1:27" ht="12.75">
      <c r="A29" s="138" t="s">
        <v>75</v>
      </c>
      <c r="B29" s="136"/>
      <c r="C29" s="155">
        <v>90082764</v>
      </c>
      <c r="D29" s="155"/>
      <c r="E29" s="156">
        <v>58902200</v>
      </c>
      <c r="F29" s="60">
        <v>41609210</v>
      </c>
      <c r="G29" s="60">
        <v>29704</v>
      </c>
      <c r="H29" s="60">
        <v>1017737</v>
      </c>
      <c r="I29" s="60">
        <v>2884978</v>
      </c>
      <c r="J29" s="60">
        <v>3932419</v>
      </c>
      <c r="K29" s="60">
        <v>1420474</v>
      </c>
      <c r="L29" s="60">
        <v>2121942</v>
      </c>
      <c r="M29" s="60">
        <v>1365183</v>
      </c>
      <c r="N29" s="60">
        <v>4907599</v>
      </c>
      <c r="O29" s="60">
        <v>3431302</v>
      </c>
      <c r="P29" s="60">
        <v>4032312</v>
      </c>
      <c r="Q29" s="60">
        <v>2655759</v>
      </c>
      <c r="R29" s="60">
        <v>10119373</v>
      </c>
      <c r="S29" s="60">
        <v>2884790</v>
      </c>
      <c r="T29" s="60">
        <v>3599735</v>
      </c>
      <c r="U29" s="60">
        <v>3816253</v>
      </c>
      <c r="V29" s="60">
        <v>10300778</v>
      </c>
      <c r="W29" s="60">
        <v>29260169</v>
      </c>
      <c r="X29" s="60">
        <v>58901000</v>
      </c>
      <c r="Y29" s="60">
        <v>-29640831</v>
      </c>
      <c r="Z29" s="140">
        <v>-50.32</v>
      </c>
      <c r="AA29" s="155">
        <v>41609210</v>
      </c>
    </row>
    <row r="30" spans="1:27" ht="12.75">
      <c r="A30" s="138" t="s">
        <v>76</v>
      </c>
      <c r="B30" s="136"/>
      <c r="C30" s="157">
        <v>75596691</v>
      </c>
      <c r="D30" s="157"/>
      <c r="E30" s="158">
        <v>11468180</v>
      </c>
      <c r="F30" s="159">
        <v>12708120</v>
      </c>
      <c r="G30" s="159">
        <v>223302</v>
      </c>
      <c r="H30" s="159">
        <v>735914</v>
      </c>
      <c r="I30" s="159">
        <v>1202647</v>
      </c>
      <c r="J30" s="159">
        <v>2161863</v>
      </c>
      <c r="K30" s="159">
        <v>863003</v>
      </c>
      <c r="L30" s="159">
        <v>844409</v>
      </c>
      <c r="M30" s="159">
        <v>809772</v>
      </c>
      <c r="N30" s="159">
        <v>2517184</v>
      </c>
      <c r="O30" s="159">
        <v>1552104</v>
      </c>
      <c r="P30" s="159">
        <v>841846</v>
      </c>
      <c r="Q30" s="159">
        <v>797045</v>
      </c>
      <c r="R30" s="159">
        <v>3190995</v>
      </c>
      <c r="S30" s="159">
        <v>1045165</v>
      </c>
      <c r="T30" s="159">
        <v>616236</v>
      </c>
      <c r="U30" s="159">
        <v>1386923</v>
      </c>
      <c r="V30" s="159">
        <v>3048324</v>
      </c>
      <c r="W30" s="159">
        <v>10918366</v>
      </c>
      <c r="X30" s="159">
        <v>214847000</v>
      </c>
      <c r="Y30" s="159">
        <v>-203928634</v>
      </c>
      <c r="Z30" s="141">
        <v>-94.92</v>
      </c>
      <c r="AA30" s="157">
        <v>12708120</v>
      </c>
    </row>
    <row r="31" spans="1:27" ht="12.75">
      <c r="A31" s="138" t="s">
        <v>77</v>
      </c>
      <c r="B31" s="136"/>
      <c r="C31" s="155">
        <v>46308897</v>
      </c>
      <c r="D31" s="155"/>
      <c r="E31" s="156">
        <v>203378860</v>
      </c>
      <c r="F31" s="60">
        <v>200974520</v>
      </c>
      <c r="G31" s="60">
        <v>4118411</v>
      </c>
      <c r="H31" s="60">
        <v>12680294</v>
      </c>
      <c r="I31" s="60">
        <v>17310368</v>
      </c>
      <c r="J31" s="60">
        <v>34109073</v>
      </c>
      <c r="K31" s="60">
        <v>14076679</v>
      </c>
      <c r="L31" s="60">
        <v>12166242</v>
      </c>
      <c r="M31" s="60">
        <v>12232759</v>
      </c>
      <c r="N31" s="60">
        <v>38475680</v>
      </c>
      <c r="O31" s="60">
        <v>22432606</v>
      </c>
      <c r="P31" s="60">
        <v>13906430</v>
      </c>
      <c r="Q31" s="60">
        <v>5557473</v>
      </c>
      <c r="R31" s="60">
        <v>41896509</v>
      </c>
      <c r="S31" s="60">
        <v>12501788</v>
      </c>
      <c r="T31" s="60">
        <v>14718885</v>
      </c>
      <c r="U31" s="60">
        <v>22373445</v>
      </c>
      <c r="V31" s="60">
        <v>49594118</v>
      </c>
      <c r="W31" s="60">
        <v>164075380</v>
      </c>
      <c r="X31" s="60"/>
      <c r="Y31" s="60">
        <v>164075380</v>
      </c>
      <c r="Z31" s="140">
        <v>0</v>
      </c>
      <c r="AA31" s="155">
        <v>200974520</v>
      </c>
    </row>
    <row r="32" spans="1:27" ht="12.75">
      <c r="A32" s="135" t="s">
        <v>78</v>
      </c>
      <c r="B32" s="136"/>
      <c r="C32" s="153">
        <f aca="true" t="shared" si="6" ref="C32:Y32">SUM(C33:C37)</f>
        <v>83966750</v>
      </c>
      <c r="D32" s="153">
        <f>SUM(D33:D37)</f>
        <v>0</v>
      </c>
      <c r="E32" s="154">
        <f t="shared" si="6"/>
        <v>60713230</v>
      </c>
      <c r="F32" s="100">
        <f t="shared" si="6"/>
        <v>61862250</v>
      </c>
      <c r="G32" s="100">
        <f t="shared" si="6"/>
        <v>0</v>
      </c>
      <c r="H32" s="100">
        <f t="shared" si="6"/>
        <v>3642501</v>
      </c>
      <c r="I32" s="100">
        <f t="shared" si="6"/>
        <v>8340595</v>
      </c>
      <c r="J32" s="100">
        <f t="shared" si="6"/>
        <v>11983096</v>
      </c>
      <c r="K32" s="100">
        <f t="shared" si="6"/>
        <v>3939477</v>
      </c>
      <c r="L32" s="100">
        <f t="shared" si="6"/>
        <v>4359259</v>
      </c>
      <c r="M32" s="100">
        <f t="shared" si="6"/>
        <v>4351460</v>
      </c>
      <c r="N32" s="100">
        <f t="shared" si="6"/>
        <v>12650196</v>
      </c>
      <c r="O32" s="100">
        <f t="shared" si="6"/>
        <v>6383657</v>
      </c>
      <c r="P32" s="100">
        <f t="shared" si="6"/>
        <v>5170812</v>
      </c>
      <c r="Q32" s="100">
        <f t="shared" si="6"/>
        <v>2191874</v>
      </c>
      <c r="R32" s="100">
        <f t="shared" si="6"/>
        <v>13746343</v>
      </c>
      <c r="S32" s="100">
        <f t="shared" si="6"/>
        <v>5234159</v>
      </c>
      <c r="T32" s="100">
        <f t="shared" si="6"/>
        <v>5665174</v>
      </c>
      <c r="U32" s="100">
        <f t="shared" si="6"/>
        <v>6192604</v>
      </c>
      <c r="V32" s="100">
        <f t="shared" si="6"/>
        <v>17091937</v>
      </c>
      <c r="W32" s="100">
        <f t="shared" si="6"/>
        <v>55471572</v>
      </c>
      <c r="X32" s="100">
        <f t="shared" si="6"/>
        <v>60713090</v>
      </c>
      <c r="Y32" s="100">
        <f t="shared" si="6"/>
        <v>-5241518</v>
      </c>
      <c r="Z32" s="137">
        <f>+IF(X32&lt;&gt;0,+(Y32/X32)*100,0)</f>
        <v>-8.633258494996713</v>
      </c>
      <c r="AA32" s="153">
        <f>SUM(AA33:AA37)</f>
        <v>61862250</v>
      </c>
    </row>
    <row r="33" spans="1:27" ht="12.75">
      <c r="A33" s="138" t="s">
        <v>79</v>
      </c>
      <c r="B33" s="136"/>
      <c r="C33" s="155">
        <v>8830213</v>
      </c>
      <c r="D33" s="155"/>
      <c r="E33" s="156">
        <v>4789480</v>
      </c>
      <c r="F33" s="60">
        <v>3673790</v>
      </c>
      <c r="G33" s="60"/>
      <c r="H33" s="60">
        <v>151103</v>
      </c>
      <c r="I33" s="60">
        <v>315012</v>
      </c>
      <c r="J33" s="60">
        <v>466115</v>
      </c>
      <c r="K33" s="60">
        <v>180244</v>
      </c>
      <c r="L33" s="60">
        <v>157813</v>
      </c>
      <c r="M33" s="60">
        <v>167553</v>
      </c>
      <c r="N33" s="60">
        <v>505610</v>
      </c>
      <c r="O33" s="60">
        <v>653118</v>
      </c>
      <c r="P33" s="60">
        <v>149378</v>
      </c>
      <c r="Q33" s="60">
        <v>-355533</v>
      </c>
      <c r="R33" s="60">
        <v>446963</v>
      </c>
      <c r="S33" s="60">
        <v>271176</v>
      </c>
      <c r="T33" s="60">
        <v>371174</v>
      </c>
      <c r="U33" s="60">
        <v>703402</v>
      </c>
      <c r="V33" s="60">
        <v>1345752</v>
      </c>
      <c r="W33" s="60">
        <v>2764440</v>
      </c>
      <c r="X33" s="60">
        <v>4789090</v>
      </c>
      <c r="Y33" s="60">
        <v>-2024650</v>
      </c>
      <c r="Z33" s="140">
        <v>-42.28</v>
      </c>
      <c r="AA33" s="155">
        <v>3673790</v>
      </c>
    </row>
    <row r="34" spans="1:27" ht="12.75">
      <c r="A34" s="138" t="s">
        <v>80</v>
      </c>
      <c r="B34" s="136"/>
      <c r="C34" s="155">
        <v>28058547</v>
      </c>
      <c r="D34" s="155"/>
      <c r="E34" s="156">
        <v>35115340</v>
      </c>
      <c r="F34" s="60">
        <v>34265170</v>
      </c>
      <c r="G34" s="60"/>
      <c r="H34" s="60">
        <v>2044747</v>
      </c>
      <c r="I34" s="60">
        <v>4610611</v>
      </c>
      <c r="J34" s="60">
        <v>6655358</v>
      </c>
      <c r="K34" s="60">
        <v>2154133</v>
      </c>
      <c r="L34" s="60">
        <v>2426058</v>
      </c>
      <c r="M34" s="60">
        <v>2278166</v>
      </c>
      <c r="N34" s="60">
        <v>6858357</v>
      </c>
      <c r="O34" s="60">
        <v>3673732</v>
      </c>
      <c r="P34" s="60">
        <v>3258793</v>
      </c>
      <c r="Q34" s="60">
        <v>1324062</v>
      </c>
      <c r="R34" s="60">
        <v>8256587</v>
      </c>
      <c r="S34" s="60">
        <v>3123363</v>
      </c>
      <c r="T34" s="60">
        <v>2757691</v>
      </c>
      <c r="U34" s="60">
        <v>3219468</v>
      </c>
      <c r="V34" s="60">
        <v>9100522</v>
      </c>
      <c r="W34" s="60">
        <v>30870824</v>
      </c>
      <c r="X34" s="60">
        <v>35115000</v>
      </c>
      <c r="Y34" s="60">
        <v>-4244176</v>
      </c>
      <c r="Z34" s="140">
        <v>-12.09</v>
      </c>
      <c r="AA34" s="155">
        <v>34265170</v>
      </c>
    </row>
    <row r="35" spans="1:27" ht="12.75">
      <c r="A35" s="138" t="s">
        <v>81</v>
      </c>
      <c r="B35" s="136"/>
      <c r="C35" s="155">
        <v>43765311</v>
      </c>
      <c r="D35" s="155"/>
      <c r="E35" s="156">
        <v>16624560</v>
      </c>
      <c r="F35" s="60">
        <v>18688710</v>
      </c>
      <c r="G35" s="60"/>
      <c r="H35" s="60">
        <v>1179203</v>
      </c>
      <c r="I35" s="60">
        <v>2603793</v>
      </c>
      <c r="J35" s="60">
        <v>3782996</v>
      </c>
      <c r="K35" s="60">
        <v>1258616</v>
      </c>
      <c r="L35" s="60">
        <v>1353746</v>
      </c>
      <c r="M35" s="60">
        <v>1398647</v>
      </c>
      <c r="N35" s="60">
        <v>4011009</v>
      </c>
      <c r="O35" s="60">
        <v>1602232</v>
      </c>
      <c r="P35" s="60">
        <v>1356267</v>
      </c>
      <c r="Q35" s="60">
        <v>888014</v>
      </c>
      <c r="R35" s="60">
        <v>3846513</v>
      </c>
      <c r="S35" s="60">
        <v>1470984</v>
      </c>
      <c r="T35" s="60">
        <v>2153082</v>
      </c>
      <c r="U35" s="60">
        <v>1835384</v>
      </c>
      <c r="V35" s="60">
        <v>5459450</v>
      </c>
      <c r="W35" s="60">
        <v>17099968</v>
      </c>
      <c r="X35" s="60">
        <v>16625000</v>
      </c>
      <c r="Y35" s="60">
        <v>474968</v>
      </c>
      <c r="Z35" s="140">
        <v>2.86</v>
      </c>
      <c r="AA35" s="155">
        <v>18688710</v>
      </c>
    </row>
    <row r="36" spans="1:27" ht="12.75">
      <c r="A36" s="138" t="s">
        <v>82</v>
      </c>
      <c r="B36" s="136"/>
      <c r="C36" s="155">
        <v>3312679</v>
      </c>
      <c r="D36" s="155"/>
      <c r="E36" s="156">
        <v>4183850</v>
      </c>
      <c r="F36" s="60">
        <v>5234580</v>
      </c>
      <c r="G36" s="60"/>
      <c r="H36" s="60">
        <v>267448</v>
      </c>
      <c r="I36" s="60">
        <v>811179</v>
      </c>
      <c r="J36" s="60">
        <v>1078627</v>
      </c>
      <c r="K36" s="60">
        <v>346484</v>
      </c>
      <c r="L36" s="60">
        <v>421642</v>
      </c>
      <c r="M36" s="60">
        <v>507094</v>
      </c>
      <c r="N36" s="60">
        <v>1275220</v>
      </c>
      <c r="O36" s="60">
        <v>454575</v>
      </c>
      <c r="P36" s="60">
        <v>406374</v>
      </c>
      <c r="Q36" s="60">
        <v>335331</v>
      </c>
      <c r="R36" s="60">
        <v>1196280</v>
      </c>
      <c r="S36" s="60">
        <v>368636</v>
      </c>
      <c r="T36" s="60">
        <v>383227</v>
      </c>
      <c r="U36" s="60">
        <v>434350</v>
      </c>
      <c r="V36" s="60">
        <v>1186213</v>
      </c>
      <c r="W36" s="60">
        <v>4736340</v>
      </c>
      <c r="X36" s="60">
        <v>4184000</v>
      </c>
      <c r="Y36" s="60">
        <v>552340</v>
      </c>
      <c r="Z36" s="140">
        <v>13.2</v>
      </c>
      <c r="AA36" s="155">
        <v>5234580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44403891</v>
      </c>
      <c r="D38" s="153">
        <f>SUM(D39:D41)</f>
        <v>0</v>
      </c>
      <c r="E38" s="154">
        <f t="shared" si="7"/>
        <v>90936730</v>
      </c>
      <c r="F38" s="100">
        <f t="shared" si="7"/>
        <v>86599480</v>
      </c>
      <c r="G38" s="100">
        <f t="shared" si="7"/>
        <v>13774</v>
      </c>
      <c r="H38" s="100">
        <f t="shared" si="7"/>
        <v>3414868</v>
      </c>
      <c r="I38" s="100">
        <f t="shared" si="7"/>
        <v>6407940</v>
      </c>
      <c r="J38" s="100">
        <f t="shared" si="7"/>
        <v>9836582</v>
      </c>
      <c r="K38" s="100">
        <f t="shared" si="7"/>
        <v>3525390</v>
      </c>
      <c r="L38" s="100">
        <f t="shared" si="7"/>
        <v>4388508</v>
      </c>
      <c r="M38" s="100">
        <f t="shared" si="7"/>
        <v>6088132</v>
      </c>
      <c r="N38" s="100">
        <f t="shared" si="7"/>
        <v>14002030</v>
      </c>
      <c r="O38" s="100">
        <f t="shared" si="7"/>
        <v>18947639</v>
      </c>
      <c r="P38" s="100">
        <f t="shared" si="7"/>
        <v>4638439</v>
      </c>
      <c r="Q38" s="100">
        <f t="shared" si="7"/>
        <v>-10240139</v>
      </c>
      <c r="R38" s="100">
        <f t="shared" si="7"/>
        <v>13345939</v>
      </c>
      <c r="S38" s="100">
        <f t="shared" si="7"/>
        <v>5520635</v>
      </c>
      <c r="T38" s="100">
        <f t="shared" si="7"/>
        <v>5368075</v>
      </c>
      <c r="U38" s="100">
        <f t="shared" si="7"/>
        <v>28379970</v>
      </c>
      <c r="V38" s="100">
        <f t="shared" si="7"/>
        <v>39268680</v>
      </c>
      <c r="W38" s="100">
        <f t="shared" si="7"/>
        <v>76453231</v>
      </c>
      <c r="X38" s="100">
        <f t="shared" si="7"/>
        <v>90937000</v>
      </c>
      <c r="Y38" s="100">
        <f t="shared" si="7"/>
        <v>-14483769</v>
      </c>
      <c r="Z38" s="137">
        <f>+IF(X38&lt;&gt;0,+(Y38/X38)*100,0)</f>
        <v>-15.927256232336672</v>
      </c>
      <c r="AA38" s="153">
        <f>SUM(AA39:AA41)</f>
        <v>86599480</v>
      </c>
    </row>
    <row r="39" spans="1:27" ht="12.75">
      <c r="A39" s="138" t="s">
        <v>85</v>
      </c>
      <c r="B39" s="136"/>
      <c r="C39" s="155">
        <v>6482603</v>
      </c>
      <c r="D39" s="155"/>
      <c r="E39" s="156">
        <v>15513880</v>
      </c>
      <c r="F39" s="60">
        <v>16499660</v>
      </c>
      <c r="G39" s="60">
        <v>9274</v>
      </c>
      <c r="H39" s="60">
        <v>933490</v>
      </c>
      <c r="I39" s="60">
        <v>1686693</v>
      </c>
      <c r="J39" s="60">
        <v>2629457</v>
      </c>
      <c r="K39" s="60">
        <v>925819</v>
      </c>
      <c r="L39" s="60">
        <v>1054928</v>
      </c>
      <c r="M39" s="60">
        <v>1272787</v>
      </c>
      <c r="N39" s="60">
        <v>3253534</v>
      </c>
      <c r="O39" s="60">
        <v>1284228</v>
      </c>
      <c r="P39" s="60">
        <v>1168272</v>
      </c>
      <c r="Q39" s="60">
        <v>901208</v>
      </c>
      <c r="R39" s="60">
        <v>3353708</v>
      </c>
      <c r="S39" s="60">
        <v>1109090</v>
      </c>
      <c r="T39" s="60">
        <v>1417534</v>
      </c>
      <c r="U39" s="60">
        <v>1037794</v>
      </c>
      <c r="V39" s="60">
        <v>3564418</v>
      </c>
      <c r="W39" s="60">
        <v>12801117</v>
      </c>
      <c r="X39" s="60">
        <v>15514000</v>
      </c>
      <c r="Y39" s="60">
        <v>-2712883</v>
      </c>
      <c r="Z39" s="140">
        <v>-17.49</v>
      </c>
      <c r="AA39" s="155">
        <v>16499660</v>
      </c>
    </row>
    <row r="40" spans="1:27" ht="12.75">
      <c r="A40" s="138" t="s">
        <v>86</v>
      </c>
      <c r="B40" s="136"/>
      <c r="C40" s="155">
        <v>37921288</v>
      </c>
      <c r="D40" s="155"/>
      <c r="E40" s="156">
        <v>75422850</v>
      </c>
      <c r="F40" s="60">
        <v>70099820</v>
      </c>
      <c r="G40" s="60">
        <v>4500</v>
      </c>
      <c r="H40" s="60">
        <v>2481378</v>
      </c>
      <c r="I40" s="60">
        <v>4721247</v>
      </c>
      <c r="J40" s="60">
        <v>7207125</v>
      </c>
      <c r="K40" s="60">
        <v>2599571</v>
      </c>
      <c r="L40" s="60">
        <v>3333580</v>
      </c>
      <c r="M40" s="60">
        <v>4815345</v>
      </c>
      <c r="N40" s="60">
        <v>10748496</v>
      </c>
      <c r="O40" s="60">
        <v>17663411</v>
      </c>
      <c r="P40" s="60">
        <v>3470167</v>
      </c>
      <c r="Q40" s="60">
        <v>-11141347</v>
      </c>
      <c r="R40" s="60">
        <v>9992231</v>
      </c>
      <c r="S40" s="60">
        <v>4411545</v>
      </c>
      <c r="T40" s="60">
        <v>3950541</v>
      </c>
      <c r="U40" s="60">
        <v>27342176</v>
      </c>
      <c r="V40" s="60">
        <v>35704262</v>
      </c>
      <c r="W40" s="60">
        <v>63652114</v>
      </c>
      <c r="X40" s="60">
        <v>75423000</v>
      </c>
      <c r="Y40" s="60">
        <v>-11770886</v>
      </c>
      <c r="Z40" s="140">
        <v>-15.61</v>
      </c>
      <c r="AA40" s="155">
        <v>70099820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561714255</v>
      </c>
      <c r="D42" s="153">
        <f>SUM(D43:D46)</f>
        <v>0</v>
      </c>
      <c r="E42" s="154">
        <f t="shared" si="8"/>
        <v>645299130</v>
      </c>
      <c r="F42" s="100">
        <f t="shared" si="8"/>
        <v>607114450</v>
      </c>
      <c r="G42" s="100">
        <f t="shared" si="8"/>
        <v>7682204</v>
      </c>
      <c r="H42" s="100">
        <f t="shared" si="8"/>
        <v>50402043</v>
      </c>
      <c r="I42" s="100">
        <f t="shared" si="8"/>
        <v>85875317</v>
      </c>
      <c r="J42" s="100">
        <f t="shared" si="8"/>
        <v>143959564</v>
      </c>
      <c r="K42" s="100">
        <f t="shared" si="8"/>
        <v>41770961</v>
      </c>
      <c r="L42" s="100">
        <f t="shared" si="8"/>
        <v>42299196</v>
      </c>
      <c r="M42" s="100">
        <f t="shared" si="8"/>
        <v>45115903</v>
      </c>
      <c r="N42" s="100">
        <f t="shared" si="8"/>
        <v>129186060</v>
      </c>
      <c r="O42" s="100">
        <f t="shared" si="8"/>
        <v>54212396</v>
      </c>
      <c r="P42" s="100">
        <f t="shared" si="8"/>
        <v>43343905</v>
      </c>
      <c r="Q42" s="100">
        <f t="shared" si="8"/>
        <v>26486688</v>
      </c>
      <c r="R42" s="100">
        <f t="shared" si="8"/>
        <v>124042989</v>
      </c>
      <c r="S42" s="100">
        <f t="shared" si="8"/>
        <v>50638919</v>
      </c>
      <c r="T42" s="100">
        <f t="shared" si="8"/>
        <v>41719494</v>
      </c>
      <c r="U42" s="100">
        <f t="shared" si="8"/>
        <v>59704565</v>
      </c>
      <c r="V42" s="100">
        <f t="shared" si="8"/>
        <v>152062978</v>
      </c>
      <c r="W42" s="100">
        <f t="shared" si="8"/>
        <v>549251591</v>
      </c>
      <c r="X42" s="100">
        <f t="shared" si="8"/>
        <v>645299000</v>
      </c>
      <c r="Y42" s="100">
        <f t="shared" si="8"/>
        <v>-96047409</v>
      </c>
      <c r="Z42" s="137">
        <f>+IF(X42&lt;&gt;0,+(Y42/X42)*100,0)</f>
        <v>-14.884171368621368</v>
      </c>
      <c r="AA42" s="153">
        <f>SUM(AA43:AA46)</f>
        <v>607114450</v>
      </c>
    </row>
    <row r="43" spans="1:27" ht="12.75">
      <c r="A43" s="138" t="s">
        <v>89</v>
      </c>
      <c r="B43" s="136"/>
      <c r="C43" s="155">
        <v>258827946</v>
      </c>
      <c r="D43" s="155"/>
      <c r="E43" s="156">
        <v>271411060</v>
      </c>
      <c r="F43" s="60">
        <v>270462020</v>
      </c>
      <c r="G43" s="60">
        <v>1628827</v>
      </c>
      <c r="H43" s="60">
        <v>27837953</v>
      </c>
      <c r="I43" s="60">
        <v>47430107</v>
      </c>
      <c r="J43" s="60">
        <v>76896887</v>
      </c>
      <c r="K43" s="60">
        <v>17535262</v>
      </c>
      <c r="L43" s="60">
        <v>18319141</v>
      </c>
      <c r="M43" s="60">
        <v>18492730</v>
      </c>
      <c r="N43" s="60">
        <v>54347133</v>
      </c>
      <c r="O43" s="60">
        <v>21854710</v>
      </c>
      <c r="P43" s="60">
        <v>17468487</v>
      </c>
      <c r="Q43" s="60">
        <v>11322051</v>
      </c>
      <c r="R43" s="60">
        <v>50645248</v>
      </c>
      <c r="S43" s="60">
        <v>19502981</v>
      </c>
      <c r="T43" s="60">
        <v>18003632</v>
      </c>
      <c r="U43" s="60">
        <v>27255821</v>
      </c>
      <c r="V43" s="60">
        <v>64762434</v>
      </c>
      <c r="W43" s="60">
        <v>246651702</v>
      </c>
      <c r="X43" s="60">
        <v>271411000</v>
      </c>
      <c r="Y43" s="60">
        <v>-24759298</v>
      </c>
      <c r="Z43" s="140">
        <v>-9.12</v>
      </c>
      <c r="AA43" s="155">
        <v>270462020</v>
      </c>
    </row>
    <row r="44" spans="1:27" ht="12.75">
      <c r="A44" s="138" t="s">
        <v>90</v>
      </c>
      <c r="B44" s="136"/>
      <c r="C44" s="155">
        <v>218965079</v>
      </c>
      <c r="D44" s="155"/>
      <c r="E44" s="156">
        <v>271070710</v>
      </c>
      <c r="F44" s="60">
        <v>235018740</v>
      </c>
      <c r="G44" s="60">
        <v>4931252</v>
      </c>
      <c r="H44" s="60">
        <v>16624164</v>
      </c>
      <c r="I44" s="60">
        <v>29028081</v>
      </c>
      <c r="J44" s="60">
        <v>50583497</v>
      </c>
      <c r="K44" s="60">
        <v>18234765</v>
      </c>
      <c r="L44" s="60">
        <v>17677473</v>
      </c>
      <c r="M44" s="60">
        <v>18049497</v>
      </c>
      <c r="N44" s="60">
        <v>53961735</v>
      </c>
      <c r="O44" s="60">
        <v>22423304</v>
      </c>
      <c r="P44" s="60">
        <v>18292829</v>
      </c>
      <c r="Q44" s="60">
        <v>11725506</v>
      </c>
      <c r="R44" s="60">
        <v>52441639</v>
      </c>
      <c r="S44" s="60">
        <v>23498688</v>
      </c>
      <c r="T44" s="60">
        <v>17048596</v>
      </c>
      <c r="U44" s="60">
        <v>18559837</v>
      </c>
      <c r="V44" s="60">
        <v>59107121</v>
      </c>
      <c r="W44" s="60">
        <v>216093992</v>
      </c>
      <c r="X44" s="60">
        <v>271071000</v>
      </c>
      <c r="Y44" s="60">
        <v>-54977008</v>
      </c>
      <c r="Z44" s="140">
        <v>-20.28</v>
      </c>
      <c r="AA44" s="155">
        <v>235018740</v>
      </c>
    </row>
    <row r="45" spans="1:27" ht="12.75">
      <c r="A45" s="138" t="s">
        <v>91</v>
      </c>
      <c r="B45" s="136"/>
      <c r="C45" s="157">
        <v>40527338</v>
      </c>
      <c r="D45" s="157"/>
      <c r="E45" s="158">
        <v>46805870</v>
      </c>
      <c r="F45" s="159">
        <v>44069330</v>
      </c>
      <c r="G45" s="159">
        <v>397324</v>
      </c>
      <c r="H45" s="159">
        <v>2913417</v>
      </c>
      <c r="I45" s="159">
        <v>3634820</v>
      </c>
      <c r="J45" s="159">
        <v>6945561</v>
      </c>
      <c r="K45" s="159">
        <v>2890060</v>
      </c>
      <c r="L45" s="159">
        <v>2786606</v>
      </c>
      <c r="M45" s="159">
        <v>3077927</v>
      </c>
      <c r="N45" s="159">
        <v>8754593</v>
      </c>
      <c r="O45" s="159">
        <v>6125493</v>
      </c>
      <c r="P45" s="159">
        <v>3154596</v>
      </c>
      <c r="Q45" s="159">
        <v>298415</v>
      </c>
      <c r="R45" s="159">
        <v>9578504</v>
      </c>
      <c r="S45" s="159">
        <v>3418126</v>
      </c>
      <c r="T45" s="159">
        <v>3006981</v>
      </c>
      <c r="U45" s="159">
        <v>8933406</v>
      </c>
      <c r="V45" s="159">
        <v>15358513</v>
      </c>
      <c r="W45" s="159">
        <v>40637171</v>
      </c>
      <c r="X45" s="159">
        <v>46806000</v>
      </c>
      <c r="Y45" s="159">
        <v>-6168829</v>
      </c>
      <c r="Z45" s="141">
        <v>-13.18</v>
      </c>
      <c r="AA45" s="157">
        <v>44069330</v>
      </c>
    </row>
    <row r="46" spans="1:27" ht="12.75">
      <c r="A46" s="138" t="s">
        <v>92</v>
      </c>
      <c r="B46" s="136"/>
      <c r="C46" s="155">
        <v>43393892</v>
      </c>
      <c r="D46" s="155"/>
      <c r="E46" s="156">
        <v>56011490</v>
      </c>
      <c r="F46" s="60">
        <v>57564360</v>
      </c>
      <c r="G46" s="60">
        <v>724801</v>
      </c>
      <c r="H46" s="60">
        <v>3026509</v>
      </c>
      <c r="I46" s="60">
        <v>5782309</v>
      </c>
      <c r="J46" s="60">
        <v>9533619</v>
      </c>
      <c r="K46" s="60">
        <v>3110874</v>
      </c>
      <c r="L46" s="60">
        <v>3515976</v>
      </c>
      <c r="M46" s="60">
        <v>5495749</v>
      </c>
      <c r="N46" s="60">
        <v>12122599</v>
      </c>
      <c r="O46" s="60">
        <v>3808889</v>
      </c>
      <c r="P46" s="60">
        <v>4427993</v>
      </c>
      <c r="Q46" s="60">
        <v>3140716</v>
      </c>
      <c r="R46" s="60">
        <v>11377598</v>
      </c>
      <c r="S46" s="60">
        <v>4219124</v>
      </c>
      <c r="T46" s="60">
        <v>3660285</v>
      </c>
      <c r="U46" s="60">
        <v>4955501</v>
      </c>
      <c r="V46" s="60">
        <v>12834910</v>
      </c>
      <c r="W46" s="60">
        <v>45868726</v>
      </c>
      <c r="X46" s="60">
        <v>56011000</v>
      </c>
      <c r="Y46" s="60">
        <v>-10142274</v>
      </c>
      <c r="Z46" s="140">
        <v>-18.11</v>
      </c>
      <c r="AA46" s="155">
        <v>57564360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2646980</v>
      </c>
      <c r="F47" s="100">
        <v>3284790</v>
      </c>
      <c r="G47" s="100"/>
      <c r="H47" s="100">
        <v>107286</v>
      </c>
      <c r="I47" s="100">
        <v>277348</v>
      </c>
      <c r="J47" s="100">
        <v>384634</v>
      </c>
      <c r="K47" s="100">
        <v>130926</v>
      </c>
      <c r="L47" s="100">
        <v>319747</v>
      </c>
      <c r="M47" s="100">
        <v>141724</v>
      </c>
      <c r="N47" s="100">
        <v>592397</v>
      </c>
      <c r="O47" s="100">
        <v>181785</v>
      </c>
      <c r="P47" s="100">
        <v>141901</v>
      </c>
      <c r="Q47" s="100">
        <v>138950</v>
      </c>
      <c r="R47" s="100">
        <v>462636</v>
      </c>
      <c r="S47" s="100">
        <v>141935</v>
      </c>
      <c r="T47" s="100">
        <v>141981</v>
      </c>
      <c r="U47" s="100">
        <v>142587</v>
      </c>
      <c r="V47" s="100">
        <v>426503</v>
      </c>
      <c r="W47" s="100">
        <v>1866170</v>
      </c>
      <c r="X47" s="100">
        <v>2647000</v>
      </c>
      <c r="Y47" s="100">
        <v>-780830</v>
      </c>
      <c r="Z47" s="137">
        <v>-29.5</v>
      </c>
      <c r="AA47" s="153">
        <v>3284790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902073248</v>
      </c>
      <c r="D48" s="168">
        <f>+D28+D32+D38+D42+D47</f>
        <v>0</v>
      </c>
      <c r="E48" s="169">
        <f t="shared" si="9"/>
        <v>1073345310</v>
      </c>
      <c r="F48" s="73">
        <f t="shared" si="9"/>
        <v>1014152820</v>
      </c>
      <c r="G48" s="73">
        <f t="shared" si="9"/>
        <v>12067395</v>
      </c>
      <c r="H48" s="73">
        <f t="shared" si="9"/>
        <v>72000643</v>
      </c>
      <c r="I48" s="73">
        <f t="shared" si="9"/>
        <v>122299193</v>
      </c>
      <c r="J48" s="73">
        <f t="shared" si="9"/>
        <v>206367231</v>
      </c>
      <c r="K48" s="73">
        <f t="shared" si="9"/>
        <v>65726910</v>
      </c>
      <c r="L48" s="73">
        <f t="shared" si="9"/>
        <v>66499303</v>
      </c>
      <c r="M48" s="73">
        <f t="shared" si="9"/>
        <v>70104933</v>
      </c>
      <c r="N48" s="73">
        <f t="shared" si="9"/>
        <v>202331146</v>
      </c>
      <c r="O48" s="73">
        <f t="shared" si="9"/>
        <v>107141489</v>
      </c>
      <c r="P48" s="73">
        <f t="shared" si="9"/>
        <v>72075645</v>
      </c>
      <c r="Q48" s="73">
        <f t="shared" si="9"/>
        <v>27587650</v>
      </c>
      <c r="R48" s="73">
        <f t="shared" si="9"/>
        <v>206804784</v>
      </c>
      <c r="S48" s="73">
        <f t="shared" si="9"/>
        <v>77967391</v>
      </c>
      <c r="T48" s="73">
        <f t="shared" si="9"/>
        <v>71829580</v>
      </c>
      <c r="U48" s="73">
        <f t="shared" si="9"/>
        <v>121996347</v>
      </c>
      <c r="V48" s="73">
        <f t="shared" si="9"/>
        <v>271793318</v>
      </c>
      <c r="W48" s="73">
        <f t="shared" si="9"/>
        <v>887296479</v>
      </c>
      <c r="X48" s="73">
        <f t="shared" si="9"/>
        <v>1073344090</v>
      </c>
      <c r="Y48" s="73">
        <f t="shared" si="9"/>
        <v>-186047611</v>
      </c>
      <c r="Z48" s="170">
        <f>+IF(X48&lt;&gt;0,+(Y48/X48)*100,0)</f>
        <v>-17.33345464267661</v>
      </c>
      <c r="AA48" s="168">
        <f>+AA28+AA32+AA38+AA42+AA47</f>
        <v>1014152820</v>
      </c>
    </row>
    <row r="49" spans="1:27" ht="12.75">
      <c r="A49" s="148" t="s">
        <v>49</v>
      </c>
      <c r="B49" s="149"/>
      <c r="C49" s="171">
        <f aca="true" t="shared" si="10" ref="C49:Y49">+C25-C48</f>
        <v>61756860</v>
      </c>
      <c r="D49" s="171">
        <f>+D25-D48</f>
        <v>0</v>
      </c>
      <c r="E49" s="172">
        <f t="shared" si="10"/>
        <v>148720270</v>
      </c>
      <c r="F49" s="173">
        <f t="shared" si="10"/>
        <v>153669180</v>
      </c>
      <c r="G49" s="173">
        <f t="shared" si="10"/>
        <v>107776900</v>
      </c>
      <c r="H49" s="173">
        <f t="shared" si="10"/>
        <v>6675959</v>
      </c>
      <c r="I49" s="173">
        <f t="shared" si="10"/>
        <v>-59615491</v>
      </c>
      <c r="J49" s="173">
        <f t="shared" si="10"/>
        <v>54837368</v>
      </c>
      <c r="K49" s="173">
        <f t="shared" si="10"/>
        <v>14101530</v>
      </c>
      <c r="L49" s="173">
        <f t="shared" si="10"/>
        <v>7927000</v>
      </c>
      <c r="M49" s="173">
        <f t="shared" si="10"/>
        <v>53245105</v>
      </c>
      <c r="N49" s="173">
        <f t="shared" si="10"/>
        <v>75273635</v>
      </c>
      <c r="O49" s="173">
        <f t="shared" si="10"/>
        <v>-39181067</v>
      </c>
      <c r="P49" s="173">
        <f t="shared" si="10"/>
        <v>-6332730</v>
      </c>
      <c r="Q49" s="173">
        <f t="shared" si="10"/>
        <v>84293851</v>
      </c>
      <c r="R49" s="173">
        <f t="shared" si="10"/>
        <v>38780054</v>
      </c>
      <c r="S49" s="173">
        <f t="shared" si="10"/>
        <v>6956749</v>
      </c>
      <c r="T49" s="173">
        <f t="shared" si="10"/>
        <v>-53699122</v>
      </c>
      <c r="U49" s="173">
        <f t="shared" si="10"/>
        <v>-66199917</v>
      </c>
      <c r="V49" s="173">
        <f t="shared" si="10"/>
        <v>-112942290</v>
      </c>
      <c r="W49" s="173">
        <f t="shared" si="10"/>
        <v>55948767</v>
      </c>
      <c r="X49" s="173">
        <f>IF(F25=F48,0,X25-X48)</f>
        <v>148720280</v>
      </c>
      <c r="Y49" s="173">
        <f t="shared" si="10"/>
        <v>-92771513</v>
      </c>
      <c r="Z49" s="174">
        <f>+IF(X49&lt;&gt;0,+(Y49/X49)*100,0)</f>
        <v>-62.37986709008347</v>
      </c>
      <c r="AA49" s="171">
        <f>+AA25-AA48</f>
        <v>153669180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128980269</v>
      </c>
      <c r="D5" s="155">
        <v>0</v>
      </c>
      <c r="E5" s="156">
        <v>129932000</v>
      </c>
      <c r="F5" s="60">
        <v>143267110</v>
      </c>
      <c r="G5" s="60">
        <v>21530228</v>
      </c>
      <c r="H5" s="60">
        <v>9648123</v>
      </c>
      <c r="I5" s="60">
        <v>10605721</v>
      </c>
      <c r="J5" s="60">
        <v>41784072</v>
      </c>
      <c r="K5" s="60">
        <v>10722868</v>
      </c>
      <c r="L5" s="60">
        <v>10833607</v>
      </c>
      <c r="M5" s="60">
        <v>8535314</v>
      </c>
      <c r="N5" s="60">
        <v>30091789</v>
      </c>
      <c r="O5" s="60">
        <v>10491350</v>
      </c>
      <c r="P5" s="60">
        <v>10423964</v>
      </c>
      <c r="Q5" s="60">
        <v>10901104</v>
      </c>
      <c r="R5" s="60">
        <v>31816418</v>
      </c>
      <c r="S5" s="60">
        <v>10406808</v>
      </c>
      <c r="T5" s="60">
        <v>10259378</v>
      </c>
      <c r="U5" s="60">
        <v>10140289</v>
      </c>
      <c r="V5" s="60">
        <v>30806475</v>
      </c>
      <c r="W5" s="60">
        <v>134498754</v>
      </c>
      <c r="X5" s="60">
        <v>129932010</v>
      </c>
      <c r="Y5" s="60">
        <v>4566744</v>
      </c>
      <c r="Z5" s="140">
        <v>3.51</v>
      </c>
      <c r="AA5" s="155">
        <v>143267110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243228190</v>
      </c>
      <c r="D7" s="155">
        <v>0</v>
      </c>
      <c r="E7" s="156">
        <v>265621260</v>
      </c>
      <c r="F7" s="60">
        <v>272188880</v>
      </c>
      <c r="G7" s="60">
        <v>11199335</v>
      </c>
      <c r="H7" s="60">
        <v>28880257</v>
      </c>
      <c r="I7" s="60">
        <v>19685440</v>
      </c>
      <c r="J7" s="60">
        <v>59765032</v>
      </c>
      <c r="K7" s="60">
        <v>29687938</v>
      </c>
      <c r="L7" s="60">
        <v>18097276</v>
      </c>
      <c r="M7" s="60">
        <v>21387019</v>
      </c>
      <c r="N7" s="60">
        <v>69172233</v>
      </c>
      <c r="O7" s="60">
        <v>15583297</v>
      </c>
      <c r="P7" s="60">
        <v>19665195</v>
      </c>
      <c r="Q7" s="60">
        <v>23567490</v>
      </c>
      <c r="R7" s="60">
        <v>58815982</v>
      </c>
      <c r="S7" s="60">
        <v>26193114</v>
      </c>
      <c r="T7" s="60">
        <v>14485859</v>
      </c>
      <c r="U7" s="60">
        <v>13676851</v>
      </c>
      <c r="V7" s="60">
        <v>54355824</v>
      </c>
      <c r="W7" s="60">
        <v>242109071</v>
      </c>
      <c r="X7" s="60">
        <v>265621260</v>
      </c>
      <c r="Y7" s="60">
        <v>-23512189</v>
      </c>
      <c r="Z7" s="140">
        <v>-8.85</v>
      </c>
      <c r="AA7" s="155">
        <v>272188880</v>
      </c>
    </row>
    <row r="8" spans="1:27" ht="12.75">
      <c r="A8" s="183" t="s">
        <v>104</v>
      </c>
      <c r="B8" s="182"/>
      <c r="C8" s="155">
        <v>230445407</v>
      </c>
      <c r="D8" s="155">
        <v>0</v>
      </c>
      <c r="E8" s="156">
        <v>410411510</v>
      </c>
      <c r="F8" s="60">
        <v>321521730</v>
      </c>
      <c r="G8" s="60">
        <v>20034897</v>
      </c>
      <c r="H8" s="60">
        <v>31387933</v>
      </c>
      <c r="I8" s="60">
        <v>23458084</v>
      </c>
      <c r="J8" s="60">
        <v>74880914</v>
      </c>
      <c r="K8" s="60">
        <v>27092488</v>
      </c>
      <c r="L8" s="60">
        <v>28262025</v>
      </c>
      <c r="M8" s="60">
        <v>24715522</v>
      </c>
      <c r="N8" s="60">
        <v>80070035</v>
      </c>
      <c r="O8" s="60">
        <v>27122759</v>
      </c>
      <c r="P8" s="60">
        <v>24677035</v>
      </c>
      <c r="Q8" s="60">
        <v>32513999</v>
      </c>
      <c r="R8" s="60">
        <v>84313793</v>
      </c>
      <c r="S8" s="60">
        <v>26586709</v>
      </c>
      <c r="T8" s="60">
        <v>15140354</v>
      </c>
      <c r="U8" s="60">
        <v>25637511</v>
      </c>
      <c r="V8" s="60">
        <v>67364574</v>
      </c>
      <c r="W8" s="60">
        <v>306629316</v>
      </c>
      <c r="X8" s="60">
        <v>410411610</v>
      </c>
      <c r="Y8" s="60">
        <v>-103782294</v>
      </c>
      <c r="Z8" s="140">
        <v>-25.29</v>
      </c>
      <c r="AA8" s="155">
        <v>321521730</v>
      </c>
    </row>
    <row r="9" spans="1:27" ht="12.75">
      <c r="A9" s="183" t="s">
        <v>105</v>
      </c>
      <c r="B9" s="182"/>
      <c r="C9" s="155">
        <v>22055895</v>
      </c>
      <c r="D9" s="155">
        <v>0</v>
      </c>
      <c r="E9" s="156">
        <v>22656590</v>
      </c>
      <c r="F9" s="60">
        <v>23604080</v>
      </c>
      <c r="G9" s="60">
        <v>1904978</v>
      </c>
      <c r="H9" s="60">
        <v>2243614</v>
      </c>
      <c r="I9" s="60">
        <v>2218556</v>
      </c>
      <c r="J9" s="60">
        <v>6367148</v>
      </c>
      <c r="K9" s="60">
        <v>2222303</v>
      </c>
      <c r="L9" s="60">
        <v>2363917</v>
      </c>
      <c r="M9" s="60">
        <v>1946960</v>
      </c>
      <c r="N9" s="60">
        <v>6533180</v>
      </c>
      <c r="O9" s="60">
        <v>2349185</v>
      </c>
      <c r="P9" s="60">
        <v>1871501</v>
      </c>
      <c r="Q9" s="60">
        <v>2604862</v>
      </c>
      <c r="R9" s="60">
        <v>6825548</v>
      </c>
      <c r="S9" s="60">
        <v>2225027</v>
      </c>
      <c r="T9" s="60">
        <v>2300321</v>
      </c>
      <c r="U9" s="60">
        <v>2240300</v>
      </c>
      <c r="V9" s="60">
        <v>6765648</v>
      </c>
      <c r="W9" s="60">
        <v>26491524</v>
      </c>
      <c r="X9" s="60">
        <v>22656490</v>
      </c>
      <c r="Y9" s="60">
        <v>3835034</v>
      </c>
      <c r="Z9" s="140">
        <v>16.93</v>
      </c>
      <c r="AA9" s="155">
        <v>23604080</v>
      </c>
    </row>
    <row r="10" spans="1:27" ht="12.75">
      <c r="A10" s="183" t="s">
        <v>106</v>
      </c>
      <c r="B10" s="182"/>
      <c r="C10" s="155">
        <v>28376374</v>
      </c>
      <c r="D10" s="155">
        <v>0</v>
      </c>
      <c r="E10" s="156">
        <v>39603740</v>
      </c>
      <c r="F10" s="54">
        <v>31280220</v>
      </c>
      <c r="G10" s="54">
        <v>2534563</v>
      </c>
      <c r="H10" s="54">
        <v>2676487</v>
      </c>
      <c r="I10" s="54">
        <v>2071628</v>
      </c>
      <c r="J10" s="54">
        <v>7282678</v>
      </c>
      <c r="K10" s="54">
        <v>2506975</v>
      </c>
      <c r="L10" s="54">
        <v>2541517</v>
      </c>
      <c r="M10" s="54">
        <v>2448116</v>
      </c>
      <c r="N10" s="54">
        <v>7496608</v>
      </c>
      <c r="O10" s="54">
        <v>2804154</v>
      </c>
      <c r="P10" s="54">
        <v>2547314</v>
      </c>
      <c r="Q10" s="54">
        <v>1885470</v>
      </c>
      <c r="R10" s="54">
        <v>7236938</v>
      </c>
      <c r="S10" s="54">
        <v>2490217</v>
      </c>
      <c r="T10" s="54">
        <v>2471790</v>
      </c>
      <c r="U10" s="54">
        <v>3171529</v>
      </c>
      <c r="V10" s="54">
        <v>8133536</v>
      </c>
      <c r="W10" s="54">
        <v>30149760</v>
      </c>
      <c r="X10" s="54">
        <v>39602820</v>
      </c>
      <c r="Y10" s="54">
        <v>-9453060</v>
      </c>
      <c r="Z10" s="184">
        <v>-23.87</v>
      </c>
      <c r="AA10" s="130">
        <v>31280220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6068777</v>
      </c>
      <c r="D12" s="155">
        <v>0</v>
      </c>
      <c r="E12" s="156">
        <v>4818220</v>
      </c>
      <c r="F12" s="60">
        <v>6568220</v>
      </c>
      <c r="G12" s="60">
        <v>216487</v>
      </c>
      <c r="H12" s="60">
        <v>67126</v>
      </c>
      <c r="I12" s="60">
        <v>130038</v>
      </c>
      <c r="J12" s="60">
        <v>413651</v>
      </c>
      <c r="K12" s="60">
        <v>88338</v>
      </c>
      <c r="L12" s="60">
        <v>100899</v>
      </c>
      <c r="M12" s="60">
        <v>2433202</v>
      </c>
      <c r="N12" s="60">
        <v>2622439</v>
      </c>
      <c r="O12" s="60">
        <v>83525</v>
      </c>
      <c r="P12" s="60">
        <v>865525</v>
      </c>
      <c r="Q12" s="60">
        <v>536988</v>
      </c>
      <c r="R12" s="60">
        <v>1486038</v>
      </c>
      <c r="S12" s="60">
        <v>475701</v>
      </c>
      <c r="T12" s="60">
        <v>502890</v>
      </c>
      <c r="U12" s="60">
        <v>509462</v>
      </c>
      <c r="V12" s="60">
        <v>1488053</v>
      </c>
      <c r="W12" s="60">
        <v>6010181</v>
      </c>
      <c r="X12" s="60">
        <v>4818220</v>
      </c>
      <c r="Y12" s="60">
        <v>1191961</v>
      </c>
      <c r="Z12" s="140">
        <v>24.74</v>
      </c>
      <c r="AA12" s="155">
        <v>6568220</v>
      </c>
    </row>
    <row r="13" spans="1:27" ht="12.75">
      <c r="A13" s="181" t="s">
        <v>109</v>
      </c>
      <c r="B13" s="185"/>
      <c r="C13" s="155">
        <v>2108000</v>
      </c>
      <c r="D13" s="155">
        <v>0</v>
      </c>
      <c r="E13" s="156">
        <v>1000000</v>
      </c>
      <c r="F13" s="60">
        <v>1400000</v>
      </c>
      <c r="G13" s="60">
        <v>2156</v>
      </c>
      <c r="H13" s="60">
        <v>3138</v>
      </c>
      <c r="I13" s="60">
        <v>3250</v>
      </c>
      <c r="J13" s="60">
        <v>8544</v>
      </c>
      <c r="K13" s="60">
        <v>2680</v>
      </c>
      <c r="L13" s="60">
        <v>0</v>
      </c>
      <c r="M13" s="60">
        <v>1563</v>
      </c>
      <c r="N13" s="60">
        <v>4243</v>
      </c>
      <c r="O13" s="60">
        <v>806435</v>
      </c>
      <c r="P13" s="60">
        <v>324059</v>
      </c>
      <c r="Q13" s="60">
        <v>145593</v>
      </c>
      <c r="R13" s="60">
        <v>1276087</v>
      </c>
      <c r="S13" s="60">
        <v>341480</v>
      </c>
      <c r="T13" s="60">
        <v>210133</v>
      </c>
      <c r="U13" s="60">
        <v>258032</v>
      </c>
      <c r="V13" s="60">
        <v>809645</v>
      </c>
      <c r="W13" s="60">
        <v>2098519</v>
      </c>
      <c r="X13" s="60">
        <v>1000000</v>
      </c>
      <c r="Y13" s="60">
        <v>1098519</v>
      </c>
      <c r="Z13" s="140">
        <v>109.85</v>
      </c>
      <c r="AA13" s="155">
        <v>1400000</v>
      </c>
    </row>
    <row r="14" spans="1:27" ht="12.75">
      <c r="A14" s="181" t="s">
        <v>110</v>
      </c>
      <c r="B14" s="185"/>
      <c r="C14" s="155">
        <v>25071512</v>
      </c>
      <c r="D14" s="155">
        <v>0</v>
      </c>
      <c r="E14" s="156">
        <v>28295350</v>
      </c>
      <c r="F14" s="60">
        <v>33632920</v>
      </c>
      <c r="G14" s="60">
        <v>2016312</v>
      </c>
      <c r="H14" s="60">
        <v>2081330</v>
      </c>
      <c r="I14" s="60">
        <v>2103430</v>
      </c>
      <c r="J14" s="60">
        <v>6201072</v>
      </c>
      <c r="K14" s="60">
        <v>2173813</v>
      </c>
      <c r="L14" s="60">
        <v>2172055</v>
      </c>
      <c r="M14" s="60">
        <v>2278224</v>
      </c>
      <c r="N14" s="60">
        <v>6624092</v>
      </c>
      <c r="O14" s="60">
        <v>2816268</v>
      </c>
      <c r="P14" s="60">
        <v>2838298</v>
      </c>
      <c r="Q14" s="60">
        <v>2382690</v>
      </c>
      <c r="R14" s="60">
        <v>8037256</v>
      </c>
      <c r="S14" s="60">
        <v>6539030</v>
      </c>
      <c r="T14" s="60">
        <v>2759641</v>
      </c>
      <c r="U14" s="60">
        <v>2793461</v>
      </c>
      <c r="V14" s="60">
        <v>12092132</v>
      </c>
      <c r="W14" s="60">
        <v>32954552</v>
      </c>
      <c r="X14" s="60">
        <v>28295350</v>
      </c>
      <c r="Y14" s="60">
        <v>4659202</v>
      </c>
      <c r="Z14" s="140">
        <v>16.47</v>
      </c>
      <c r="AA14" s="155">
        <v>33632920</v>
      </c>
    </row>
    <row r="15" spans="1:27" ht="12.75">
      <c r="A15" s="181" t="s">
        <v>111</v>
      </c>
      <c r="B15" s="185"/>
      <c r="C15" s="155">
        <v>98858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106973</v>
      </c>
      <c r="T15" s="60">
        <v>0</v>
      </c>
      <c r="U15" s="60">
        <v>0</v>
      </c>
      <c r="V15" s="60">
        <v>106973</v>
      </c>
      <c r="W15" s="60">
        <v>106973</v>
      </c>
      <c r="X15" s="60"/>
      <c r="Y15" s="60">
        <v>106973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17272057</v>
      </c>
      <c r="D16" s="155">
        <v>0</v>
      </c>
      <c r="E16" s="156">
        <v>16162000</v>
      </c>
      <c r="F16" s="60">
        <v>16762000</v>
      </c>
      <c r="G16" s="60">
        <v>22937</v>
      </c>
      <c r="H16" s="60">
        <v>112219</v>
      </c>
      <c r="I16" s="60">
        <v>201647</v>
      </c>
      <c r="J16" s="60">
        <v>336803</v>
      </c>
      <c r="K16" s="60">
        <v>196989</v>
      </c>
      <c r="L16" s="60">
        <v>166898</v>
      </c>
      <c r="M16" s="60">
        <v>20335</v>
      </c>
      <c r="N16" s="60">
        <v>384222</v>
      </c>
      <c r="O16" s="60">
        <v>483438</v>
      </c>
      <c r="P16" s="60">
        <v>28701</v>
      </c>
      <c r="Q16" s="60">
        <v>278909</v>
      </c>
      <c r="R16" s="60">
        <v>791048</v>
      </c>
      <c r="S16" s="60">
        <v>160170</v>
      </c>
      <c r="T16" s="60">
        <v>214909</v>
      </c>
      <c r="U16" s="60">
        <v>8458</v>
      </c>
      <c r="V16" s="60">
        <v>383537</v>
      </c>
      <c r="W16" s="60">
        <v>1895610</v>
      </c>
      <c r="X16" s="60">
        <v>16162000</v>
      </c>
      <c r="Y16" s="60">
        <v>-14266390</v>
      </c>
      <c r="Z16" s="140">
        <v>-88.27</v>
      </c>
      <c r="AA16" s="155">
        <v>16762000</v>
      </c>
    </row>
    <row r="17" spans="1:27" ht="12.75">
      <c r="A17" s="181" t="s">
        <v>113</v>
      </c>
      <c r="B17" s="185"/>
      <c r="C17" s="155">
        <v>116954</v>
      </c>
      <c r="D17" s="155">
        <v>0</v>
      </c>
      <c r="E17" s="156">
        <v>200890</v>
      </c>
      <c r="F17" s="60">
        <v>100890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11585</v>
      </c>
      <c r="V17" s="60">
        <v>11585</v>
      </c>
      <c r="W17" s="60">
        <v>11585</v>
      </c>
      <c r="X17" s="60">
        <v>200890</v>
      </c>
      <c r="Y17" s="60">
        <v>-189305</v>
      </c>
      <c r="Z17" s="140">
        <v>-94.23</v>
      </c>
      <c r="AA17" s="155">
        <v>100890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131170167</v>
      </c>
      <c r="D19" s="155">
        <v>0</v>
      </c>
      <c r="E19" s="156">
        <v>147678900</v>
      </c>
      <c r="F19" s="60">
        <v>152778900</v>
      </c>
      <c r="G19" s="60">
        <v>61163000</v>
      </c>
      <c r="H19" s="60">
        <v>1</v>
      </c>
      <c r="I19" s="60">
        <v>250000</v>
      </c>
      <c r="J19" s="60">
        <v>61413001</v>
      </c>
      <c r="K19" s="60">
        <v>0</v>
      </c>
      <c r="L19" s="60">
        <v>0</v>
      </c>
      <c r="M19" s="60">
        <v>46127000</v>
      </c>
      <c r="N19" s="60">
        <v>46127000</v>
      </c>
      <c r="O19" s="60">
        <v>1115193</v>
      </c>
      <c r="P19" s="60">
        <v>750000</v>
      </c>
      <c r="Q19" s="60">
        <v>36550956</v>
      </c>
      <c r="R19" s="60">
        <v>38416149</v>
      </c>
      <c r="S19" s="60">
        <v>1</v>
      </c>
      <c r="T19" s="60">
        <v>1442000</v>
      </c>
      <c r="U19" s="60">
        <v>2590571</v>
      </c>
      <c r="V19" s="60">
        <v>4032572</v>
      </c>
      <c r="W19" s="60">
        <v>149988722</v>
      </c>
      <c r="X19" s="60">
        <v>147678900</v>
      </c>
      <c r="Y19" s="60">
        <v>2309822</v>
      </c>
      <c r="Z19" s="140">
        <v>1.56</v>
      </c>
      <c r="AA19" s="155">
        <v>152778900</v>
      </c>
    </row>
    <row r="20" spans="1:27" ht="12.75">
      <c r="A20" s="181" t="s">
        <v>35</v>
      </c>
      <c r="B20" s="185"/>
      <c r="C20" s="155">
        <v>50071748</v>
      </c>
      <c r="D20" s="155">
        <v>0</v>
      </c>
      <c r="E20" s="156">
        <v>20556020</v>
      </c>
      <c r="F20" s="54">
        <v>16258000</v>
      </c>
      <c r="G20" s="54">
        <v>861151</v>
      </c>
      <c r="H20" s="54">
        <v>1317290</v>
      </c>
      <c r="I20" s="54">
        <v>573242</v>
      </c>
      <c r="J20" s="54">
        <v>2751683</v>
      </c>
      <c r="K20" s="54">
        <v>634048</v>
      </c>
      <c r="L20" s="54">
        <v>1423357</v>
      </c>
      <c r="M20" s="54">
        <v>474742</v>
      </c>
      <c r="N20" s="54">
        <v>2532147</v>
      </c>
      <c r="O20" s="54">
        <v>929298</v>
      </c>
      <c r="P20" s="54">
        <v>1062532</v>
      </c>
      <c r="Q20" s="54">
        <v>513440</v>
      </c>
      <c r="R20" s="54">
        <v>2505270</v>
      </c>
      <c r="S20" s="54">
        <v>887638</v>
      </c>
      <c r="T20" s="54">
        <v>641165</v>
      </c>
      <c r="U20" s="54">
        <v>982775</v>
      </c>
      <c r="V20" s="54">
        <v>2511578</v>
      </c>
      <c r="W20" s="54">
        <v>10300678</v>
      </c>
      <c r="X20" s="54">
        <v>20555620</v>
      </c>
      <c r="Y20" s="54">
        <v>-10254942</v>
      </c>
      <c r="Z20" s="184">
        <v>-49.89</v>
      </c>
      <c r="AA20" s="130">
        <v>16258000</v>
      </c>
    </row>
    <row r="21" spans="1:27" ht="12.75">
      <c r="A21" s="181" t="s">
        <v>115</v>
      </c>
      <c r="B21" s="185"/>
      <c r="C21" s="155">
        <v>294000</v>
      </c>
      <c r="D21" s="155">
        <v>0</v>
      </c>
      <c r="E21" s="156">
        <v>2001000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2001100</v>
      </c>
      <c r="Y21" s="60">
        <v>-2001100</v>
      </c>
      <c r="Z21" s="140">
        <v>-100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885358208</v>
      </c>
      <c r="D22" s="188">
        <f>SUM(D5:D21)</f>
        <v>0</v>
      </c>
      <c r="E22" s="189">
        <f t="shared" si="0"/>
        <v>1088937480</v>
      </c>
      <c r="F22" s="190">
        <f t="shared" si="0"/>
        <v>1019362950</v>
      </c>
      <c r="G22" s="190">
        <f t="shared" si="0"/>
        <v>121486044</v>
      </c>
      <c r="H22" s="190">
        <f t="shared" si="0"/>
        <v>78417518</v>
      </c>
      <c r="I22" s="190">
        <f t="shared" si="0"/>
        <v>61301036</v>
      </c>
      <c r="J22" s="190">
        <f t="shared" si="0"/>
        <v>261204598</v>
      </c>
      <c r="K22" s="190">
        <f t="shared" si="0"/>
        <v>75328440</v>
      </c>
      <c r="L22" s="190">
        <f t="shared" si="0"/>
        <v>65961551</v>
      </c>
      <c r="M22" s="190">
        <f t="shared" si="0"/>
        <v>110367997</v>
      </c>
      <c r="N22" s="190">
        <f t="shared" si="0"/>
        <v>251657988</v>
      </c>
      <c r="O22" s="190">
        <f t="shared" si="0"/>
        <v>64584902</v>
      </c>
      <c r="P22" s="190">
        <f t="shared" si="0"/>
        <v>65054124</v>
      </c>
      <c r="Q22" s="190">
        <f t="shared" si="0"/>
        <v>111881501</v>
      </c>
      <c r="R22" s="190">
        <f t="shared" si="0"/>
        <v>241520527</v>
      </c>
      <c r="S22" s="190">
        <f t="shared" si="0"/>
        <v>76412868</v>
      </c>
      <c r="T22" s="190">
        <f t="shared" si="0"/>
        <v>50428440</v>
      </c>
      <c r="U22" s="190">
        <f t="shared" si="0"/>
        <v>62020824</v>
      </c>
      <c r="V22" s="190">
        <f t="shared" si="0"/>
        <v>188862132</v>
      </c>
      <c r="W22" s="190">
        <f t="shared" si="0"/>
        <v>943245245</v>
      </c>
      <c r="X22" s="190">
        <f t="shared" si="0"/>
        <v>1088936270</v>
      </c>
      <c r="Y22" s="190">
        <f t="shared" si="0"/>
        <v>-145691025</v>
      </c>
      <c r="Z22" s="191">
        <f>+IF(X22&lt;&gt;0,+(Y22/X22)*100,0)</f>
        <v>-13.379205837270899</v>
      </c>
      <c r="AA22" s="188">
        <f>SUM(AA5:AA21)</f>
        <v>1019362950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244980487</v>
      </c>
      <c r="D25" s="155">
        <v>0</v>
      </c>
      <c r="E25" s="156">
        <v>271131070</v>
      </c>
      <c r="F25" s="60">
        <v>283764480</v>
      </c>
      <c r="G25" s="60">
        <v>4500</v>
      </c>
      <c r="H25" s="60">
        <v>19371537</v>
      </c>
      <c r="I25" s="60">
        <v>40207015</v>
      </c>
      <c r="J25" s="60">
        <v>59583052</v>
      </c>
      <c r="K25" s="60">
        <v>20935376</v>
      </c>
      <c r="L25" s="60">
        <v>20688992</v>
      </c>
      <c r="M25" s="60">
        <v>20783060</v>
      </c>
      <c r="N25" s="60">
        <v>62407428</v>
      </c>
      <c r="O25" s="60">
        <v>21863079</v>
      </c>
      <c r="P25" s="60">
        <v>23514921</v>
      </c>
      <c r="Q25" s="60">
        <v>21473773</v>
      </c>
      <c r="R25" s="60">
        <v>66851773</v>
      </c>
      <c r="S25" s="60">
        <v>23002167</v>
      </c>
      <c r="T25" s="60">
        <v>22307622</v>
      </c>
      <c r="U25" s="60">
        <v>22146750</v>
      </c>
      <c r="V25" s="60">
        <v>67456539</v>
      </c>
      <c r="W25" s="60">
        <v>256298792</v>
      </c>
      <c r="X25" s="60">
        <v>271131290</v>
      </c>
      <c r="Y25" s="60">
        <v>-14832498</v>
      </c>
      <c r="Z25" s="140">
        <v>-5.47</v>
      </c>
      <c r="AA25" s="155">
        <v>283764480</v>
      </c>
    </row>
    <row r="26" spans="1:27" ht="12.75">
      <c r="A26" s="183" t="s">
        <v>38</v>
      </c>
      <c r="B26" s="182"/>
      <c r="C26" s="155">
        <v>15757134</v>
      </c>
      <c r="D26" s="155">
        <v>0</v>
      </c>
      <c r="E26" s="156">
        <v>17213350</v>
      </c>
      <c r="F26" s="60">
        <v>10571520</v>
      </c>
      <c r="G26" s="60">
        <v>0</v>
      </c>
      <c r="H26" s="60">
        <v>500</v>
      </c>
      <c r="I26" s="60">
        <v>15043</v>
      </c>
      <c r="J26" s="60">
        <v>15543</v>
      </c>
      <c r="K26" s="60">
        <v>0</v>
      </c>
      <c r="L26" s="60">
        <v>428890</v>
      </c>
      <c r="M26" s="60">
        <v>0</v>
      </c>
      <c r="N26" s="60">
        <v>428890</v>
      </c>
      <c r="O26" s="60">
        <v>1967970</v>
      </c>
      <c r="P26" s="60">
        <v>1823940</v>
      </c>
      <c r="Q26" s="60">
        <v>1482378</v>
      </c>
      <c r="R26" s="60">
        <v>5274288</v>
      </c>
      <c r="S26" s="60">
        <v>1421784</v>
      </c>
      <c r="T26" s="60">
        <v>1421784</v>
      </c>
      <c r="U26" s="60">
        <v>1421784</v>
      </c>
      <c r="V26" s="60">
        <v>4265352</v>
      </c>
      <c r="W26" s="60">
        <v>9984073</v>
      </c>
      <c r="X26" s="60">
        <v>17212540</v>
      </c>
      <c r="Y26" s="60">
        <v>-7228467</v>
      </c>
      <c r="Z26" s="140">
        <v>-42</v>
      </c>
      <c r="AA26" s="155">
        <v>10571520</v>
      </c>
    </row>
    <row r="27" spans="1:27" ht="12.75">
      <c r="A27" s="183" t="s">
        <v>118</v>
      </c>
      <c r="B27" s="182"/>
      <c r="C27" s="155">
        <v>140049612</v>
      </c>
      <c r="D27" s="155">
        <v>0</v>
      </c>
      <c r="E27" s="156">
        <v>121254540</v>
      </c>
      <c r="F27" s="60">
        <v>121254540</v>
      </c>
      <c r="G27" s="60">
        <v>10104545</v>
      </c>
      <c r="H27" s="60">
        <v>10104545</v>
      </c>
      <c r="I27" s="60">
        <v>10104545</v>
      </c>
      <c r="J27" s="60">
        <v>30313635</v>
      </c>
      <c r="K27" s="60">
        <v>10170824</v>
      </c>
      <c r="L27" s="60">
        <v>10104545</v>
      </c>
      <c r="M27" s="60">
        <v>10104545</v>
      </c>
      <c r="N27" s="60">
        <v>30379914</v>
      </c>
      <c r="O27" s="60">
        <v>10191325</v>
      </c>
      <c r="P27" s="60">
        <v>10112520</v>
      </c>
      <c r="Q27" s="60">
        <v>10244306</v>
      </c>
      <c r="R27" s="60">
        <v>30548151</v>
      </c>
      <c r="S27" s="60">
        <v>10104545</v>
      </c>
      <c r="T27" s="60">
        <v>9803750</v>
      </c>
      <c r="U27" s="60">
        <v>10104545</v>
      </c>
      <c r="V27" s="60">
        <v>30012840</v>
      </c>
      <c r="W27" s="60">
        <v>121254540</v>
      </c>
      <c r="X27" s="60">
        <v>121254540</v>
      </c>
      <c r="Y27" s="60">
        <v>0</v>
      </c>
      <c r="Z27" s="140">
        <v>0</v>
      </c>
      <c r="AA27" s="155">
        <v>121254540</v>
      </c>
    </row>
    <row r="28" spans="1:27" ht="12.75">
      <c r="A28" s="183" t="s">
        <v>39</v>
      </c>
      <c r="B28" s="182"/>
      <c r="C28" s="155">
        <v>39336246</v>
      </c>
      <c r="D28" s="155">
        <v>0</v>
      </c>
      <c r="E28" s="156">
        <v>76861220</v>
      </c>
      <c r="F28" s="60">
        <v>57135610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38754430</v>
      </c>
      <c r="P28" s="60">
        <v>0</v>
      </c>
      <c r="Q28" s="60">
        <v>-38754430</v>
      </c>
      <c r="R28" s="60">
        <v>0</v>
      </c>
      <c r="S28" s="60">
        <v>10619111</v>
      </c>
      <c r="T28" s="60">
        <v>1061913</v>
      </c>
      <c r="U28" s="60">
        <v>43596243</v>
      </c>
      <c r="V28" s="60">
        <v>55277267</v>
      </c>
      <c r="W28" s="60">
        <v>55277267</v>
      </c>
      <c r="X28" s="60">
        <v>76861220</v>
      </c>
      <c r="Y28" s="60">
        <v>-21583953</v>
      </c>
      <c r="Z28" s="140">
        <v>-28.08</v>
      </c>
      <c r="AA28" s="155">
        <v>57135610</v>
      </c>
    </row>
    <row r="29" spans="1:27" ht="12.75">
      <c r="A29" s="183" t="s">
        <v>40</v>
      </c>
      <c r="B29" s="182"/>
      <c r="C29" s="155">
        <v>3175420</v>
      </c>
      <c r="D29" s="155">
        <v>0</v>
      </c>
      <c r="E29" s="156">
        <v>6059450</v>
      </c>
      <c r="F29" s="60">
        <v>5096950</v>
      </c>
      <c r="G29" s="60">
        <v>0</v>
      </c>
      <c r="H29" s="60">
        <v>118470</v>
      </c>
      <c r="I29" s="60">
        <v>8677</v>
      </c>
      <c r="J29" s="60">
        <v>127147</v>
      </c>
      <c r="K29" s="60">
        <v>223592</v>
      </c>
      <c r="L29" s="60">
        <v>44490</v>
      </c>
      <c r="M29" s="60">
        <v>405810</v>
      </c>
      <c r="N29" s="60">
        <v>673892</v>
      </c>
      <c r="O29" s="60">
        <v>58554</v>
      </c>
      <c r="P29" s="60">
        <v>227141</v>
      </c>
      <c r="Q29" s="60">
        <v>44141</v>
      </c>
      <c r="R29" s="60">
        <v>329836</v>
      </c>
      <c r="S29" s="60">
        <v>128867</v>
      </c>
      <c r="T29" s="60">
        <v>139646</v>
      </c>
      <c r="U29" s="60">
        <v>428059</v>
      </c>
      <c r="V29" s="60">
        <v>696572</v>
      </c>
      <c r="W29" s="60">
        <v>1827447</v>
      </c>
      <c r="X29" s="60">
        <v>6059450</v>
      </c>
      <c r="Y29" s="60">
        <v>-4232003</v>
      </c>
      <c r="Z29" s="140">
        <v>-69.84</v>
      </c>
      <c r="AA29" s="155">
        <v>5096950</v>
      </c>
    </row>
    <row r="30" spans="1:27" ht="12.75">
      <c r="A30" s="183" t="s">
        <v>119</v>
      </c>
      <c r="B30" s="182"/>
      <c r="C30" s="155">
        <v>324861874</v>
      </c>
      <c r="D30" s="155">
        <v>0</v>
      </c>
      <c r="E30" s="156">
        <v>395171650</v>
      </c>
      <c r="F30" s="60">
        <v>360171650</v>
      </c>
      <c r="G30" s="60">
        <v>198463</v>
      </c>
      <c r="H30" s="60">
        <v>35614327</v>
      </c>
      <c r="I30" s="60">
        <v>65212500</v>
      </c>
      <c r="J30" s="60">
        <v>101025290</v>
      </c>
      <c r="K30" s="60">
        <v>26507069</v>
      </c>
      <c r="L30" s="60">
        <v>25820282</v>
      </c>
      <c r="M30" s="60">
        <v>25891190</v>
      </c>
      <c r="N30" s="60">
        <v>78218541</v>
      </c>
      <c r="O30" s="60">
        <v>24457422</v>
      </c>
      <c r="P30" s="60">
        <v>26361810</v>
      </c>
      <c r="Q30" s="60">
        <v>22658328</v>
      </c>
      <c r="R30" s="60">
        <v>73477560</v>
      </c>
      <c r="S30" s="60">
        <v>25140343</v>
      </c>
      <c r="T30" s="60">
        <v>24498187</v>
      </c>
      <c r="U30" s="60">
        <v>27871887</v>
      </c>
      <c r="V30" s="60">
        <v>77510417</v>
      </c>
      <c r="W30" s="60">
        <v>330231808</v>
      </c>
      <c r="X30" s="60">
        <v>395171650</v>
      </c>
      <c r="Y30" s="60">
        <v>-64939842</v>
      </c>
      <c r="Z30" s="140">
        <v>-16.43</v>
      </c>
      <c r="AA30" s="155">
        <v>360171650</v>
      </c>
    </row>
    <row r="31" spans="1:27" ht="12.75">
      <c r="A31" s="183" t="s">
        <v>120</v>
      </c>
      <c r="B31" s="182"/>
      <c r="C31" s="155">
        <v>18129239</v>
      </c>
      <c r="D31" s="155">
        <v>0</v>
      </c>
      <c r="E31" s="156">
        <v>38410230</v>
      </c>
      <c r="F31" s="60">
        <v>26026230</v>
      </c>
      <c r="G31" s="60">
        <v>0</v>
      </c>
      <c r="H31" s="60">
        <v>458792</v>
      </c>
      <c r="I31" s="60">
        <v>499608</v>
      </c>
      <c r="J31" s="60">
        <v>958400</v>
      </c>
      <c r="K31" s="60">
        <v>650006</v>
      </c>
      <c r="L31" s="60">
        <v>835596</v>
      </c>
      <c r="M31" s="60">
        <v>2548389</v>
      </c>
      <c r="N31" s="60">
        <v>4033991</v>
      </c>
      <c r="O31" s="60">
        <v>1077977</v>
      </c>
      <c r="P31" s="60">
        <v>399850</v>
      </c>
      <c r="Q31" s="60">
        <v>1906158</v>
      </c>
      <c r="R31" s="60">
        <v>3383985</v>
      </c>
      <c r="S31" s="60">
        <v>1205232</v>
      </c>
      <c r="T31" s="60">
        <v>1698271</v>
      </c>
      <c r="U31" s="60">
        <v>1862422</v>
      </c>
      <c r="V31" s="60">
        <v>4765925</v>
      </c>
      <c r="W31" s="60">
        <v>13142301</v>
      </c>
      <c r="X31" s="60">
        <v>38410310</v>
      </c>
      <c r="Y31" s="60">
        <v>-25268009</v>
      </c>
      <c r="Z31" s="140">
        <v>-65.78</v>
      </c>
      <c r="AA31" s="155">
        <v>26026230</v>
      </c>
    </row>
    <row r="32" spans="1:27" ht="12.75">
      <c r="A32" s="183" t="s">
        <v>121</v>
      </c>
      <c r="B32" s="182"/>
      <c r="C32" s="155">
        <v>31384038</v>
      </c>
      <c r="D32" s="155">
        <v>0</v>
      </c>
      <c r="E32" s="156">
        <v>34386000</v>
      </c>
      <c r="F32" s="60">
        <v>93602340</v>
      </c>
      <c r="G32" s="60">
        <v>1398861</v>
      </c>
      <c r="H32" s="60">
        <v>4329072</v>
      </c>
      <c r="I32" s="60">
        <v>4470914</v>
      </c>
      <c r="J32" s="60">
        <v>10198847</v>
      </c>
      <c r="K32" s="60">
        <v>4706546</v>
      </c>
      <c r="L32" s="60">
        <v>6050887</v>
      </c>
      <c r="M32" s="60">
        <v>5144813</v>
      </c>
      <c r="N32" s="60">
        <v>15902246</v>
      </c>
      <c r="O32" s="60">
        <v>5984645</v>
      </c>
      <c r="P32" s="60">
        <v>5332080</v>
      </c>
      <c r="Q32" s="60">
        <v>4840837</v>
      </c>
      <c r="R32" s="60">
        <v>16157562</v>
      </c>
      <c r="S32" s="60">
        <v>4244280</v>
      </c>
      <c r="T32" s="60">
        <v>8750990</v>
      </c>
      <c r="U32" s="60">
        <v>10366444</v>
      </c>
      <c r="V32" s="60">
        <v>23361714</v>
      </c>
      <c r="W32" s="60">
        <v>65620369</v>
      </c>
      <c r="X32" s="60">
        <v>34386240</v>
      </c>
      <c r="Y32" s="60">
        <v>31234129</v>
      </c>
      <c r="Z32" s="140">
        <v>90.83</v>
      </c>
      <c r="AA32" s="155">
        <v>93602340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1235000</v>
      </c>
      <c r="G33" s="60">
        <v>0</v>
      </c>
      <c r="H33" s="60">
        <v>1500</v>
      </c>
      <c r="I33" s="60">
        <v>0</v>
      </c>
      <c r="J33" s="60">
        <v>1500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4500</v>
      </c>
      <c r="R33" s="60">
        <v>4500</v>
      </c>
      <c r="S33" s="60">
        <v>1500</v>
      </c>
      <c r="T33" s="60">
        <v>1500</v>
      </c>
      <c r="U33" s="60">
        <v>0</v>
      </c>
      <c r="V33" s="60">
        <v>3000</v>
      </c>
      <c r="W33" s="60">
        <v>9000</v>
      </c>
      <c r="X33" s="60"/>
      <c r="Y33" s="60">
        <v>9000</v>
      </c>
      <c r="Z33" s="140">
        <v>0</v>
      </c>
      <c r="AA33" s="155">
        <v>1235000</v>
      </c>
    </row>
    <row r="34" spans="1:27" ht="12.75">
      <c r="A34" s="183" t="s">
        <v>43</v>
      </c>
      <c r="B34" s="182"/>
      <c r="C34" s="155">
        <v>82522230</v>
      </c>
      <c r="D34" s="155">
        <v>0</v>
      </c>
      <c r="E34" s="156">
        <v>112857800</v>
      </c>
      <c r="F34" s="60">
        <v>55294500</v>
      </c>
      <c r="G34" s="60">
        <v>361026</v>
      </c>
      <c r="H34" s="60">
        <v>2001900</v>
      </c>
      <c r="I34" s="60">
        <v>1780891</v>
      </c>
      <c r="J34" s="60">
        <v>4143817</v>
      </c>
      <c r="K34" s="60">
        <v>2533497</v>
      </c>
      <c r="L34" s="60">
        <v>2525621</v>
      </c>
      <c r="M34" s="60">
        <v>5227126</v>
      </c>
      <c r="N34" s="60">
        <v>10286244</v>
      </c>
      <c r="O34" s="60">
        <v>2786087</v>
      </c>
      <c r="P34" s="60">
        <v>4303383</v>
      </c>
      <c r="Q34" s="60">
        <v>3687659</v>
      </c>
      <c r="R34" s="60">
        <v>10777129</v>
      </c>
      <c r="S34" s="60">
        <v>2099562</v>
      </c>
      <c r="T34" s="60">
        <v>2145917</v>
      </c>
      <c r="U34" s="60">
        <v>4198213</v>
      </c>
      <c r="V34" s="60">
        <v>8443692</v>
      </c>
      <c r="W34" s="60">
        <v>33650882</v>
      </c>
      <c r="X34" s="60">
        <v>112856850</v>
      </c>
      <c r="Y34" s="60">
        <v>-79205968</v>
      </c>
      <c r="Z34" s="140">
        <v>-70.18</v>
      </c>
      <c r="AA34" s="155">
        <v>55294500</v>
      </c>
    </row>
    <row r="35" spans="1:27" ht="12.75">
      <c r="A35" s="181" t="s">
        <v>122</v>
      </c>
      <c r="B35" s="185"/>
      <c r="C35" s="155">
        <v>1876968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902073248</v>
      </c>
      <c r="D36" s="188">
        <f>SUM(D25:D35)</f>
        <v>0</v>
      </c>
      <c r="E36" s="189">
        <f t="shared" si="1"/>
        <v>1073345310</v>
      </c>
      <c r="F36" s="190">
        <f t="shared" si="1"/>
        <v>1014152820</v>
      </c>
      <c r="G36" s="190">
        <f t="shared" si="1"/>
        <v>12067395</v>
      </c>
      <c r="H36" s="190">
        <f t="shared" si="1"/>
        <v>72000643</v>
      </c>
      <c r="I36" s="190">
        <f t="shared" si="1"/>
        <v>122299193</v>
      </c>
      <c r="J36" s="190">
        <f t="shared" si="1"/>
        <v>206367231</v>
      </c>
      <c r="K36" s="190">
        <f t="shared" si="1"/>
        <v>65726910</v>
      </c>
      <c r="L36" s="190">
        <f t="shared" si="1"/>
        <v>66499303</v>
      </c>
      <c r="M36" s="190">
        <f t="shared" si="1"/>
        <v>70104933</v>
      </c>
      <c r="N36" s="190">
        <f t="shared" si="1"/>
        <v>202331146</v>
      </c>
      <c r="O36" s="190">
        <f t="shared" si="1"/>
        <v>107141489</v>
      </c>
      <c r="P36" s="190">
        <f t="shared" si="1"/>
        <v>72075645</v>
      </c>
      <c r="Q36" s="190">
        <f t="shared" si="1"/>
        <v>27587650</v>
      </c>
      <c r="R36" s="190">
        <f t="shared" si="1"/>
        <v>206804784</v>
      </c>
      <c r="S36" s="190">
        <f t="shared" si="1"/>
        <v>77967391</v>
      </c>
      <c r="T36" s="190">
        <f t="shared" si="1"/>
        <v>71829580</v>
      </c>
      <c r="U36" s="190">
        <f t="shared" si="1"/>
        <v>121996347</v>
      </c>
      <c r="V36" s="190">
        <f t="shared" si="1"/>
        <v>271793318</v>
      </c>
      <c r="W36" s="190">
        <f t="shared" si="1"/>
        <v>887296479</v>
      </c>
      <c r="X36" s="190">
        <f t="shared" si="1"/>
        <v>1073344090</v>
      </c>
      <c r="Y36" s="190">
        <f t="shared" si="1"/>
        <v>-186047611</v>
      </c>
      <c r="Z36" s="191">
        <f>+IF(X36&lt;&gt;0,+(Y36/X36)*100,0)</f>
        <v>-17.33345464267661</v>
      </c>
      <c r="AA36" s="188">
        <f>SUM(AA25:AA35)</f>
        <v>1014152820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-16715040</v>
      </c>
      <c r="D38" s="199">
        <f>+D22-D36</f>
        <v>0</v>
      </c>
      <c r="E38" s="200">
        <f t="shared" si="2"/>
        <v>15592170</v>
      </c>
      <c r="F38" s="106">
        <f t="shared" si="2"/>
        <v>5210130</v>
      </c>
      <c r="G38" s="106">
        <f t="shared" si="2"/>
        <v>109418649</v>
      </c>
      <c r="H38" s="106">
        <f t="shared" si="2"/>
        <v>6416875</v>
      </c>
      <c r="I38" s="106">
        <f t="shared" si="2"/>
        <v>-60998157</v>
      </c>
      <c r="J38" s="106">
        <f t="shared" si="2"/>
        <v>54837367</v>
      </c>
      <c r="K38" s="106">
        <f t="shared" si="2"/>
        <v>9601530</v>
      </c>
      <c r="L38" s="106">
        <f t="shared" si="2"/>
        <v>-537752</v>
      </c>
      <c r="M38" s="106">
        <f t="shared" si="2"/>
        <v>40263064</v>
      </c>
      <c r="N38" s="106">
        <f t="shared" si="2"/>
        <v>49326842</v>
      </c>
      <c r="O38" s="106">
        <f t="shared" si="2"/>
        <v>-42556587</v>
      </c>
      <c r="P38" s="106">
        <f t="shared" si="2"/>
        <v>-7021521</v>
      </c>
      <c r="Q38" s="106">
        <f t="shared" si="2"/>
        <v>84293851</v>
      </c>
      <c r="R38" s="106">
        <f t="shared" si="2"/>
        <v>34715743</v>
      </c>
      <c r="S38" s="106">
        <f t="shared" si="2"/>
        <v>-1554523</v>
      </c>
      <c r="T38" s="106">
        <f t="shared" si="2"/>
        <v>-21401140</v>
      </c>
      <c r="U38" s="106">
        <f t="shared" si="2"/>
        <v>-59975523</v>
      </c>
      <c r="V38" s="106">
        <f t="shared" si="2"/>
        <v>-82931186</v>
      </c>
      <c r="W38" s="106">
        <f t="shared" si="2"/>
        <v>55948766</v>
      </c>
      <c r="X38" s="106">
        <f>IF(F22=F36,0,X22-X36)</f>
        <v>15592180</v>
      </c>
      <c r="Y38" s="106">
        <f t="shared" si="2"/>
        <v>40356586</v>
      </c>
      <c r="Z38" s="201">
        <f>+IF(X38&lt;&gt;0,+(Y38/X38)*100,0)</f>
        <v>258.82580883494165</v>
      </c>
      <c r="AA38" s="199">
        <f>+AA22-AA36</f>
        <v>5210130</v>
      </c>
    </row>
    <row r="39" spans="1:27" ht="12.75">
      <c r="A39" s="181" t="s">
        <v>46</v>
      </c>
      <c r="B39" s="185"/>
      <c r="C39" s="155">
        <v>78471900</v>
      </c>
      <c r="D39" s="155">
        <v>0</v>
      </c>
      <c r="E39" s="156">
        <v>133128100</v>
      </c>
      <c r="F39" s="60">
        <v>148459050</v>
      </c>
      <c r="G39" s="60">
        <v>-1641749</v>
      </c>
      <c r="H39" s="60">
        <v>259084</v>
      </c>
      <c r="I39" s="60">
        <v>1382666</v>
      </c>
      <c r="J39" s="60">
        <v>1</v>
      </c>
      <c r="K39" s="60">
        <v>4500000</v>
      </c>
      <c r="L39" s="60">
        <v>8464752</v>
      </c>
      <c r="M39" s="60">
        <v>12982041</v>
      </c>
      <c r="N39" s="60">
        <v>25946793</v>
      </c>
      <c r="O39" s="60">
        <v>3375520</v>
      </c>
      <c r="P39" s="60">
        <v>688791</v>
      </c>
      <c r="Q39" s="60">
        <v>0</v>
      </c>
      <c r="R39" s="60">
        <v>4064311</v>
      </c>
      <c r="S39" s="60">
        <v>8511272</v>
      </c>
      <c r="T39" s="60">
        <v>-32297982</v>
      </c>
      <c r="U39" s="60">
        <v>-6224394</v>
      </c>
      <c r="V39" s="60">
        <v>-30011104</v>
      </c>
      <c r="W39" s="60">
        <v>1</v>
      </c>
      <c r="X39" s="60">
        <v>133128100</v>
      </c>
      <c r="Y39" s="60">
        <v>-133128099</v>
      </c>
      <c r="Z39" s="140">
        <v>-100</v>
      </c>
      <c r="AA39" s="155">
        <v>148459050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61756860</v>
      </c>
      <c r="D42" s="206">
        <f>SUM(D38:D41)</f>
        <v>0</v>
      </c>
      <c r="E42" s="207">
        <f t="shared" si="3"/>
        <v>148720270</v>
      </c>
      <c r="F42" s="88">
        <f t="shared" si="3"/>
        <v>153669180</v>
      </c>
      <c r="G42" s="88">
        <f t="shared" si="3"/>
        <v>107776900</v>
      </c>
      <c r="H42" s="88">
        <f t="shared" si="3"/>
        <v>6675959</v>
      </c>
      <c r="I42" s="88">
        <f t="shared" si="3"/>
        <v>-59615491</v>
      </c>
      <c r="J42" s="88">
        <f t="shared" si="3"/>
        <v>54837368</v>
      </c>
      <c r="K42" s="88">
        <f t="shared" si="3"/>
        <v>14101530</v>
      </c>
      <c r="L42" s="88">
        <f t="shared" si="3"/>
        <v>7927000</v>
      </c>
      <c r="M42" s="88">
        <f t="shared" si="3"/>
        <v>53245105</v>
      </c>
      <c r="N42" s="88">
        <f t="shared" si="3"/>
        <v>75273635</v>
      </c>
      <c r="O42" s="88">
        <f t="shared" si="3"/>
        <v>-39181067</v>
      </c>
      <c r="P42" s="88">
        <f t="shared" si="3"/>
        <v>-6332730</v>
      </c>
      <c r="Q42" s="88">
        <f t="shared" si="3"/>
        <v>84293851</v>
      </c>
      <c r="R42" s="88">
        <f t="shared" si="3"/>
        <v>38780054</v>
      </c>
      <c r="S42" s="88">
        <f t="shared" si="3"/>
        <v>6956749</v>
      </c>
      <c r="T42" s="88">
        <f t="shared" si="3"/>
        <v>-53699122</v>
      </c>
      <c r="U42" s="88">
        <f t="shared" si="3"/>
        <v>-66199917</v>
      </c>
      <c r="V42" s="88">
        <f t="shared" si="3"/>
        <v>-112942290</v>
      </c>
      <c r="W42" s="88">
        <f t="shared" si="3"/>
        <v>55948767</v>
      </c>
      <c r="X42" s="88">
        <f t="shared" si="3"/>
        <v>148720280</v>
      </c>
      <c r="Y42" s="88">
        <f t="shared" si="3"/>
        <v>-92771513</v>
      </c>
      <c r="Z42" s="208">
        <f>+IF(X42&lt;&gt;0,+(Y42/X42)*100,0)</f>
        <v>-62.37986709008347</v>
      </c>
      <c r="AA42" s="206">
        <f>SUM(AA38:AA41)</f>
        <v>153669180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61756860</v>
      </c>
      <c r="D44" s="210">
        <f>+D42-D43</f>
        <v>0</v>
      </c>
      <c r="E44" s="211">
        <f t="shared" si="4"/>
        <v>148720270</v>
      </c>
      <c r="F44" s="77">
        <f t="shared" si="4"/>
        <v>153669180</v>
      </c>
      <c r="G44" s="77">
        <f t="shared" si="4"/>
        <v>107776900</v>
      </c>
      <c r="H44" s="77">
        <f t="shared" si="4"/>
        <v>6675959</v>
      </c>
      <c r="I44" s="77">
        <f t="shared" si="4"/>
        <v>-59615491</v>
      </c>
      <c r="J44" s="77">
        <f t="shared" si="4"/>
        <v>54837368</v>
      </c>
      <c r="K44" s="77">
        <f t="shared" si="4"/>
        <v>14101530</v>
      </c>
      <c r="L44" s="77">
        <f t="shared" si="4"/>
        <v>7927000</v>
      </c>
      <c r="M44" s="77">
        <f t="shared" si="4"/>
        <v>53245105</v>
      </c>
      <c r="N44" s="77">
        <f t="shared" si="4"/>
        <v>75273635</v>
      </c>
      <c r="O44" s="77">
        <f t="shared" si="4"/>
        <v>-39181067</v>
      </c>
      <c r="P44" s="77">
        <f t="shared" si="4"/>
        <v>-6332730</v>
      </c>
      <c r="Q44" s="77">
        <f t="shared" si="4"/>
        <v>84293851</v>
      </c>
      <c r="R44" s="77">
        <f t="shared" si="4"/>
        <v>38780054</v>
      </c>
      <c r="S44" s="77">
        <f t="shared" si="4"/>
        <v>6956749</v>
      </c>
      <c r="T44" s="77">
        <f t="shared" si="4"/>
        <v>-53699122</v>
      </c>
      <c r="U44" s="77">
        <f t="shared" si="4"/>
        <v>-66199917</v>
      </c>
      <c r="V44" s="77">
        <f t="shared" si="4"/>
        <v>-112942290</v>
      </c>
      <c r="W44" s="77">
        <f t="shared" si="4"/>
        <v>55948767</v>
      </c>
      <c r="X44" s="77">
        <f t="shared" si="4"/>
        <v>148720280</v>
      </c>
      <c r="Y44" s="77">
        <f t="shared" si="4"/>
        <v>-92771513</v>
      </c>
      <c r="Z44" s="212">
        <f>+IF(X44&lt;&gt;0,+(Y44/X44)*100,0)</f>
        <v>-62.37986709008347</v>
      </c>
      <c r="AA44" s="210">
        <f>+AA42-AA43</f>
        <v>153669180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61756860</v>
      </c>
      <c r="D46" s="206">
        <f>SUM(D44:D45)</f>
        <v>0</v>
      </c>
      <c r="E46" s="207">
        <f t="shared" si="5"/>
        <v>148720270</v>
      </c>
      <c r="F46" s="88">
        <f t="shared" si="5"/>
        <v>153669180</v>
      </c>
      <c r="G46" s="88">
        <f t="shared" si="5"/>
        <v>107776900</v>
      </c>
      <c r="H46" s="88">
        <f t="shared" si="5"/>
        <v>6675959</v>
      </c>
      <c r="I46" s="88">
        <f t="shared" si="5"/>
        <v>-59615491</v>
      </c>
      <c r="J46" s="88">
        <f t="shared" si="5"/>
        <v>54837368</v>
      </c>
      <c r="K46" s="88">
        <f t="shared" si="5"/>
        <v>14101530</v>
      </c>
      <c r="L46" s="88">
        <f t="shared" si="5"/>
        <v>7927000</v>
      </c>
      <c r="M46" s="88">
        <f t="shared" si="5"/>
        <v>53245105</v>
      </c>
      <c r="N46" s="88">
        <f t="shared" si="5"/>
        <v>75273635</v>
      </c>
      <c r="O46" s="88">
        <f t="shared" si="5"/>
        <v>-39181067</v>
      </c>
      <c r="P46" s="88">
        <f t="shared" si="5"/>
        <v>-6332730</v>
      </c>
      <c r="Q46" s="88">
        <f t="shared" si="5"/>
        <v>84293851</v>
      </c>
      <c r="R46" s="88">
        <f t="shared" si="5"/>
        <v>38780054</v>
      </c>
      <c r="S46" s="88">
        <f t="shared" si="5"/>
        <v>6956749</v>
      </c>
      <c r="T46" s="88">
        <f t="shared" si="5"/>
        <v>-53699122</v>
      </c>
      <c r="U46" s="88">
        <f t="shared" si="5"/>
        <v>-66199917</v>
      </c>
      <c r="V46" s="88">
        <f t="shared" si="5"/>
        <v>-112942290</v>
      </c>
      <c r="W46" s="88">
        <f t="shared" si="5"/>
        <v>55948767</v>
      </c>
      <c r="X46" s="88">
        <f t="shared" si="5"/>
        <v>148720280</v>
      </c>
      <c r="Y46" s="88">
        <f t="shared" si="5"/>
        <v>-92771513</v>
      </c>
      <c r="Z46" s="208">
        <f>+IF(X46&lt;&gt;0,+(Y46/X46)*100,0)</f>
        <v>-62.37986709008347</v>
      </c>
      <c r="AA46" s="206">
        <f>SUM(AA44:AA45)</f>
        <v>153669180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61756860</v>
      </c>
      <c r="D48" s="217">
        <f>SUM(D46:D47)</f>
        <v>0</v>
      </c>
      <c r="E48" s="218">
        <f t="shared" si="6"/>
        <v>148720270</v>
      </c>
      <c r="F48" s="219">
        <f t="shared" si="6"/>
        <v>153669180</v>
      </c>
      <c r="G48" s="219">
        <f t="shared" si="6"/>
        <v>107776900</v>
      </c>
      <c r="H48" s="220">
        <f t="shared" si="6"/>
        <v>6675959</v>
      </c>
      <c r="I48" s="220">
        <f t="shared" si="6"/>
        <v>-59615491</v>
      </c>
      <c r="J48" s="220">
        <f t="shared" si="6"/>
        <v>54837368</v>
      </c>
      <c r="K48" s="220">
        <f t="shared" si="6"/>
        <v>14101530</v>
      </c>
      <c r="L48" s="220">
        <f t="shared" si="6"/>
        <v>7927000</v>
      </c>
      <c r="M48" s="219">
        <f t="shared" si="6"/>
        <v>53245105</v>
      </c>
      <c r="N48" s="219">
        <f t="shared" si="6"/>
        <v>75273635</v>
      </c>
      <c r="O48" s="220">
        <f t="shared" si="6"/>
        <v>-39181067</v>
      </c>
      <c r="P48" s="220">
        <f t="shared" si="6"/>
        <v>-6332730</v>
      </c>
      <c r="Q48" s="220">
        <f t="shared" si="6"/>
        <v>84293851</v>
      </c>
      <c r="R48" s="220">
        <f t="shared" si="6"/>
        <v>38780054</v>
      </c>
      <c r="S48" s="220">
        <f t="shared" si="6"/>
        <v>6956749</v>
      </c>
      <c r="T48" s="219">
        <f t="shared" si="6"/>
        <v>-53699122</v>
      </c>
      <c r="U48" s="219">
        <f t="shared" si="6"/>
        <v>-66199917</v>
      </c>
      <c r="V48" s="220">
        <f t="shared" si="6"/>
        <v>-112942290</v>
      </c>
      <c r="W48" s="220">
        <f t="shared" si="6"/>
        <v>55948767</v>
      </c>
      <c r="X48" s="220">
        <f t="shared" si="6"/>
        <v>148720280</v>
      </c>
      <c r="Y48" s="220">
        <f t="shared" si="6"/>
        <v>-92771513</v>
      </c>
      <c r="Z48" s="221">
        <f>+IF(X48&lt;&gt;0,+(Y48/X48)*100,0)</f>
        <v>-62.37986709008347</v>
      </c>
      <c r="AA48" s="222">
        <f>SUM(AA46:AA47)</f>
        <v>153669180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914807</v>
      </c>
      <c r="D5" s="153">
        <f>SUM(D6:D8)</f>
        <v>0</v>
      </c>
      <c r="E5" s="154">
        <f t="shared" si="0"/>
        <v>6291000</v>
      </c>
      <c r="F5" s="100">
        <f t="shared" si="0"/>
        <v>4644850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5922</v>
      </c>
      <c r="R5" s="100">
        <f t="shared" si="0"/>
        <v>5922</v>
      </c>
      <c r="S5" s="100">
        <f t="shared" si="0"/>
        <v>179965</v>
      </c>
      <c r="T5" s="100">
        <f t="shared" si="0"/>
        <v>68000</v>
      </c>
      <c r="U5" s="100">
        <f t="shared" si="0"/>
        <v>1017157</v>
      </c>
      <c r="V5" s="100">
        <f t="shared" si="0"/>
        <v>1265122</v>
      </c>
      <c r="W5" s="100">
        <f t="shared" si="0"/>
        <v>1271044</v>
      </c>
      <c r="X5" s="100">
        <f t="shared" si="0"/>
        <v>6290360</v>
      </c>
      <c r="Y5" s="100">
        <f t="shared" si="0"/>
        <v>-5019316</v>
      </c>
      <c r="Z5" s="137">
        <f>+IF(X5&lt;&gt;0,+(Y5/X5)*100,0)</f>
        <v>-79.79377968828493</v>
      </c>
      <c r="AA5" s="153">
        <f>SUM(AA6:AA8)</f>
        <v>4644850</v>
      </c>
    </row>
    <row r="6" spans="1:27" ht="12.75">
      <c r="A6" s="138" t="s">
        <v>75</v>
      </c>
      <c r="B6" s="136"/>
      <c r="C6" s="155">
        <v>194879</v>
      </c>
      <c r="D6" s="155"/>
      <c r="E6" s="156">
        <v>1525000</v>
      </c>
      <c r="F6" s="60">
        <v>596470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596470</v>
      </c>
      <c r="V6" s="60">
        <v>596470</v>
      </c>
      <c r="W6" s="60">
        <v>596470</v>
      </c>
      <c r="X6" s="60">
        <v>1524860</v>
      </c>
      <c r="Y6" s="60">
        <v>-928390</v>
      </c>
      <c r="Z6" s="140">
        <v>-60.88</v>
      </c>
      <c r="AA6" s="62">
        <v>596470</v>
      </c>
    </row>
    <row r="7" spans="1:27" ht="12.75">
      <c r="A7" s="138" t="s">
        <v>76</v>
      </c>
      <c r="B7" s="136"/>
      <c r="C7" s="157">
        <v>120499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4765500</v>
      </c>
      <c r="Y7" s="159">
        <v>-4765500</v>
      </c>
      <c r="Z7" s="141">
        <v>-100</v>
      </c>
      <c r="AA7" s="225"/>
    </row>
    <row r="8" spans="1:27" ht="12.75">
      <c r="A8" s="138" t="s">
        <v>77</v>
      </c>
      <c r="B8" s="136"/>
      <c r="C8" s="155">
        <v>599429</v>
      </c>
      <c r="D8" s="155"/>
      <c r="E8" s="156">
        <v>4766000</v>
      </c>
      <c r="F8" s="60">
        <v>4048380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5922</v>
      </c>
      <c r="R8" s="60">
        <v>5922</v>
      </c>
      <c r="S8" s="60">
        <v>179965</v>
      </c>
      <c r="T8" s="60">
        <v>68000</v>
      </c>
      <c r="U8" s="60">
        <v>420687</v>
      </c>
      <c r="V8" s="60">
        <v>668652</v>
      </c>
      <c r="W8" s="60">
        <v>674574</v>
      </c>
      <c r="X8" s="60"/>
      <c r="Y8" s="60">
        <v>674574</v>
      </c>
      <c r="Z8" s="140"/>
      <c r="AA8" s="62">
        <v>4048380</v>
      </c>
    </row>
    <row r="9" spans="1:27" ht="12.75">
      <c r="A9" s="135" t="s">
        <v>78</v>
      </c>
      <c r="B9" s="136"/>
      <c r="C9" s="153">
        <f aca="true" t="shared" si="1" ref="C9:Y9">SUM(C10:C14)</f>
        <v>7984861</v>
      </c>
      <c r="D9" s="153">
        <f>SUM(D10:D14)</f>
        <v>0</v>
      </c>
      <c r="E9" s="154">
        <f t="shared" si="1"/>
        <v>44681660</v>
      </c>
      <c r="F9" s="100">
        <f t="shared" si="1"/>
        <v>54311670</v>
      </c>
      <c r="G9" s="100">
        <f t="shared" si="1"/>
        <v>0</v>
      </c>
      <c r="H9" s="100">
        <f t="shared" si="1"/>
        <v>1641749</v>
      </c>
      <c r="I9" s="100">
        <f t="shared" si="1"/>
        <v>1382666</v>
      </c>
      <c r="J9" s="100">
        <f t="shared" si="1"/>
        <v>3024415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4109351</v>
      </c>
      <c r="P9" s="100">
        <f t="shared" si="1"/>
        <v>1556239</v>
      </c>
      <c r="Q9" s="100">
        <f t="shared" si="1"/>
        <v>0</v>
      </c>
      <c r="R9" s="100">
        <f t="shared" si="1"/>
        <v>5665590</v>
      </c>
      <c r="S9" s="100">
        <f t="shared" si="1"/>
        <v>417891</v>
      </c>
      <c r="T9" s="100">
        <f t="shared" si="1"/>
        <v>1373029</v>
      </c>
      <c r="U9" s="100">
        <f t="shared" si="1"/>
        <v>3627142</v>
      </c>
      <c r="V9" s="100">
        <f t="shared" si="1"/>
        <v>5418062</v>
      </c>
      <c r="W9" s="100">
        <f t="shared" si="1"/>
        <v>14108067</v>
      </c>
      <c r="X9" s="100">
        <f t="shared" si="1"/>
        <v>44681600</v>
      </c>
      <c r="Y9" s="100">
        <f t="shared" si="1"/>
        <v>-30573533</v>
      </c>
      <c r="Z9" s="137">
        <f>+IF(X9&lt;&gt;0,+(Y9/X9)*100,0)</f>
        <v>-68.4253316801547</v>
      </c>
      <c r="AA9" s="102">
        <f>SUM(AA10:AA14)</f>
        <v>54311670</v>
      </c>
    </row>
    <row r="10" spans="1:27" ht="12.75">
      <c r="A10" s="138" t="s">
        <v>79</v>
      </c>
      <c r="B10" s="136"/>
      <c r="C10" s="155">
        <v>2611575</v>
      </c>
      <c r="D10" s="155"/>
      <c r="E10" s="156">
        <v>7291000</v>
      </c>
      <c r="F10" s="60">
        <v>136000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23598</v>
      </c>
      <c r="U10" s="60">
        <v>39078</v>
      </c>
      <c r="V10" s="60">
        <v>62676</v>
      </c>
      <c r="W10" s="60">
        <v>62676</v>
      </c>
      <c r="X10" s="60">
        <v>7291000</v>
      </c>
      <c r="Y10" s="60">
        <v>-7228324</v>
      </c>
      <c r="Z10" s="140">
        <v>-99.14</v>
      </c>
      <c r="AA10" s="62">
        <v>136000</v>
      </c>
    </row>
    <row r="11" spans="1:27" ht="12.75">
      <c r="A11" s="138" t="s">
        <v>80</v>
      </c>
      <c r="B11" s="136"/>
      <c r="C11" s="155">
        <v>4962584</v>
      </c>
      <c r="D11" s="155"/>
      <c r="E11" s="156">
        <v>36433660</v>
      </c>
      <c r="F11" s="60">
        <v>43834170</v>
      </c>
      <c r="G11" s="60"/>
      <c r="H11" s="60">
        <v>1641749</v>
      </c>
      <c r="I11" s="60">
        <v>1382666</v>
      </c>
      <c r="J11" s="60">
        <v>3024415</v>
      </c>
      <c r="K11" s="60"/>
      <c r="L11" s="60"/>
      <c r="M11" s="60"/>
      <c r="N11" s="60"/>
      <c r="O11" s="60">
        <v>4064311</v>
      </c>
      <c r="P11" s="60">
        <v>1556239</v>
      </c>
      <c r="Q11" s="60"/>
      <c r="R11" s="60">
        <v>5620550</v>
      </c>
      <c r="S11" s="60">
        <v>417891</v>
      </c>
      <c r="T11" s="60">
        <v>1349431</v>
      </c>
      <c r="U11" s="60">
        <v>1533589</v>
      </c>
      <c r="V11" s="60">
        <v>3300911</v>
      </c>
      <c r="W11" s="60">
        <v>11945876</v>
      </c>
      <c r="X11" s="60">
        <v>36433400</v>
      </c>
      <c r="Y11" s="60">
        <v>-24487524</v>
      </c>
      <c r="Z11" s="140">
        <v>-67.21</v>
      </c>
      <c r="AA11" s="62">
        <v>43834170</v>
      </c>
    </row>
    <row r="12" spans="1:27" ht="12.75">
      <c r="A12" s="138" t="s">
        <v>81</v>
      </c>
      <c r="B12" s="136"/>
      <c r="C12" s="155">
        <v>410702</v>
      </c>
      <c r="D12" s="155"/>
      <c r="E12" s="156">
        <v>957000</v>
      </c>
      <c r="F12" s="60">
        <v>10341500</v>
      </c>
      <c r="G12" s="60"/>
      <c r="H12" s="60"/>
      <c r="I12" s="60"/>
      <c r="J12" s="60"/>
      <c r="K12" s="60"/>
      <c r="L12" s="60"/>
      <c r="M12" s="60"/>
      <c r="N12" s="60"/>
      <c r="O12" s="60">
        <v>45040</v>
      </c>
      <c r="P12" s="60"/>
      <c r="Q12" s="60"/>
      <c r="R12" s="60">
        <v>45040</v>
      </c>
      <c r="S12" s="60"/>
      <c r="T12" s="60"/>
      <c r="U12" s="60">
        <v>2054475</v>
      </c>
      <c r="V12" s="60">
        <v>2054475</v>
      </c>
      <c r="W12" s="60">
        <v>2099515</v>
      </c>
      <c r="X12" s="60">
        <v>957200</v>
      </c>
      <c r="Y12" s="60">
        <v>1142315</v>
      </c>
      <c r="Z12" s="140">
        <v>119.34</v>
      </c>
      <c r="AA12" s="62">
        <v>10341500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22601638</v>
      </c>
      <c r="D15" s="153">
        <f>SUM(D16:D18)</f>
        <v>0</v>
      </c>
      <c r="E15" s="154">
        <f t="shared" si="2"/>
        <v>34175000</v>
      </c>
      <c r="F15" s="100">
        <f t="shared" si="2"/>
        <v>16935160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1416782</v>
      </c>
      <c r="L15" s="100">
        <f t="shared" si="2"/>
        <v>539472</v>
      </c>
      <c r="M15" s="100">
        <f t="shared" si="2"/>
        <v>0</v>
      </c>
      <c r="N15" s="100">
        <f t="shared" si="2"/>
        <v>1956254</v>
      </c>
      <c r="O15" s="100">
        <f t="shared" si="2"/>
        <v>201691</v>
      </c>
      <c r="P15" s="100">
        <f t="shared" si="2"/>
        <v>1014900</v>
      </c>
      <c r="Q15" s="100">
        <f t="shared" si="2"/>
        <v>0</v>
      </c>
      <c r="R15" s="100">
        <f t="shared" si="2"/>
        <v>1216591</v>
      </c>
      <c r="S15" s="100">
        <f t="shared" si="2"/>
        <v>0</v>
      </c>
      <c r="T15" s="100">
        <f t="shared" si="2"/>
        <v>6979635</v>
      </c>
      <c r="U15" s="100">
        <f t="shared" si="2"/>
        <v>8795947</v>
      </c>
      <c r="V15" s="100">
        <f t="shared" si="2"/>
        <v>15775582</v>
      </c>
      <c r="W15" s="100">
        <f t="shared" si="2"/>
        <v>18948427</v>
      </c>
      <c r="X15" s="100">
        <f t="shared" si="2"/>
        <v>34174770</v>
      </c>
      <c r="Y15" s="100">
        <f t="shared" si="2"/>
        <v>-15226343</v>
      </c>
      <c r="Z15" s="137">
        <f>+IF(X15&lt;&gt;0,+(Y15/X15)*100,0)</f>
        <v>-44.55433935619757</v>
      </c>
      <c r="AA15" s="102">
        <f>SUM(AA16:AA18)</f>
        <v>16935160</v>
      </c>
    </row>
    <row r="16" spans="1:27" ht="12.75">
      <c r="A16" s="138" t="s">
        <v>85</v>
      </c>
      <c r="B16" s="136"/>
      <c r="C16" s="155"/>
      <c r="D16" s="155"/>
      <c r="E16" s="156">
        <v>1000000</v>
      </c>
      <c r="F16" s="60">
        <v>700000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1000000</v>
      </c>
      <c r="Y16" s="60">
        <v>-1000000</v>
      </c>
      <c r="Z16" s="140">
        <v>-100</v>
      </c>
      <c r="AA16" s="62">
        <v>700000</v>
      </c>
    </row>
    <row r="17" spans="1:27" ht="12.75">
      <c r="A17" s="138" t="s">
        <v>86</v>
      </c>
      <c r="B17" s="136"/>
      <c r="C17" s="155">
        <v>22601638</v>
      </c>
      <c r="D17" s="155"/>
      <c r="E17" s="156">
        <v>33175000</v>
      </c>
      <c r="F17" s="60">
        <v>16235160</v>
      </c>
      <c r="G17" s="60"/>
      <c r="H17" s="60"/>
      <c r="I17" s="60"/>
      <c r="J17" s="60"/>
      <c r="K17" s="60">
        <v>1416782</v>
      </c>
      <c r="L17" s="60">
        <v>539472</v>
      </c>
      <c r="M17" s="60"/>
      <c r="N17" s="60">
        <v>1956254</v>
      </c>
      <c r="O17" s="60">
        <v>201691</v>
      </c>
      <c r="P17" s="60">
        <v>1014900</v>
      </c>
      <c r="Q17" s="60"/>
      <c r="R17" s="60">
        <v>1216591</v>
      </c>
      <c r="S17" s="60"/>
      <c r="T17" s="60">
        <v>6979635</v>
      </c>
      <c r="U17" s="60">
        <v>8795947</v>
      </c>
      <c r="V17" s="60">
        <v>15775582</v>
      </c>
      <c r="W17" s="60">
        <v>18948427</v>
      </c>
      <c r="X17" s="60">
        <v>33174770</v>
      </c>
      <c r="Y17" s="60">
        <v>-14226343</v>
      </c>
      <c r="Z17" s="140">
        <v>-42.88</v>
      </c>
      <c r="AA17" s="62">
        <v>16235160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54472232</v>
      </c>
      <c r="D19" s="153">
        <f>SUM(D20:D23)</f>
        <v>0</v>
      </c>
      <c r="E19" s="154">
        <f t="shared" si="3"/>
        <v>81009000</v>
      </c>
      <c r="F19" s="100">
        <f t="shared" si="3"/>
        <v>94854110</v>
      </c>
      <c r="G19" s="100">
        <f t="shared" si="3"/>
        <v>0</v>
      </c>
      <c r="H19" s="100">
        <f t="shared" si="3"/>
        <v>7232086</v>
      </c>
      <c r="I19" s="100">
        <f t="shared" si="3"/>
        <v>450000</v>
      </c>
      <c r="J19" s="100">
        <f t="shared" si="3"/>
        <v>7682086</v>
      </c>
      <c r="K19" s="100">
        <f t="shared" si="3"/>
        <v>6736954</v>
      </c>
      <c r="L19" s="100">
        <f t="shared" si="3"/>
        <v>2128550</v>
      </c>
      <c r="M19" s="100">
        <f t="shared" si="3"/>
        <v>1800017</v>
      </c>
      <c r="N19" s="100">
        <f t="shared" si="3"/>
        <v>10665521</v>
      </c>
      <c r="O19" s="100">
        <f t="shared" si="3"/>
        <v>-63645</v>
      </c>
      <c r="P19" s="100">
        <f t="shared" si="3"/>
        <v>2388787</v>
      </c>
      <c r="Q19" s="100">
        <f t="shared" si="3"/>
        <v>7805107</v>
      </c>
      <c r="R19" s="100">
        <f t="shared" si="3"/>
        <v>10130249</v>
      </c>
      <c r="S19" s="100">
        <f t="shared" si="3"/>
        <v>2259217</v>
      </c>
      <c r="T19" s="100">
        <f t="shared" si="3"/>
        <v>14808465</v>
      </c>
      <c r="U19" s="100">
        <f t="shared" si="3"/>
        <v>5991767</v>
      </c>
      <c r="V19" s="100">
        <f t="shared" si="3"/>
        <v>23059449</v>
      </c>
      <c r="W19" s="100">
        <f t="shared" si="3"/>
        <v>51537305</v>
      </c>
      <c r="X19" s="100">
        <f t="shared" si="3"/>
        <v>81009330</v>
      </c>
      <c r="Y19" s="100">
        <f t="shared" si="3"/>
        <v>-29472025</v>
      </c>
      <c r="Z19" s="137">
        <f>+IF(X19&lt;&gt;0,+(Y19/X19)*100,0)</f>
        <v>-36.381025494223934</v>
      </c>
      <c r="AA19" s="102">
        <f>SUM(AA20:AA23)</f>
        <v>94854110</v>
      </c>
    </row>
    <row r="20" spans="1:27" ht="12.75">
      <c r="A20" s="138" t="s">
        <v>89</v>
      </c>
      <c r="B20" s="136"/>
      <c r="C20" s="155">
        <v>27255711</v>
      </c>
      <c r="D20" s="155"/>
      <c r="E20" s="156">
        <v>21839000</v>
      </c>
      <c r="F20" s="60">
        <v>16020000</v>
      </c>
      <c r="G20" s="60"/>
      <c r="H20" s="60"/>
      <c r="I20" s="60"/>
      <c r="J20" s="60"/>
      <c r="K20" s="60"/>
      <c r="L20" s="60"/>
      <c r="M20" s="60">
        <v>-99004</v>
      </c>
      <c r="N20" s="60">
        <v>-99004</v>
      </c>
      <c r="O20" s="60">
        <v>-63645</v>
      </c>
      <c r="P20" s="60">
        <v>-128762</v>
      </c>
      <c r="Q20" s="60">
        <v>313453</v>
      </c>
      <c r="R20" s="60">
        <v>121046</v>
      </c>
      <c r="S20" s="60">
        <v>995373</v>
      </c>
      <c r="T20" s="60">
        <v>2158611</v>
      </c>
      <c r="U20" s="60">
        <v>5311630</v>
      </c>
      <c r="V20" s="60">
        <v>8465614</v>
      </c>
      <c r="W20" s="60">
        <v>8487656</v>
      </c>
      <c r="X20" s="60">
        <v>21839260</v>
      </c>
      <c r="Y20" s="60">
        <v>-13351604</v>
      </c>
      <c r="Z20" s="140">
        <v>-61.14</v>
      </c>
      <c r="AA20" s="62">
        <v>16020000</v>
      </c>
    </row>
    <row r="21" spans="1:27" ht="12.75">
      <c r="A21" s="138" t="s">
        <v>90</v>
      </c>
      <c r="B21" s="136"/>
      <c r="C21" s="155">
        <v>3069929</v>
      </c>
      <c r="D21" s="155"/>
      <c r="E21" s="156">
        <v>3099000</v>
      </c>
      <c r="F21" s="60">
        <v>3099200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>
        <v>25983</v>
      </c>
      <c r="T21" s="60">
        <v>15300</v>
      </c>
      <c r="U21" s="60">
        <v>458799</v>
      </c>
      <c r="V21" s="60">
        <v>500082</v>
      </c>
      <c r="W21" s="60">
        <v>500082</v>
      </c>
      <c r="X21" s="60">
        <v>3099200</v>
      </c>
      <c r="Y21" s="60">
        <v>-2599118</v>
      </c>
      <c r="Z21" s="140">
        <v>-83.86</v>
      </c>
      <c r="AA21" s="62">
        <v>3099200</v>
      </c>
    </row>
    <row r="22" spans="1:27" ht="12.75">
      <c r="A22" s="138" t="s">
        <v>91</v>
      </c>
      <c r="B22" s="136"/>
      <c r="C22" s="157">
        <v>24082927</v>
      </c>
      <c r="D22" s="157"/>
      <c r="E22" s="158">
        <v>54991000</v>
      </c>
      <c r="F22" s="159">
        <v>75709910</v>
      </c>
      <c r="G22" s="159"/>
      <c r="H22" s="159">
        <v>7232086</v>
      </c>
      <c r="I22" s="159">
        <v>450000</v>
      </c>
      <c r="J22" s="159">
        <v>7682086</v>
      </c>
      <c r="K22" s="159">
        <v>6736954</v>
      </c>
      <c r="L22" s="159">
        <v>2128550</v>
      </c>
      <c r="M22" s="159">
        <v>1899021</v>
      </c>
      <c r="N22" s="159">
        <v>10764525</v>
      </c>
      <c r="O22" s="159"/>
      <c r="P22" s="159">
        <v>2517549</v>
      </c>
      <c r="Q22" s="159">
        <v>7491654</v>
      </c>
      <c r="R22" s="159">
        <v>10009203</v>
      </c>
      <c r="S22" s="159">
        <v>1237861</v>
      </c>
      <c r="T22" s="159">
        <v>12634554</v>
      </c>
      <c r="U22" s="159">
        <v>221338</v>
      </c>
      <c r="V22" s="159">
        <v>14093753</v>
      </c>
      <c r="W22" s="159">
        <v>42549567</v>
      </c>
      <c r="X22" s="159">
        <v>54990870</v>
      </c>
      <c r="Y22" s="159">
        <v>-12441303</v>
      </c>
      <c r="Z22" s="141">
        <v>-22.62</v>
      </c>
      <c r="AA22" s="225">
        <v>75709910</v>
      </c>
    </row>
    <row r="23" spans="1:27" ht="12.75">
      <c r="A23" s="138" t="s">
        <v>92</v>
      </c>
      <c r="B23" s="136"/>
      <c r="C23" s="155">
        <v>63665</v>
      </c>
      <c r="D23" s="155"/>
      <c r="E23" s="156">
        <v>1080000</v>
      </c>
      <c r="F23" s="60">
        <v>25000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1080000</v>
      </c>
      <c r="Y23" s="60">
        <v>-1080000</v>
      </c>
      <c r="Z23" s="140">
        <v>-100</v>
      </c>
      <c r="AA23" s="62">
        <v>25000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85973538</v>
      </c>
      <c r="D25" s="217">
        <f>+D5+D9+D15+D19+D24</f>
        <v>0</v>
      </c>
      <c r="E25" s="230">
        <f t="shared" si="4"/>
        <v>166156660</v>
      </c>
      <c r="F25" s="219">
        <f t="shared" si="4"/>
        <v>170745790</v>
      </c>
      <c r="G25" s="219">
        <f t="shared" si="4"/>
        <v>0</v>
      </c>
      <c r="H25" s="219">
        <f t="shared" si="4"/>
        <v>8873835</v>
      </c>
      <c r="I25" s="219">
        <f t="shared" si="4"/>
        <v>1832666</v>
      </c>
      <c r="J25" s="219">
        <f t="shared" si="4"/>
        <v>10706501</v>
      </c>
      <c r="K25" s="219">
        <f t="shared" si="4"/>
        <v>8153736</v>
      </c>
      <c r="L25" s="219">
        <f t="shared" si="4"/>
        <v>2668022</v>
      </c>
      <c r="M25" s="219">
        <f t="shared" si="4"/>
        <v>1800017</v>
      </c>
      <c r="N25" s="219">
        <f t="shared" si="4"/>
        <v>12621775</v>
      </c>
      <c r="O25" s="219">
        <f t="shared" si="4"/>
        <v>4247397</v>
      </c>
      <c r="P25" s="219">
        <f t="shared" si="4"/>
        <v>4959926</v>
      </c>
      <c r="Q25" s="219">
        <f t="shared" si="4"/>
        <v>7811029</v>
      </c>
      <c r="R25" s="219">
        <f t="shared" si="4"/>
        <v>17018352</v>
      </c>
      <c r="S25" s="219">
        <f t="shared" si="4"/>
        <v>2857073</v>
      </c>
      <c r="T25" s="219">
        <f t="shared" si="4"/>
        <v>23229129</v>
      </c>
      <c r="U25" s="219">
        <f t="shared" si="4"/>
        <v>19432013</v>
      </c>
      <c r="V25" s="219">
        <f t="shared" si="4"/>
        <v>45518215</v>
      </c>
      <c r="W25" s="219">
        <f t="shared" si="4"/>
        <v>85864843</v>
      </c>
      <c r="X25" s="219">
        <f t="shared" si="4"/>
        <v>166156060</v>
      </c>
      <c r="Y25" s="219">
        <f t="shared" si="4"/>
        <v>-80291217</v>
      </c>
      <c r="Z25" s="231">
        <f>+IF(X25&lt;&gt;0,+(Y25/X25)*100,0)</f>
        <v>-48.32277378267155</v>
      </c>
      <c r="AA25" s="232">
        <f>+AA5+AA9+AA15+AA19+AA24</f>
        <v>170745790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62851427</v>
      </c>
      <c r="D28" s="155"/>
      <c r="E28" s="156">
        <v>133128000</v>
      </c>
      <c r="F28" s="60">
        <v>113484950</v>
      </c>
      <c r="G28" s="60"/>
      <c r="H28" s="60">
        <v>8873835</v>
      </c>
      <c r="I28" s="60">
        <v>1832666</v>
      </c>
      <c r="J28" s="60">
        <v>10706501</v>
      </c>
      <c r="K28" s="60">
        <v>8153736</v>
      </c>
      <c r="L28" s="60">
        <v>2668022</v>
      </c>
      <c r="M28" s="60">
        <v>1899021</v>
      </c>
      <c r="N28" s="60">
        <v>12720779</v>
      </c>
      <c r="O28" s="60">
        <v>4266002</v>
      </c>
      <c r="P28" s="60">
        <v>5088688</v>
      </c>
      <c r="Q28" s="60">
        <v>7779481</v>
      </c>
      <c r="R28" s="60">
        <v>17134171</v>
      </c>
      <c r="S28" s="60">
        <v>2027461</v>
      </c>
      <c r="T28" s="60">
        <v>22902093</v>
      </c>
      <c r="U28" s="60">
        <v>14497755</v>
      </c>
      <c r="V28" s="60">
        <v>39427309</v>
      </c>
      <c r="W28" s="60">
        <v>79988760</v>
      </c>
      <c r="X28" s="60">
        <v>133128100</v>
      </c>
      <c r="Y28" s="60">
        <v>-53139340</v>
      </c>
      <c r="Z28" s="140">
        <v>-39.92</v>
      </c>
      <c r="AA28" s="155">
        <v>113484950</v>
      </c>
    </row>
    <row r="29" spans="1:27" ht="12.75">
      <c r="A29" s="234" t="s">
        <v>134</v>
      </c>
      <c r="B29" s="136"/>
      <c r="C29" s="155"/>
      <c r="D29" s="155"/>
      <c r="E29" s="156"/>
      <c r="F29" s="60">
        <v>30000000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30000000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62851427</v>
      </c>
      <c r="D32" s="210">
        <f>SUM(D28:D31)</f>
        <v>0</v>
      </c>
      <c r="E32" s="211">
        <f t="shared" si="5"/>
        <v>133128000</v>
      </c>
      <c r="F32" s="77">
        <f t="shared" si="5"/>
        <v>143484950</v>
      </c>
      <c r="G32" s="77">
        <f t="shared" si="5"/>
        <v>0</v>
      </c>
      <c r="H32" s="77">
        <f t="shared" si="5"/>
        <v>8873835</v>
      </c>
      <c r="I32" s="77">
        <f t="shared" si="5"/>
        <v>1832666</v>
      </c>
      <c r="J32" s="77">
        <f t="shared" si="5"/>
        <v>10706501</v>
      </c>
      <c r="K32" s="77">
        <f t="shared" si="5"/>
        <v>8153736</v>
      </c>
      <c r="L32" s="77">
        <f t="shared" si="5"/>
        <v>2668022</v>
      </c>
      <c r="M32" s="77">
        <f t="shared" si="5"/>
        <v>1899021</v>
      </c>
      <c r="N32" s="77">
        <f t="shared" si="5"/>
        <v>12720779</v>
      </c>
      <c r="O32" s="77">
        <f t="shared" si="5"/>
        <v>4266002</v>
      </c>
      <c r="P32" s="77">
        <f t="shared" si="5"/>
        <v>5088688</v>
      </c>
      <c r="Q32" s="77">
        <f t="shared" si="5"/>
        <v>7779481</v>
      </c>
      <c r="R32" s="77">
        <f t="shared" si="5"/>
        <v>17134171</v>
      </c>
      <c r="S32" s="77">
        <f t="shared" si="5"/>
        <v>2027461</v>
      </c>
      <c r="T32" s="77">
        <f t="shared" si="5"/>
        <v>22902093</v>
      </c>
      <c r="U32" s="77">
        <f t="shared" si="5"/>
        <v>14497755</v>
      </c>
      <c r="V32" s="77">
        <f t="shared" si="5"/>
        <v>39427309</v>
      </c>
      <c r="W32" s="77">
        <f t="shared" si="5"/>
        <v>79988760</v>
      </c>
      <c r="X32" s="77">
        <f t="shared" si="5"/>
        <v>133128100</v>
      </c>
      <c r="Y32" s="77">
        <f t="shared" si="5"/>
        <v>-53139340</v>
      </c>
      <c r="Z32" s="212">
        <f>+IF(X32&lt;&gt;0,+(Y32/X32)*100,0)</f>
        <v>-39.915945619294504</v>
      </c>
      <c r="AA32" s="79">
        <f>SUM(AA28:AA31)</f>
        <v>143484950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4974100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3127813</v>
      </c>
      <c r="V33" s="60">
        <v>3127813</v>
      </c>
      <c r="W33" s="60">
        <v>3127813</v>
      </c>
      <c r="X33" s="60"/>
      <c r="Y33" s="60">
        <v>3127813</v>
      </c>
      <c r="Z33" s="140"/>
      <c r="AA33" s="62">
        <v>4974100</v>
      </c>
    </row>
    <row r="34" spans="1:27" ht="12.75">
      <c r="A34" s="237" t="s">
        <v>52</v>
      </c>
      <c r="B34" s="136" t="s">
        <v>138</v>
      </c>
      <c r="C34" s="155">
        <v>1570649</v>
      </c>
      <c r="D34" s="155"/>
      <c r="E34" s="156">
        <v>3130000</v>
      </c>
      <c r="F34" s="60">
        <v>6669720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>
        <v>596470</v>
      </c>
      <c r="V34" s="60">
        <v>596470</v>
      </c>
      <c r="W34" s="60">
        <v>596470</v>
      </c>
      <c r="X34" s="60">
        <v>3130000</v>
      </c>
      <c r="Y34" s="60">
        <v>-2533530</v>
      </c>
      <c r="Z34" s="140">
        <v>-80.94</v>
      </c>
      <c r="AA34" s="62">
        <v>6669720</v>
      </c>
    </row>
    <row r="35" spans="1:27" ht="12.75">
      <c r="A35" s="237" t="s">
        <v>53</v>
      </c>
      <c r="B35" s="136"/>
      <c r="C35" s="155">
        <v>21551463</v>
      </c>
      <c r="D35" s="155"/>
      <c r="E35" s="156">
        <v>29898660</v>
      </c>
      <c r="F35" s="60">
        <v>15617020</v>
      </c>
      <c r="G35" s="60"/>
      <c r="H35" s="60"/>
      <c r="I35" s="60"/>
      <c r="J35" s="60"/>
      <c r="K35" s="60"/>
      <c r="L35" s="60"/>
      <c r="M35" s="60">
        <v>-99004</v>
      </c>
      <c r="N35" s="60">
        <v>-99004</v>
      </c>
      <c r="O35" s="60">
        <v>-18605</v>
      </c>
      <c r="P35" s="60">
        <v>-128762</v>
      </c>
      <c r="Q35" s="60">
        <v>31548</v>
      </c>
      <c r="R35" s="60">
        <v>-115819</v>
      </c>
      <c r="S35" s="60">
        <v>829613</v>
      </c>
      <c r="T35" s="60">
        <v>327035</v>
      </c>
      <c r="U35" s="60">
        <v>1209975</v>
      </c>
      <c r="V35" s="60">
        <v>2366623</v>
      </c>
      <c r="W35" s="60">
        <v>2151800</v>
      </c>
      <c r="X35" s="60">
        <v>29897960</v>
      </c>
      <c r="Y35" s="60">
        <v>-27746160</v>
      </c>
      <c r="Z35" s="140">
        <v>-92.8</v>
      </c>
      <c r="AA35" s="62">
        <v>15617020</v>
      </c>
    </row>
    <row r="36" spans="1:27" ht="12.75">
      <c r="A36" s="238" t="s">
        <v>139</v>
      </c>
      <c r="B36" s="149"/>
      <c r="C36" s="222">
        <f aca="true" t="shared" si="6" ref="C36:Y36">SUM(C32:C35)</f>
        <v>85973539</v>
      </c>
      <c r="D36" s="222">
        <f>SUM(D32:D35)</f>
        <v>0</v>
      </c>
      <c r="E36" s="218">
        <f t="shared" si="6"/>
        <v>166156660</v>
      </c>
      <c r="F36" s="220">
        <f t="shared" si="6"/>
        <v>170745790</v>
      </c>
      <c r="G36" s="220">
        <f t="shared" si="6"/>
        <v>0</v>
      </c>
      <c r="H36" s="220">
        <f t="shared" si="6"/>
        <v>8873835</v>
      </c>
      <c r="I36" s="220">
        <f t="shared" si="6"/>
        <v>1832666</v>
      </c>
      <c r="J36" s="220">
        <f t="shared" si="6"/>
        <v>10706501</v>
      </c>
      <c r="K36" s="220">
        <f t="shared" si="6"/>
        <v>8153736</v>
      </c>
      <c r="L36" s="220">
        <f t="shared" si="6"/>
        <v>2668022</v>
      </c>
      <c r="M36" s="220">
        <f t="shared" si="6"/>
        <v>1800017</v>
      </c>
      <c r="N36" s="220">
        <f t="shared" si="6"/>
        <v>12621775</v>
      </c>
      <c r="O36" s="220">
        <f t="shared" si="6"/>
        <v>4247397</v>
      </c>
      <c r="P36" s="220">
        <f t="shared" si="6"/>
        <v>4959926</v>
      </c>
      <c r="Q36" s="220">
        <f t="shared" si="6"/>
        <v>7811029</v>
      </c>
      <c r="R36" s="220">
        <f t="shared" si="6"/>
        <v>17018352</v>
      </c>
      <c r="S36" s="220">
        <f t="shared" si="6"/>
        <v>2857074</v>
      </c>
      <c r="T36" s="220">
        <f t="shared" si="6"/>
        <v>23229128</v>
      </c>
      <c r="U36" s="220">
        <f t="shared" si="6"/>
        <v>19432013</v>
      </c>
      <c r="V36" s="220">
        <f t="shared" si="6"/>
        <v>45518215</v>
      </c>
      <c r="W36" s="220">
        <f t="shared" si="6"/>
        <v>85864843</v>
      </c>
      <c r="X36" s="220">
        <f t="shared" si="6"/>
        <v>166156060</v>
      </c>
      <c r="Y36" s="220">
        <f t="shared" si="6"/>
        <v>-80291217</v>
      </c>
      <c r="Z36" s="221">
        <f>+IF(X36&lt;&gt;0,+(Y36/X36)*100,0)</f>
        <v>-48.32277378267155</v>
      </c>
      <c r="AA36" s="239">
        <f>SUM(AA32:AA35)</f>
        <v>170745790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5251141</v>
      </c>
      <c r="D6" s="155"/>
      <c r="E6" s="59">
        <v>3599000</v>
      </c>
      <c r="F6" s="60">
        <v>13000</v>
      </c>
      <c r="G6" s="60">
        <v>21196113</v>
      </c>
      <c r="H6" s="60">
        <v>-62047785</v>
      </c>
      <c r="I6" s="60">
        <v>11864572</v>
      </c>
      <c r="J6" s="60">
        <v>11864572</v>
      </c>
      <c r="K6" s="60">
        <v>-17942187</v>
      </c>
      <c r="L6" s="60">
        <v>-13963799</v>
      </c>
      <c r="M6" s="60">
        <v>40105193</v>
      </c>
      <c r="N6" s="60">
        <v>40105193</v>
      </c>
      <c r="O6" s="60">
        <v>-37708562</v>
      </c>
      <c r="P6" s="60">
        <v>26590261</v>
      </c>
      <c r="Q6" s="60">
        <v>-1356097</v>
      </c>
      <c r="R6" s="60">
        <v>-1356097</v>
      </c>
      <c r="S6" s="60">
        <v>10171400</v>
      </c>
      <c r="T6" s="60">
        <v>-11416332</v>
      </c>
      <c r="U6" s="60">
        <v>-1965011</v>
      </c>
      <c r="V6" s="60">
        <v>-1965011</v>
      </c>
      <c r="W6" s="60">
        <v>-1965011</v>
      </c>
      <c r="X6" s="60">
        <v>13000</v>
      </c>
      <c r="Y6" s="60">
        <v>-1978011</v>
      </c>
      <c r="Z6" s="140">
        <v>-15215.47</v>
      </c>
      <c r="AA6" s="62">
        <v>13000</v>
      </c>
    </row>
    <row r="7" spans="1:27" ht="12.75">
      <c r="A7" s="249" t="s">
        <v>144</v>
      </c>
      <c r="B7" s="182"/>
      <c r="C7" s="155">
        <v>7376454</v>
      </c>
      <c r="D7" s="155"/>
      <c r="E7" s="59">
        <v>10000000</v>
      </c>
      <c r="F7" s="60"/>
      <c r="G7" s="60">
        <v>54056607</v>
      </c>
      <c r="H7" s="60">
        <v>4300000</v>
      </c>
      <c r="I7" s="60">
        <v>-13399780</v>
      </c>
      <c r="J7" s="60">
        <v>-13399780</v>
      </c>
      <c r="K7" s="60">
        <v>9677580</v>
      </c>
      <c r="L7" s="60">
        <v>19862137</v>
      </c>
      <c r="M7" s="60">
        <v>8947001</v>
      </c>
      <c r="N7" s="60">
        <v>8947001</v>
      </c>
      <c r="O7" s="60">
        <v>6255049</v>
      </c>
      <c r="P7" s="60">
        <v>-44500000</v>
      </c>
      <c r="Q7" s="60">
        <v>24780000</v>
      </c>
      <c r="R7" s="60">
        <v>24780000</v>
      </c>
      <c r="S7" s="60">
        <v>-11800000</v>
      </c>
      <c r="T7" s="60">
        <v>-16800000</v>
      </c>
      <c r="U7" s="60">
        <v>242994</v>
      </c>
      <c r="V7" s="60">
        <v>242994</v>
      </c>
      <c r="W7" s="60">
        <v>242994</v>
      </c>
      <c r="X7" s="60"/>
      <c r="Y7" s="60">
        <v>242994</v>
      </c>
      <c r="Z7" s="140"/>
      <c r="AA7" s="62"/>
    </row>
    <row r="8" spans="1:27" ht="12.75">
      <c r="A8" s="249" t="s">
        <v>145</v>
      </c>
      <c r="B8" s="182"/>
      <c r="C8" s="155">
        <v>142215392</v>
      </c>
      <c r="D8" s="155"/>
      <c r="E8" s="59">
        <v>331956000</v>
      </c>
      <c r="F8" s="60">
        <v>350998000</v>
      </c>
      <c r="G8" s="60">
        <v>27133319</v>
      </c>
      <c r="H8" s="60">
        <v>26610706</v>
      </c>
      <c r="I8" s="60">
        <v>-6099416</v>
      </c>
      <c r="J8" s="60">
        <v>-6099416</v>
      </c>
      <c r="K8" s="60">
        <v>5225443</v>
      </c>
      <c r="L8" s="60">
        <v>-4536239</v>
      </c>
      <c r="M8" s="60">
        <v>11375814</v>
      </c>
      <c r="N8" s="60">
        <v>11375814</v>
      </c>
      <c r="O8" s="60">
        <v>1777499</v>
      </c>
      <c r="P8" s="60">
        <v>2784017</v>
      </c>
      <c r="Q8" s="60">
        <v>12289120</v>
      </c>
      <c r="R8" s="60">
        <v>12289120</v>
      </c>
      <c r="S8" s="60">
        <v>20430668</v>
      </c>
      <c r="T8" s="60">
        <v>-13718007</v>
      </c>
      <c r="U8" s="60">
        <v>15298894</v>
      </c>
      <c r="V8" s="60">
        <v>15298894</v>
      </c>
      <c r="W8" s="60">
        <v>15298894</v>
      </c>
      <c r="X8" s="60">
        <v>350998000</v>
      </c>
      <c r="Y8" s="60">
        <v>-335699106</v>
      </c>
      <c r="Z8" s="140">
        <v>-95.64</v>
      </c>
      <c r="AA8" s="62">
        <v>350998000</v>
      </c>
    </row>
    <row r="9" spans="1:27" ht="12.75">
      <c r="A9" s="249" t="s">
        <v>146</v>
      </c>
      <c r="B9" s="182"/>
      <c r="C9" s="155">
        <v>77930642</v>
      </c>
      <c r="D9" s="155"/>
      <c r="E9" s="59">
        <v>33000000</v>
      </c>
      <c r="F9" s="60">
        <v>33000000</v>
      </c>
      <c r="G9" s="60">
        <v>21762856</v>
      </c>
      <c r="H9" s="60">
        <v>79391</v>
      </c>
      <c r="I9" s="60">
        <v>111066</v>
      </c>
      <c r="J9" s="60">
        <v>111066</v>
      </c>
      <c r="K9" s="60">
        <v>4160</v>
      </c>
      <c r="L9" s="60">
        <v>47203</v>
      </c>
      <c r="M9" s="60">
        <v>-10039</v>
      </c>
      <c r="N9" s="60">
        <v>-10039</v>
      </c>
      <c r="O9" s="60">
        <v>-17359</v>
      </c>
      <c r="P9" s="60">
        <v>5243734</v>
      </c>
      <c r="Q9" s="60">
        <v>1759802</v>
      </c>
      <c r="R9" s="60">
        <v>1759802</v>
      </c>
      <c r="S9" s="60">
        <v>5446030</v>
      </c>
      <c r="T9" s="60">
        <v>4181962</v>
      </c>
      <c r="U9" s="60">
        <v>-26837314</v>
      </c>
      <c r="V9" s="60">
        <v>-26837314</v>
      </c>
      <c r="W9" s="60">
        <v>-26837314</v>
      </c>
      <c r="X9" s="60">
        <v>33000000</v>
      </c>
      <c r="Y9" s="60">
        <v>-59837314</v>
      </c>
      <c r="Z9" s="140">
        <v>-181.33</v>
      </c>
      <c r="AA9" s="62">
        <v>33000000</v>
      </c>
    </row>
    <row r="10" spans="1:27" ht="12.75">
      <c r="A10" s="249" t="s">
        <v>147</v>
      </c>
      <c r="B10" s="182"/>
      <c r="C10" s="155">
        <v>3018504</v>
      </c>
      <c r="D10" s="155"/>
      <c r="E10" s="59">
        <v>2900000</v>
      </c>
      <c r="F10" s="60">
        <v>2900000</v>
      </c>
      <c r="G10" s="159"/>
      <c r="H10" s="159">
        <v>508585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>
        <v>486592</v>
      </c>
      <c r="V10" s="159">
        <v>486592</v>
      </c>
      <c r="W10" s="159">
        <v>486592</v>
      </c>
      <c r="X10" s="60">
        <v>2900000</v>
      </c>
      <c r="Y10" s="159">
        <v>-2413408</v>
      </c>
      <c r="Z10" s="141">
        <v>-83.22</v>
      </c>
      <c r="AA10" s="225">
        <v>2900000</v>
      </c>
    </row>
    <row r="11" spans="1:27" ht="12.75">
      <c r="A11" s="249" t="s">
        <v>148</v>
      </c>
      <c r="B11" s="182"/>
      <c r="C11" s="155">
        <v>15060882</v>
      </c>
      <c r="D11" s="155"/>
      <c r="E11" s="59">
        <v>16000000</v>
      </c>
      <c r="F11" s="60">
        <v>16000000</v>
      </c>
      <c r="G11" s="60"/>
      <c r="H11" s="60">
        <v>3867</v>
      </c>
      <c r="I11" s="60">
        <v>6112</v>
      </c>
      <c r="J11" s="60">
        <v>6112</v>
      </c>
      <c r="K11" s="60">
        <v>24153</v>
      </c>
      <c r="L11" s="60">
        <v>-23463</v>
      </c>
      <c r="M11" s="60">
        <v>-5712</v>
      </c>
      <c r="N11" s="60">
        <v>-5712</v>
      </c>
      <c r="O11" s="60">
        <v>183955</v>
      </c>
      <c r="P11" s="60">
        <v>898788</v>
      </c>
      <c r="Q11" s="60">
        <v>331017</v>
      </c>
      <c r="R11" s="60">
        <v>331017</v>
      </c>
      <c r="S11" s="60">
        <v>-362494</v>
      </c>
      <c r="T11" s="60">
        <v>257221</v>
      </c>
      <c r="U11" s="60">
        <v>-1335489</v>
      </c>
      <c r="V11" s="60">
        <v>-1335489</v>
      </c>
      <c r="W11" s="60">
        <v>-1335489</v>
      </c>
      <c r="X11" s="60">
        <v>16000000</v>
      </c>
      <c r="Y11" s="60">
        <v>-17335489</v>
      </c>
      <c r="Z11" s="140">
        <v>-108.35</v>
      </c>
      <c r="AA11" s="62">
        <v>16000000</v>
      </c>
    </row>
    <row r="12" spans="1:27" ht="12.75">
      <c r="A12" s="250" t="s">
        <v>56</v>
      </c>
      <c r="B12" s="251"/>
      <c r="C12" s="168">
        <f aca="true" t="shared" si="0" ref="C12:Y12">SUM(C6:C11)</f>
        <v>250853015</v>
      </c>
      <c r="D12" s="168">
        <f>SUM(D6:D11)</f>
        <v>0</v>
      </c>
      <c r="E12" s="72">
        <f t="shared" si="0"/>
        <v>397455000</v>
      </c>
      <c r="F12" s="73">
        <f t="shared" si="0"/>
        <v>402911000</v>
      </c>
      <c r="G12" s="73">
        <f t="shared" si="0"/>
        <v>124148895</v>
      </c>
      <c r="H12" s="73">
        <f t="shared" si="0"/>
        <v>-30545236</v>
      </c>
      <c r="I12" s="73">
        <f t="shared" si="0"/>
        <v>-7517446</v>
      </c>
      <c r="J12" s="73">
        <f t="shared" si="0"/>
        <v>-7517446</v>
      </c>
      <c r="K12" s="73">
        <f t="shared" si="0"/>
        <v>-3010851</v>
      </c>
      <c r="L12" s="73">
        <f t="shared" si="0"/>
        <v>1385839</v>
      </c>
      <c r="M12" s="73">
        <f t="shared" si="0"/>
        <v>60412257</v>
      </c>
      <c r="N12" s="73">
        <f t="shared" si="0"/>
        <v>60412257</v>
      </c>
      <c r="O12" s="73">
        <f t="shared" si="0"/>
        <v>-29509418</v>
      </c>
      <c r="P12" s="73">
        <f t="shared" si="0"/>
        <v>-8983200</v>
      </c>
      <c r="Q12" s="73">
        <f t="shared" si="0"/>
        <v>37803842</v>
      </c>
      <c r="R12" s="73">
        <f t="shared" si="0"/>
        <v>37803842</v>
      </c>
      <c r="S12" s="73">
        <f t="shared" si="0"/>
        <v>23885604</v>
      </c>
      <c r="T12" s="73">
        <f t="shared" si="0"/>
        <v>-37495156</v>
      </c>
      <c r="U12" s="73">
        <f t="shared" si="0"/>
        <v>-14109334</v>
      </c>
      <c r="V12" s="73">
        <f t="shared" si="0"/>
        <v>-14109334</v>
      </c>
      <c r="W12" s="73">
        <f t="shared" si="0"/>
        <v>-14109334</v>
      </c>
      <c r="X12" s="73">
        <f t="shared" si="0"/>
        <v>402911000</v>
      </c>
      <c r="Y12" s="73">
        <f t="shared" si="0"/>
        <v>-417020334</v>
      </c>
      <c r="Z12" s="170">
        <f>+IF(X12&lt;&gt;0,+(Y12/X12)*100,0)</f>
        <v>-103.50184879539155</v>
      </c>
      <c r="AA12" s="74">
        <f>SUM(AA6:AA11)</f>
        <v>402911000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86054386</v>
      </c>
      <c r="D17" s="155"/>
      <c r="E17" s="59">
        <v>84351000</v>
      </c>
      <c r="F17" s="60">
        <v>86054000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86054000</v>
      </c>
      <c r="Y17" s="60">
        <v>-86054000</v>
      </c>
      <c r="Z17" s="140">
        <v>-100</v>
      </c>
      <c r="AA17" s="62">
        <v>86054000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1197505958</v>
      </c>
      <c r="D19" s="155"/>
      <c r="E19" s="59">
        <v>1292257000</v>
      </c>
      <c r="F19" s="60">
        <v>1311076000</v>
      </c>
      <c r="G19" s="60"/>
      <c r="H19" s="60">
        <v>8873835</v>
      </c>
      <c r="I19" s="60">
        <v>1832666</v>
      </c>
      <c r="J19" s="60">
        <v>1832666</v>
      </c>
      <c r="K19" s="60">
        <v>8153736</v>
      </c>
      <c r="L19" s="60">
        <v>2668022</v>
      </c>
      <c r="M19" s="60">
        <v>1800018</v>
      </c>
      <c r="N19" s="60">
        <v>1800018</v>
      </c>
      <c r="O19" s="60">
        <v>-34507034</v>
      </c>
      <c r="P19" s="60">
        <v>4959926</v>
      </c>
      <c r="Q19" s="60">
        <v>46565459</v>
      </c>
      <c r="R19" s="60">
        <v>46565459</v>
      </c>
      <c r="S19" s="60">
        <v>-7762040</v>
      </c>
      <c r="T19" s="60">
        <v>22167215</v>
      </c>
      <c r="U19" s="60">
        <v>-24164230</v>
      </c>
      <c r="V19" s="60">
        <v>-24164230</v>
      </c>
      <c r="W19" s="60">
        <v>-24164230</v>
      </c>
      <c r="X19" s="60">
        <v>1311076000</v>
      </c>
      <c r="Y19" s="60">
        <v>-1335240230</v>
      </c>
      <c r="Z19" s="140">
        <v>-101.84</v>
      </c>
      <c r="AA19" s="62">
        <v>1311076000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4421285</v>
      </c>
      <c r="D22" s="155"/>
      <c r="E22" s="59">
        <v>317000</v>
      </c>
      <c r="F22" s="60">
        <v>5021000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5021000</v>
      </c>
      <c r="Y22" s="60">
        <v>-5021000</v>
      </c>
      <c r="Z22" s="140">
        <v>-100</v>
      </c>
      <c r="AA22" s="62">
        <v>5021000</v>
      </c>
    </row>
    <row r="23" spans="1:27" ht="12.75">
      <c r="A23" s="249" t="s">
        <v>158</v>
      </c>
      <c r="B23" s="182"/>
      <c r="C23" s="155">
        <v>561001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1288542630</v>
      </c>
      <c r="D24" s="168">
        <f>SUM(D15:D23)</f>
        <v>0</v>
      </c>
      <c r="E24" s="76">
        <f t="shared" si="1"/>
        <v>1376925000</v>
      </c>
      <c r="F24" s="77">
        <f t="shared" si="1"/>
        <v>1402151000</v>
      </c>
      <c r="G24" s="77">
        <f t="shared" si="1"/>
        <v>0</v>
      </c>
      <c r="H24" s="77">
        <f t="shared" si="1"/>
        <v>8873835</v>
      </c>
      <c r="I24" s="77">
        <f t="shared" si="1"/>
        <v>1832666</v>
      </c>
      <c r="J24" s="77">
        <f t="shared" si="1"/>
        <v>1832666</v>
      </c>
      <c r="K24" s="77">
        <f t="shared" si="1"/>
        <v>8153736</v>
      </c>
      <c r="L24" s="77">
        <f t="shared" si="1"/>
        <v>2668022</v>
      </c>
      <c r="M24" s="77">
        <f t="shared" si="1"/>
        <v>1800018</v>
      </c>
      <c r="N24" s="77">
        <f t="shared" si="1"/>
        <v>1800018</v>
      </c>
      <c r="O24" s="77">
        <f t="shared" si="1"/>
        <v>-34507034</v>
      </c>
      <c r="P24" s="77">
        <f t="shared" si="1"/>
        <v>4959926</v>
      </c>
      <c r="Q24" s="77">
        <f t="shared" si="1"/>
        <v>46565459</v>
      </c>
      <c r="R24" s="77">
        <f t="shared" si="1"/>
        <v>46565459</v>
      </c>
      <c r="S24" s="77">
        <f t="shared" si="1"/>
        <v>-7762040</v>
      </c>
      <c r="T24" s="77">
        <f t="shared" si="1"/>
        <v>22167215</v>
      </c>
      <c r="U24" s="77">
        <f t="shared" si="1"/>
        <v>-24164230</v>
      </c>
      <c r="V24" s="77">
        <f t="shared" si="1"/>
        <v>-24164230</v>
      </c>
      <c r="W24" s="77">
        <f t="shared" si="1"/>
        <v>-24164230</v>
      </c>
      <c r="X24" s="77">
        <f t="shared" si="1"/>
        <v>1402151000</v>
      </c>
      <c r="Y24" s="77">
        <f t="shared" si="1"/>
        <v>-1426315230</v>
      </c>
      <c r="Z24" s="212">
        <f>+IF(X24&lt;&gt;0,+(Y24/X24)*100,0)</f>
        <v>-101.7233685958217</v>
      </c>
      <c r="AA24" s="79">
        <f>SUM(AA15:AA23)</f>
        <v>1402151000</v>
      </c>
    </row>
    <row r="25" spans="1:27" ht="12.75">
      <c r="A25" s="250" t="s">
        <v>159</v>
      </c>
      <c r="B25" s="251"/>
      <c r="C25" s="168">
        <f aca="true" t="shared" si="2" ref="C25:Y25">+C12+C24</f>
        <v>1539395645</v>
      </c>
      <c r="D25" s="168">
        <f>+D12+D24</f>
        <v>0</v>
      </c>
      <c r="E25" s="72">
        <f t="shared" si="2"/>
        <v>1774380000</v>
      </c>
      <c r="F25" s="73">
        <f t="shared" si="2"/>
        <v>1805062000</v>
      </c>
      <c r="G25" s="73">
        <f t="shared" si="2"/>
        <v>124148895</v>
      </c>
      <c r="H25" s="73">
        <f t="shared" si="2"/>
        <v>-21671401</v>
      </c>
      <c r="I25" s="73">
        <f t="shared" si="2"/>
        <v>-5684780</v>
      </c>
      <c r="J25" s="73">
        <f t="shared" si="2"/>
        <v>-5684780</v>
      </c>
      <c r="K25" s="73">
        <f t="shared" si="2"/>
        <v>5142885</v>
      </c>
      <c r="L25" s="73">
        <f t="shared" si="2"/>
        <v>4053861</v>
      </c>
      <c r="M25" s="73">
        <f t="shared" si="2"/>
        <v>62212275</v>
      </c>
      <c r="N25" s="73">
        <f t="shared" si="2"/>
        <v>62212275</v>
      </c>
      <c r="O25" s="73">
        <f t="shared" si="2"/>
        <v>-64016452</v>
      </c>
      <c r="P25" s="73">
        <f t="shared" si="2"/>
        <v>-4023274</v>
      </c>
      <c r="Q25" s="73">
        <f t="shared" si="2"/>
        <v>84369301</v>
      </c>
      <c r="R25" s="73">
        <f t="shared" si="2"/>
        <v>84369301</v>
      </c>
      <c r="S25" s="73">
        <f t="shared" si="2"/>
        <v>16123564</v>
      </c>
      <c r="T25" s="73">
        <f t="shared" si="2"/>
        <v>-15327941</v>
      </c>
      <c r="U25" s="73">
        <f t="shared" si="2"/>
        <v>-38273564</v>
      </c>
      <c r="V25" s="73">
        <f t="shared" si="2"/>
        <v>-38273564</v>
      </c>
      <c r="W25" s="73">
        <f t="shared" si="2"/>
        <v>-38273564</v>
      </c>
      <c r="X25" s="73">
        <f t="shared" si="2"/>
        <v>1805062000</v>
      </c>
      <c r="Y25" s="73">
        <f t="shared" si="2"/>
        <v>-1843335564</v>
      </c>
      <c r="Z25" s="170">
        <f>+IF(X25&lt;&gt;0,+(Y25/X25)*100,0)</f>
        <v>-102.12034622633462</v>
      </c>
      <c r="AA25" s="74">
        <f>+AA12+AA24</f>
        <v>1805062000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6447276</v>
      </c>
      <c r="D30" s="155"/>
      <c r="E30" s="59">
        <v>6964000</v>
      </c>
      <c r="F30" s="60">
        <v>6964000</v>
      </c>
      <c r="G30" s="60"/>
      <c r="H30" s="60">
        <v>-220555</v>
      </c>
      <c r="I30" s="60">
        <v>-346984</v>
      </c>
      <c r="J30" s="60">
        <v>-346984</v>
      </c>
      <c r="K30" s="60">
        <v>-417186</v>
      </c>
      <c r="L30" s="60">
        <v>-346984</v>
      </c>
      <c r="M30" s="60">
        <v>-706177</v>
      </c>
      <c r="N30" s="60">
        <v>-706177</v>
      </c>
      <c r="O30" s="60">
        <v>-1462175</v>
      </c>
      <c r="P30" s="60">
        <v>504853</v>
      </c>
      <c r="Q30" s="60"/>
      <c r="R30" s="60"/>
      <c r="S30" s="60">
        <v>-251122</v>
      </c>
      <c r="T30" s="60">
        <v>-256126</v>
      </c>
      <c r="U30" s="60">
        <v>-961031</v>
      </c>
      <c r="V30" s="60">
        <v>-961031</v>
      </c>
      <c r="W30" s="60">
        <v>-961031</v>
      </c>
      <c r="X30" s="60">
        <v>6964000</v>
      </c>
      <c r="Y30" s="60">
        <v>-7925031</v>
      </c>
      <c r="Z30" s="140">
        <v>-113.8</v>
      </c>
      <c r="AA30" s="62">
        <v>6964000</v>
      </c>
    </row>
    <row r="31" spans="1:27" ht="12.75">
      <c r="A31" s="249" t="s">
        <v>163</v>
      </c>
      <c r="B31" s="182"/>
      <c r="C31" s="155">
        <v>19459196</v>
      </c>
      <c r="D31" s="155"/>
      <c r="E31" s="59">
        <v>19000000</v>
      </c>
      <c r="F31" s="60">
        <v>19000000</v>
      </c>
      <c r="G31" s="60"/>
      <c r="H31" s="60">
        <v>655830</v>
      </c>
      <c r="I31" s="60">
        <v>605725</v>
      </c>
      <c r="J31" s="60">
        <v>605725</v>
      </c>
      <c r="K31" s="60">
        <v>611476</v>
      </c>
      <c r="L31" s="60">
        <v>349640</v>
      </c>
      <c r="M31" s="60">
        <v>-1804672</v>
      </c>
      <c r="N31" s="60">
        <v>-1804672</v>
      </c>
      <c r="O31" s="60">
        <v>420699</v>
      </c>
      <c r="P31" s="60">
        <v>271625</v>
      </c>
      <c r="Q31" s="60">
        <v>101594</v>
      </c>
      <c r="R31" s="60">
        <v>101594</v>
      </c>
      <c r="S31" s="60">
        <v>-9175</v>
      </c>
      <c r="T31" s="60">
        <v>56719</v>
      </c>
      <c r="U31" s="60">
        <v>95059</v>
      </c>
      <c r="V31" s="60">
        <v>95059</v>
      </c>
      <c r="W31" s="60">
        <v>95059</v>
      </c>
      <c r="X31" s="60">
        <v>19000000</v>
      </c>
      <c r="Y31" s="60">
        <v>-18904941</v>
      </c>
      <c r="Z31" s="140">
        <v>-99.5</v>
      </c>
      <c r="AA31" s="62">
        <v>19000000</v>
      </c>
    </row>
    <row r="32" spans="1:27" ht="12.75">
      <c r="A32" s="249" t="s">
        <v>164</v>
      </c>
      <c r="B32" s="182"/>
      <c r="C32" s="155">
        <v>235403936</v>
      </c>
      <c r="D32" s="155"/>
      <c r="E32" s="59">
        <v>166400000</v>
      </c>
      <c r="F32" s="60">
        <v>156400000</v>
      </c>
      <c r="G32" s="60">
        <v>16371994</v>
      </c>
      <c r="H32" s="60">
        <v>-29682862</v>
      </c>
      <c r="I32" s="60">
        <v>50221681</v>
      </c>
      <c r="J32" s="60">
        <v>50221681</v>
      </c>
      <c r="K32" s="60">
        <v>-12152435</v>
      </c>
      <c r="L32" s="60">
        <v>-2498458</v>
      </c>
      <c r="M32" s="60">
        <v>8271020</v>
      </c>
      <c r="N32" s="60">
        <v>8271020</v>
      </c>
      <c r="O32" s="60">
        <v>-28026894</v>
      </c>
      <c r="P32" s="60">
        <v>5185667</v>
      </c>
      <c r="Q32" s="60">
        <v>-21261</v>
      </c>
      <c r="R32" s="60">
        <v>-21261</v>
      </c>
      <c r="S32" s="60">
        <v>9419008</v>
      </c>
      <c r="T32" s="60">
        <v>39685854</v>
      </c>
      <c r="U32" s="60">
        <v>33782012</v>
      </c>
      <c r="V32" s="60">
        <v>33782012</v>
      </c>
      <c r="W32" s="60">
        <v>33782012</v>
      </c>
      <c r="X32" s="60">
        <v>156400000</v>
      </c>
      <c r="Y32" s="60">
        <v>-122617988</v>
      </c>
      <c r="Z32" s="140">
        <v>-78.4</v>
      </c>
      <c r="AA32" s="62">
        <v>156400000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261310408</v>
      </c>
      <c r="D34" s="168">
        <f>SUM(D29:D33)</f>
        <v>0</v>
      </c>
      <c r="E34" s="72">
        <f t="shared" si="3"/>
        <v>192364000</v>
      </c>
      <c r="F34" s="73">
        <f t="shared" si="3"/>
        <v>182364000</v>
      </c>
      <c r="G34" s="73">
        <f t="shared" si="3"/>
        <v>16371994</v>
      </c>
      <c r="H34" s="73">
        <f t="shared" si="3"/>
        <v>-29247587</v>
      </c>
      <c r="I34" s="73">
        <f t="shared" si="3"/>
        <v>50480422</v>
      </c>
      <c r="J34" s="73">
        <f t="shared" si="3"/>
        <v>50480422</v>
      </c>
      <c r="K34" s="73">
        <f t="shared" si="3"/>
        <v>-11958145</v>
      </c>
      <c r="L34" s="73">
        <f t="shared" si="3"/>
        <v>-2495802</v>
      </c>
      <c r="M34" s="73">
        <f t="shared" si="3"/>
        <v>5760171</v>
      </c>
      <c r="N34" s="73">
        <f t="shared" si="3"/>
        <v>5760171</v>
      </c>
      <c r="O34" s="73">
        <f t="shared" si="3"/>
        <v>-29068370</v>
      </c>
      <c r="P34" s="73">
        <f t="shared" si="3"/>
        <v>5962145</v>
      </c>
      <c r="Q34" s="73">
        <f t="shared" si="3"/>
        <v>80333</v>
      </c>
      <c r="R34" s="73">
        <f t="shared" si="3"/>
        <v>80333</v>
      </c>
      <c r="S34" s="73">
        <f t="shared" si="3"/>
        <v>9158711</v>
      </c>
      <c r="T34" s="73">
        <f t="shared" si="3"/>
        <v>39486447</v>
      </c>
      <c r="U34" s="73">
        <f t="shared" si="3"/>
        <v>32916040</v>
      </c>
      <c r="V34" s="73">
        <f t="shared" si="3"/>
        <v>32916040</v>
      </c>
      <c r="W34" s="73">
        <f t="shared" si="3"/>
        <v>32916040</v>
      </c>
      <c r="X34" s="73">
        <f t="shared" si="3"/>
        <v>182364000</v>
      </c>
      <c r="Y34" s="73">
        <f t="shared" si="3"/>
        <v>-149447960</v>
      </c>
      <c r="Z34" s="170">
        <f>+IF(X34&lt;&gt;0,+(Y34/X34)*100,0)</f>
        <v>-81.95036301024325</v>
      </c>
      <c r="AA34" s="74">
        <f>SUM(AA29:AA33)</f>
        <v>182364000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12774405</v>
      </c>
      <c r="D37" s="155"/>
      <c r="E37" s="59">
        <v>17417000</v>
      </c>
      <c r="F37" s="60">
        <v>17417000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>
        <v>748799</v>
      </c>
      <c r="V37" s="60">
        <v>748799</v>
      </c>
      <c r="W37" s="60">
        <v>748799</v>
      </c>
      <c r="X37" s="60">
        <v>17417000</v>
      </c>
      <c r="Y37" s="60">
        <v>-16668201</v>
      </c>
      <c r="Z37" s="140">
        <v>-95.7</v>
      </c>
      <c r="AA37" s="62">
        <v>17417000</v>
      </c>
    </row>
    <row r="38" spans="1:27" ht="12.75">
      <c r="A38" s="249" t="s">
        <v>165</v>
      </c>
      <c r="B38" s="182"/>
      <c r="C38" s="155">
        <v>72443982</v>
      </c>
      <c r="D38" s="155"/>
      <c r="E38" s="59">
        <v>107902000</v>
      </c>
      <c r="F38" s="60">
        <v>81951000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81951000</v>
      </c>
      <c r="Y38" s="60">
        <v>-81951000</v>
      </c>
      <c r="Z38" s="140">
        <v>-100</v>
      </c>
      <c r="AA38" s="62">
        <v>81951000</v>
      </c>
    </row>
    <row r="39" spans="1:27" ht="12.75">
      <c r="A39" s="250" t="s">
        <v>59</v>
      </c>
      <c r="B39" s="253"/>
      <c r="C39" s="168">
        <f aca="true" t="shared" si="4" ref="C39:Y39">SUM(C37:C38)</f>
        <v>85218387</v>
      </c>
      <c r="D39" s="168">
        <f>SUM(D37:D38)</f>
        <v>0</v>
      </c>
      <c r="E39" s="76">
        <f t="shared" si="4"/>
        <v>125319000</v>
      </c>
      <c r="F39" s="77">
        <f t="shared" si="4"/>
        <v>99368000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748799</v>
      </c>
      <c r="V39" s="77">
        <f t="shared" si="4"/>
        <v>748799</v>
      </c>
      <c r="W39" s="77">
        <f t="shared" si="4"/>
        <v>748799</v>
      </c>
      <c r="X39" s="77">
        <f t="shared" si="4"/>
        <v>99368000</v>
      </c>
      <c r="Y39" s="77">
        <f t="shared" si="4"/>
        <v>-98619201</v>
      </c>
      <c r="Z39" s="212">
        <f>+IF(X39&lt;&gt;0,+(Y39/X39)*100,0)</f>
        <v>-99.2464384912648</v>
      </c>
      <c r="AA39" s="79">
        <f>SUM(AA37:AA38)</f>
        <v>99368000</v>
      </c>
    </row>
    <row r="40" spans="1:27" ht="12.75">
      <c r="A40" s="250" t="s">
        <v>167</v>
      </c>
      <c r="B40" s="251"/>
      <c r="C40" s="168">
        <f aca="true" t="shared" si="5" ref="C40:Y40">+C34+C39</f>
        <v>346528795</v>
      </c>
      <c r="D40" s="168">
        <f>+D34+D39</f>
        <v>0</v>
      </c>
      <c r="E40" s="72">
        <f t="shared" si="5"/>
        <v>317683000</v>
      </c>
      <c r="F40" s="73">
        <f t="shared" si="5"/>
        <v>281732000</v>
      </c>
      <c r="G40" s="73">
        <f t="shared" si="5"/>
        <v>16371994</v>
      </c>
      <c r="H40" s="73">
        <f t="shared" si="5"/>
        <v>-29247587</v>
      </c>
      <c r="I40" s="73">
        <f t="shared" si="5"/>
        <v>50480422</v>
      </c>
      <c r="J40" s="73">
        <f t="shared" si="5"/>
        <v>50480422</v>
      </c>
      <c r="K40" s="73">
        <f t="shared" si="5"/>
        <v>-11958145</v>
      </c>
      <c r="L40" s="73">
        <f t="shared" si="5"/>
        <v>-2495802</v>
      </c>
      <c r="M40" s="73">
        <f t="shared" si="5"/>
        <v>5760171</v>
      </c>
      <c r="N40" s="73">
        <f t="shared" si="5"/>
        <v>5760171</v>
      </c>
      <c r="O40" s="73">
        <f t="shared" si="5"/>
        <v>-29068370</v>
      </c>
      <c r="P40" s="73">
        <f t="shared" si="5"/>
        <v>5962145</v>
      </c>
      <c r="Q40" s="73">
        <f t="shared" si="5"/>
        <v>80333</v>
      </c>
      <c r="R40" s="73">
        <f t="shared" si="5"/>
        <v>80333</v>
      </c>
      <c r="S40" s="73">
        <f t="shared" si="5"/>
        <v>9158711</v>
      </c>
      <c r="T40" s="73">
        <f t="shared" si="5"/>
        <v>39486447</v>
      </c>
      <c r="U40" s="73">
        <f t="shared" si="5"/>
        <v>33664839</v>
      </c>
      <c r="V40" s="73">
        <f t="shared" si="5"/>
        <v>33664839</v>
      </c>
      <c r="W40" s="73">
        <f t="shared" si="5"/>
        <v>33664839</v>
      </c>
      <c r="X40" s="73">
        <f t="shared" si="5"/>
        <v>281732000</v>
      </c>
      <c r="Y40" s="73">
        <f t="shared" si="5"/>
        <v>-248067161</v>
      </c>
      <c r="Z40" s="170">
        <f>+IF(X40&lt;&gt;0,+(Y40/X40)*100,0)</f>
        <v>-88.05075781238908</v>
      </c>
      <c r="AA40" s="74">
        <f>+AA34+AA39</f>
        <v>281732000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1192866850</v>
      </c>
      <c r="D42" s="257">
        <f>+D25-D40</f>
        <v>0</v>
      </c>
      <c r="E42" s="258">
        <f t="shared" si="6"/>
        <v>1456697000</v>
      </c>
      <c r="F42" s="259">
        <f t="shared" si="6"/>
        <v>1523330000</v>
      </c>
      <c r="G42" s="259">
        <f t="shared" si="6"/>
        <v>107776901</v>
      </c>
      <c r="H42" s="259">
        <f t="shared" si="6"/>
        <v>7576186</v>
      </c>
      <c r="I42" s="259">
        <f t="shared" si="6"/>
        <v>-56165202</v>
      </c>
      <c r="J42" s="259">
        <f t="shared" si="6"/>
        <v>-56165202</v>
      </c>
      <c r="K42" s="259">
        <f t="shared" si="6"/>
        <v>17101030</v>
      </c>
      <c r="L42" s="259">
        <f t="shared" si="6"/>
        <v>6549663</v>
      </c>
      <c r="M42" s="259">
        <f t="shared" si="6"/>
        <v>56452104</v>
      </c>
      <c r="N42" s="259">
        <f t="shared" si="6"/>
        <v>56452104</v>
      </c>
      <c r="O42" s="259">
        <f t="shared" si="6"/>
        <v>-34948082</v>
      </c>
      <c r="P42" s="259">
        <f t="shared" si="6"/>
        <v>-9985419</v>
      </c>
      <c r="Q42" s="259">
        <f t="shared" si="6"/>
        <v>84288968</v>
      </c>
      <c r="R42" s="259">
        <f t="shared" si="6"/>
        <v>84288968</v>
      </c>
      <c r="S42" s="259">
        <f t="shared" si="6"/>
        <v>6964853</v>
      </c>
      <c r="T42" s="259">
        <f t="shared" si="6"/>
        <v>-54814388</v>
      </c>
      <c r="U42" s="259">
        <f t="shared" si="6"/>
        <v>-71938403</v>
      </c>
      <c r="V42" s="259">
        <f t="shared" si="6"/>
        <v>-71938403</v>
      </c>
      <c r="W42" s="259">
        <f t="shared" si="6"/>
        <v>-71938403</v>
      </c>
      <c r="X42" s="259">
        <f t="shared" si="6"/>
        <v>1523330000</v>
      </c>
      <c r="Y42" s="259">
        <f t="shared" si="6"/>
        <v>-1595268403</v>
      </c>
      <c r="Z42" s="260">
        <f>+IF(X42&lt;&gt;0,+(Y42/X42)*100,0)</f>
        <v>-104.72244379090544</v>
      </c>
      <c r="AA42" s="261">
        <f>+AA25-AA40</f>
        <v>1523330000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1192866850</v>
      </c>
      <c r="D45" s="155"/>
      <c r="E45" s="59">
        <v>1456697000</v>
      </c>
      <c r="F45" s="60">
        <v>1523330000</v>
      </c>
      <c r="G45" s="60">
        <v>107776901</v>
      </c>
      <c r="H45" s="60">
        <v>7576186</v>
      </c>
      <c r="I45" s="60">
        <v>-56165202</v>
      </c>
      <c r="J45" s="60">
        <v>-56165202</v>
      </c>
      <c r="K45" s="60">
        <v>17101030</v>
      </c>
      <c r="L45" s="60">
        <v>6549663</v>
      </c>
      <c r="M45" s="60">
        <v>56452104</v>
      </c>
      <c r="N45" s="60">
        <v>56452104</v>
      </c>
      <c r="O45" s="60">
        <v>-34948082</v>
      </c>
      <c r="P45" s="60"/>
      <c r="Q45" s="60">
        <v>84288968</v>
      </c>
      <c r="R45" s="60">
        <v>84288968</v>
      </c>
      <c r="S45" s="60">
        <v>6964853</v>
      </c>
      <c r="T45" s="60">
        <v>-54814388</v>
      </c>
      <c r="U45" s="60">
        <v>-71938403</v>
      </c>
      <c r="V45" s="60">
        <v>-71938403</v>
      </c>
      <c r="W45" s="60">
        <v>-71938403</v>
      </c>
      <c r="X45" s="60">
        <v>1523330000</v>
      </c>
      <c r="Y45" s="60">
        <v>-1595268403</v>
      </c>
      <c r="Z45" s="139">
        <v>-104.72</v>
      </c>
      <c r="AA45" s="62">
        <v>1523330000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>
        <v>-9985419</v>
      </c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1192866850</v>
      </c>
      <c r="D48" s="217">
        <f>SUM(D45:D47)</f>
        <v>0</v>
      </c>
      <c r="E48" s="264">
        <f t="shared" si="7"/>
        <v>1456697000</v>
      </c>
      <c r="F48" s="219">
        <f t="shared" si="7"/>
        <v>1523330000</v>
      </c>
      <c r="G48" s="219">
        <f t="shared" si="7"/>
        <v>107776901</v>
      </c>
      <c r="H48" s="219">
        <f t="shared" si="7"/>
        <v>7576186</v>
      </c>
      <c r="I48" s="219">
        <f t="shared" si="7"/>
        <v>-56165202</v>
      </c>
      <c r="J48" s="219">
        <f t="shared" si="7"/>
        <v>-56165202</v>
      </c>
      <c r="K48" s="219">
        <f t="shared" si="7"/>
        <v>17101030</v>
      </c>
      <c r="L48" s="219">
        <f t="shared" si="7"/>
        <v>6549663</v>
      </c>
      <c r="M48" s="219">
        <f t="shared" si="7"/>
        <v>56452104</v>
      </c>
      <c r="N48" s="219">
        <f t="shared" si="7"/>
        <v>56452104</v>
      </c>
      <c r="O48" s="219">
        <f t="shared" si="7"/>
        <v>-34948082</v>
      </c>
      <c r="P48" s="219">
        <f t="shared" si="7"/>
        <v>-9985419</v>
      </c>
      <c r="Q48" s="219">
        <f t="shared" si="7"/>
        <v>84288968</v>
      </c>
      <c r="R48" s="219">
        <f t="shared" si="7"/>
        <v>84288968</v>
      </c>
      <c r="S48" s="219">
        <f t="shared" si="7"/>
        <v>6964853</v>
      </c>
      <c r="T48" s="219">
        <f t="shared" si="7"/>
        <v>-54814388</v>
      </c>
      <c r="U48" s="219">
        <f t="shared" si="7"/>
        <v>-71938403</v>
      </c>
      <c r="V48" s="219">
        <f t="shared" si="7"/>
        <v>-71938403</v>
      </c>
      <c r="W48" s="219">
        <f t="shared" si="7"/>
        <v>-71938403</v>
      </c>
      <c r="X48" s="219">
        <f t="shared" si="7"/>
        <v>1523330000</v>
      </c>
      <c r="Y48" s="219">
        <f t="shared" si="7"/>
        <v>-1595268403</v>
      </c>
      <c r="Z48" s="265">
        <f>+IF(X48&lt;&gt;0,+(Y48/X48)*100,0)</f>
        <v>-104.72244379090544</v>
      </c>
      <c r="AA48" s="232">
        <f>SUM(AA45:AA47)</f>
        <v>1523330000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100604609</v>
      </c>
      <c r="D6" s="155"/>
      <c r="E6" s="59">
        <v>110442209</v>
      </c>
      <c r="F6" s="60">
        <v>121777044</v>
      </c>
      <c r="G6" s="60">
        <v>6601299</v>
      </c>
      <c r="H6" s="60">
        <v>6783284</v>
      </c>
      <c r="I6" s="60">
        <v>12742044</v>
      </c>
      <c r="J6" s="60">
        <v>26126627</v>
      </c>
      <c r="K6" s="60">
        <v>11487730</v>
      </c>
      <c r="L6" s="60">
        <v>9464385</v>
      </c>
      <c r="M6" s="60">
        <v>6954163</v>
      </c>
      <c r="N6" s="60">
        <v>27906278</v>
      </c>
      <c r="O6" s="60">
        <v>10335372</v>
      </c>
      <c r="P6" s="60">
        <v>9150476</v>
      </c>
      <c r="Q6" s="60">
        <v>9564061</v>
      </c>
      <c r="R6" s="60">
        <v>29049909</v>
      </c>
      <c r="S6" s="60">
        <v>11265730</v>
      </c>
      <c r="T6" s="60">
        <v>9114797</v>
      </c>
      <c r="U6" s="60">
        <v>9808181</v>
      </c>
      <c r="V6" s="60">
        <v>30188708</v>
      </c>
      <c r="W6" s="60">
        <v>113271522</v>
      </c>
      <c r="X6" s="60">
        <v>121777044</v>
      </c>
      <c r="Y6" s="60">
        <v>-8505522</v>
      </c>
      <c r="Z6" s="140">
        <v>-6.98</v>
      </c>
      <c r="AA6" s="62">
        <v>121777044</v>
      </c>
    </row>
    <row r="7" spans="1:27" ht="12.75">
      <c r="A7" s="249" t="s">
        <v>32</v>
      </c>
      <c r="B7" s="182"/>
      <c r="C7" s="155">
        <v>422581266</v>
      </c>
      <c r="D7" s="155"/>
      <c r="E7" s="59">
        <v>650688032</v>
      </c>
      <c r="F7" s="60">
        <v>568126243</v>
      </c>
      <c r="G7" s="60">
        <v>23795887</v>
      </c>
      <c r="H7" s="60">
        <v>35624118</v>
      </c>
      <c r="I7" s="60">
        <v>50584848</v>
      </c>
      <c r="J7" s="60">
        <v>110004853</v>
      </c>
      <c r="K7" s="60">
        <v>56631999</v>
      </c>
      <c r="L7" s="60">
        <v>39328767</v>
      </c>
      <c r="M7" s="60">
        <v>38603700</v>
      </c>
      <c r="N7" s="60">
        <v>134564466</v>
      </c>
      <c r="O7" s="60">
        <v>42805578</v>
      </c>
      <c r="P7" s="60">
        <v>56479921</v>
      </c>
      <c r="Q7" s="60">
        <v>42535090</v>
      </c>
      <c r="R7" s="60">
        <v>141820589</v>
      </c>
      <c r="S7" s="60">
        <v>47682728</v>
      </c>
      <c r="T7" s="60">
        <v>43224848</v>
      </c>
      <c r="U7" s="60">
        <v>43823244</v>
      </c>
      <c r="V7" s="60">
        <v>134730820</v>
      </c>
      <c r="W7" s="60">
        <v>521120728</v>
      </c>
      <c r="X7" s="60">
        <v>568126243</v>
      </c>
      <c r="Y7" s="60">
        <v>-47005515</v>
      </c>
      <c r="Z7" s="140">
        <v>-8.27</v>
      </c>
      <c r="AA7" s="62">
        <v>568126243</v>
      </c>
    </row>
    <row r="8" spans="1:27" ht="12.75">
      <c r="A8" s="249" t="s">
        <v>178</v>
      </c>
      <c r="B8" s="182"/>
      <c r="C8" s="155">
        <v>26664463</v>
      </c>
      <c r="D8" s="155"/>
      <c r="E8" s="59">
        <v>13701567</v>
      </c>
      <c r="F8" s="60">
        <v>18857336</v>
      </c>
      <c r="G8" s="60">
        <v>3153478</v>
      </c>
      <c r="H8" s="60">
        <v>-897032</v>
      </c>
      <c r="I8" s="60">
        <v>10342692</v>
      </c>
      <c r="J8" s="60">
        <v>12599138</v>
      </c>
      <c r="K8" s="60">
        <v>6582900</v>
      </c>
      <c r="L8" s="60">
        <v>4708267</v>
      </c>
      <c r="M8" s="60">
        <v>62259</v>
      </c>
      <c r="N8" s="60">
        <v>11353426</v>
      </c>
      <c r="O8" s="60">
        <v>8519702</v>
      </c>
      <c r="P8" s="60">
        <v>122791</v>
      </c>
      <c r="Q8" s="60">
        <v>3226652</v>
      </c>
      <c r="R8" s="60">
        <v>11869145</v>
      </c>
      <c r="S8" s="60">
        <v>6557050</v>
      </c>
      <c r="T8" s="60">
        <v>4414594</v>
      </c>
      <c r="U8" s="60">
        <v>218936</v>
      </c>
      <c r="V8" s="60">
        <v>11190580</v>
      </c>
      <c r="W8" s="60">
        <v>47012289</v>
      </c>
      <c r="X8" s="60">
        <v>18857336</v>
      </c>
      <c r="Y8" s="60">
        <v>28154953</v>
      </c>
      <c r="Z8" s="140">
        <v>149.31</v>
      </c>
      <c r="AA8" s="62">
        <v>18857336</v>
      </c>
    </row>
    <row r="9" spans="1:27" ht="12.75">
      <c r="A9" s="249" t="s">
        <v>179</v>
      </c>
      <c r="B9" s="182"/>
      <c r="C9" s="155">
        <v>214343417</v>
      </c>
      <c r="D9" s="155"/>
      <c r="E9" s="59">
        <v>147678900</v>
      </c>
      <c r="F9" s="60">
        <v>152778900</v>
      </c>
      <c r="G9" s="60">
        <v>61163000</v>
      </c>
      <c r="H9" s="60"/>
      <c r="I9" s="60">
        <v>250000</v>
      </c>
      <c r="J9" s="60">
        <v>61413000</v>
      </c>
      <c r="K9" s="60"/>
      <c r="L9" s="60"/>
      <c r="M9" s="60">
        <v>46127000</v>
      </c>
      <c r="N9" s="60">
        <v>46127000</v>
      </c>
      <c r="O9" s="60">
        <v>1115192</v>
      </c>
      <c r="P9" s="60">
        <v>750000</v>
      </c>
      <c r="Q9" s="60">
        <v>35677000</v>
      </c>
      <c r="R9" s="60">
        <v>37542192</v>
      </c>
      <c r="S9" s="60"/>
      <c r="T9" s="60">
        <v>1442000</v>
      </c>
      <c r="U9" s="60">
        <v>538047</v>
      </c>
      <c r="V9" s="60">
        <v>1980047</v>
      </c>
      <c r="W9" s="60">
        <v>147062239</v>
      </c>
      <c r="X9" s="60">
        <v>152778900</v>
      </c>
      <c r="Y9" s="60">
        <v>-5716661</v>
      </c>
      <c r="Z9" s="140">
        <v>-3.74</v>
      </c>
      <c r="AA9" s="62">
        <v>152778900</v>
      </c>
    </row>
    <row r="10" spans="1:27" ht="12.75">
      <c r="A10" s="249" t="s">
        <v>180</v>
      </c>
      <c r="B10" s="182"/>
      <c r="C10" s="155"/>
      <c r="D10" s="155"/>
      <c r="E10" s="59">
        <v>133128100</v>
      </c>
      <c r="F10" s="60">
        <v>143485000</v>
      </c>
      <c r="G10" s="60">
        <v>30583000</v>
      </c>
      <c r="H10" s="60">
        <v>4769680</v>
      </c>
      <c r="I10" s="60">
        <v>3494900</v>
      </c>
      <c r="J10" s="60">
        <v>38847580</v>
      </c>
      <c r="K10" s="60">
        <v>9927180</v>
      </c>
      <c r="L10" s="60">
        <v>1213270</v>
      </c>
      <c r="M10" s="60">
        <v>17980078</v>
      </c>
      <c r="N10" s="60">
        <v>29120528</v>
      </c>
      <c r="O10" s="60"/>
      <c r="P10" s="60">
        <v>750000</v>
      </c>
      <c r="Q10" s="60">
        <v>8734000</v>
      </c>
      <c r="R10" s="60">
        <v>9484000</v>
      </c>
      <c r="S10" s="60">
        <v>8511270</v>
      </c>
      <c r="T10" s="60">
        <v>6224390</v>
      </c>
      <c r="U10" s="60"/>
      <c r="V10" s="60">
        <v>14735660</v>
      </c>
      <c r="W10" s="60">
        <v>92187768</v>
      </c>
      <c r="X10" s="60">
        <v>143485000</v>
      </c>
      <c r="Y10" s="60">
        <v>-51297232</v>
      </c>
      <c r="Z10" s="140">
        <v>-35.75</v>
      </c>
      <c r="AA10" s="62">
        <v>143485000</v>
      </c>
    </row>
    <row r="11" spans="1:27" ht="12.75">
      <c r="A11" s="249" t="s">
        <v>181</v>
      </c>
      <c r="B11" s="182"/>
      <c r="C11" s="155">
        <v>27179109</v>
      </c>
      <c r="D11" s="155"/>
      <c r="E11" s="59">
        <v>25051048</v>
      </c>
      <c r="F11" s="60">
        <v>28306336</v>
      </c>
      <c r="G11" s="60">
        <v>253636</v>
      </c>
      <c r="H11" s="60">
        <v>412571</v>
      </c>
      <c r="I11" s="60">
        <v>238721</v>
      </c>
      <c r="J11" s="60">
        <v>904928</v>
      </c>
      <c r="K11" s="60">
        <v>264643</v>
      </c>
      <c r="L11" s="60">
        <v>172471</v>
      </c>
      <c r="M11" s="60">
        <v>123718</v>
      </c>
      <c r="N11" s="60">
        <v>560832</v>
      </c>
      <c r="O11" s="60">
        <v>980596</v>
      </c>
      <c r="P11" s="60">
        <v>523669</v>
      </c>
      <c r="Q11" s="60">
        <v>367547</v>
      </c>
      <c r="R11" s="60">
        <v>1871812</v>
      </c>
      <c r="S11" s="60">
        <v>643899</v>
      </c>
      <c r="T11" s="60">
        <v>509398</v>
      </c>
      <c r="U11" s="60">
        <v>661025</v>
      </c>
      <c r="V11" s="60">
        <v>1814322</v>
      </c>
      <c r="W11" s="60">
        <v>5151894</v>
      </c>
      <c r="X11" s="60">
        <v>28306336</v>
      </c>
      <c r="Y11" s="60">
        <v>-23154442</v>
      </c>
      <c r="Z11" s="140">
        <v>-81.8</v>
      </c>
      <c r="AA11" s="62">
        <v>28306336</v>
      </c>
    </row>
    <row r="12" spans="1:27" ht="12.75">
      <c r="A12" s="249" t="s">
        <v>182</v>
      </c>
      <c r="B12" s="182"/>
      <c r="C12" s="155">
        <v>98858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106973</v>
      </c>
      <c r="T12" s="60"/>
      <c r="U12" s="60"/>
      <c r="V12" s="60">
        <v>106973</v>
      </c>
      <c r="W12" s="60">
        <v>106973</v>
      </c>
      <c r="X12" s="60"/>
      <c r="Y12" s="60">
        <v>106973</v>
      </c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-709583315</v>
      </c>
      <c r="D14" s="155"/>
      <c r="E14" s="59">
        <v>-893518240</v>
      </c>
      <c r="F14" s="60">
        <v>-669093315</v>
      </c>
      <c r="G14" s="60">
        <v>-125231244</v>
      </c>
      <c r="H14" s="60">
        <v>-54317270</v>
      </c>
      <c r="I14" s="60">
        <v>-88381769</v>
      </c>
      <c r="J14" s="60">
        <v>-267930283</v>
      </c>
      <c r="K14" s="60">
        <v>-130566370</v>
      </c>
      <c r="L14" s="60">
        <v>-74054438</v>
      </c>
      <c r="M14" s="60">
        <v>-10326310</v>
      </c>
      <c r="N14" s="60">
        <v>-214947118</v>
      </c>
      <c r="O14" s="60">
        <v>-104515381</v>
      </c>
      <c r="P14" s="60">
        <v>508998</v>
      </c>
      <c r="Q14" s="60">
        <v>-101580589</v>
      </c>
      <c r="R14" s="60">
        <v>-205586972</v>
      </c>
      <c r="S14" s="60">
        <v>-69131598</v>
      </c>
      <c r="T14" s="60">
        <v>-97123229</v>
      </c>
      <c r="U14" s="60">
        <v>1628763</v>
      </c>
      <c r="V14" s="60">
        <v>-164626064</v>
      </c>
      <c r="W14" s="60">
        <v>-853090437</v>
      </c>
      <c r="X14" s="60">
        <v>-669093315</v>
      </c>
      <c r="Y14" s="60">
        <v>-183997122</v>
      </c>
      <c r="Z14" s="140">
        <v>27.5</v>
      </c>
      <c r="AA14" s="62">
        <v>-669093315</v>
      </c>
    </row>
    <row r="15" spans="1:27" ht="12.75">
      <c r="A15" s="249" t="s">
        <v>40</v>
      </c>
      <c r="B15" s="182"/>
      <c r="C15" s="155">
        <v>-1932247</v>
      </c>
      <c r="D15" s="155"/>
      <c r="E15" s="59">
        <v>-6059450</v>
      </c>
      <c r="F15" s="60">
        <v>-213247080</v>
      </c>
      <c r="G15" s="60"/>
      <c r="H15" s="60">
        <v>-118471</v>
      </c>
      <c r="I15" s="60">
        <v>-323000</v>
      </c>
      <c r="J15" s="60">
        <v>-441471</v>
      </c>
      <c r="K15" s="60">
        <v>-223593</v>
      </c>
      <c r="L15" s="60">
        <v>-346990</v>
      </c>
      <c r="M15" s="60">
        <v>-405810</v>
      </c>
      <c r="N15" s="60">
        <v>-976393</v>
      </c>
      <c r="O15" s="60">
        <v>-58554</v>
      </c>
      <c r="P15" s="60">
        <v>-227141</v>
      </c>
      <c r="Q15" s="60">
        <v>-44141</v>
      </c>
      <c r="R15" s="60">
        <v>-329836</v>
      </c>
      <c r="S15" s="60">
        <v>-128866</v>
      </c>
      <c r="T15" s="60">
        <v>-139645</v>
      </c>
      <c r="U15" s="60">
        <v>-428060</v>
      </c>
      <c r="V15" s="60">
        <v>-696571</v>
      </c>
      <c r="W15" s="60">
        <v>-2444271</v>
      </c>
      <c r="X15" s="60">
        <v>-213247080</v>
      </c>
      <c r="Y15" s="60">
        <v>210802809</v>
      </c>
      <c r="Z15" s="140">
        <v>-98.85</v>
      </c>
      <c r="AA15" s="62">
        <v>-213247080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-4500</v>
      </c>
      <c r="R16" s="60">
        <v>-4500</v>
      </c>
      <c r="S16" s="60">
        <v>-1500</v>
      </c>
      <c r="T16" s="60">
        <v>-1500</v>
      </c>
      <c r="U16" s="60"/>
      <c r="V16" s="60">
        <v>-3000</v>
      </c>
      <c r="W16" s="60">
        <v>-7500</v>
      </c>
      <c r="X16" s="60"/>
      <c r="Y16" s="60">
        <v>-7500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79956160</v>
      </c>
      <c r="D17" s="168">
        <f t="shared" si="0"/>
        <v>0</v>
      </c>
      <c r="E17" s="72">
        <f t="shared" si="0"/>
        <v>181112166</v>
      </c>
      <c r="F17" s="73">
        <f t="shared" si="0"/>
        <v>150990464</v>
      </c>
      <c r="G17" s="73">
        <f t="shared" si="0"/>
        <v>319056</v>
      </c>
      <c r="H17" s="73">
        <f t="shared" si="0"/>
        <v>-7743120</v>
      </c>
      <c r="I17" s="73">
        <f t="shared" si="0"/>
        <v>-11051564</v>
      </c>
      <c r="J17" s="73">
        <f t="shared" si="0"/>
        <v>-18475628</v>
      </c>
      <c r="K17" s="73">
        <f t="shared" si="0"/>
        <v>-45895511</v>
      </c>
      <c r="L17" s="73">
        <f t="shared" si="0"/>
        <v>-19514268</v>
      </c>
      <c r="M17" s="73">
        <f t="shared" si="0"/>
        <v>99118798</v>
      </c>
      <c r="N17" s="73">
        <f t="shared" si="0"/>
        <v>33709019</v>
      </c>
      <c r="O17" s="73">
        <f t="shared" si="0"/>
        <v>-40817495</v>
      </c>
      <c r="P17" s="73">
        <f t="shared" si="0"/>
        <v>68058714</v>
      </c>
      <c r="Q17" s="73">
        <f t="shared" si="0"/>
        <v>-1524880</v>
      </c>
      <c r="R17" s="73">
        <f t="shared" si="0"/>
        <v>25716339</v>
      </c>
      <c r="S17" s="73">
        <f t="shared" si="0"/>
        <v>5505686</v>
      </c>
      <c r="T17" s="73">
        <f t="shared" si="0"/>
        <v>-32334347</v>
      </c>
      <c r="U17" s="73">
        <f t="shared" si="0"/>
        <v>56250136</v>
      </c>
      <c r="V17" s="73">
        <f t="shared" si="0"/>
        <v>29421475</v>
      </c>
      <c r="W17" s="73">
        <f t="shared" si="0"/>
        <v>70371205</v>
      </c>
      <c r="X17" s="73">
        <f t="shared" si="0"/>
        <v>150990464</v>
      </c>
      <c r="Y17" s="73">
        <f t="shared" si="0"/>
        <v>-80619259</v>
      </c>
      <c r="Z17" s="170">
        <f>+IF(X17&lt;&gt;0,+(Y17/X17)*100,0)</f>
        <v>-53.3936096785556</v>
      </c>
      <c r="AA17" s="74">
        <f>SUM(AA6:AA16)</f>
        <v>150990464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294457</v>
      </c>
      <c r="D21" s="155"/>
      <c r="E21" s="59">
        <v>2001100</v>
      </c>
      <c r="F21" s="60">
        <v>2001000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2001000</v>
      </c>
      <c r="Y21" s="159">
        <v>-2001000</v>
      </c>
      <c r="Z21" s="141">
        <v>-100</v>
      </c>
      <c r="AA21" s="225">
        <v>2001000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1303696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-85973538</v>
      </c>
      <c r="D26" s="155"/>
      <c r="E26" s="59">
        <v>-166156060</v>
      </c>
      <c r="F26" s="60">
        <v>-165772000</v>
      </c>
      <c r="G26" s="60"/>
      <c r="H26" s="60">
        <v>-4499670</v>
      </c>
      <c r="I26" s="60">
        <v>-1832666</v>
      </c>
      <c r="J26" s="60">
        <v>-6332336</v>
      </c>
      <c r="K26" s="60">
        <v>-7680120</v>
      </c>
      <c r="L26" s="60">
        <v>-4017750</v>
      </c>
      <c r="M26" s="60">
        <v>-2695910</v>
      </c>
      <c r="N26" s="60">
        <v>-14393780</v>
      </c>
      <c r="O26" s="60">
        <v>-4247396</v>
      </c>
      <c r="P26" s="60">
        <v>-4959926</v>
      </c>
      <c r="Q26" s="60">
        <v>-7811029</v>
      </c>
      <c r="R26" s="60">
        <v>-17018351</v>
      </c>
      <c r="S26" s="60">
        <v>-2857073</v>
      </c>
      <c r="T26" s="60">
        <v>-2784840</v>
      </c>
      <c r="U26" s="60">
        <v>-27362990</v>
      </c>
      <c r="V26" s="60">
        <v>-33004903</v>
      </c>
      <c r="W26" s="60">
        <v>-70749370</v>
      </c>
      <c r="X26" s="60">
        <v>-165772000</v>
      </c>
      <c r="Y26" s="60">
        <v>95022630</v>
      </c>
      <c r="Z26" s="140">
        <v>-57.32</v>
      </c>
      <c r="AA26" s="62">
        <v>-165772000</v>
      </c>
    </row>
    <row r="27" spans="1:27" ht="12.75">
      <c r="A27" s="250" t="s">
        <v>192</v>
      </c>
      <c r="B27" s="251"/>
      <c r="C27" s="168">
        <f aca="true" t="shared" si="1" ref="C27:Y27">SUM(C21:C26)</f>
        <v>-84375385</v>
      </c>
      <c r="D27" s="168">
        <f>SUM(D21:D26)</f>
        <v>0</v>
      </c>
      <c r="E27" s="72">
        <f t="shared" si="1"/>
        <v>-164154960</v>
      </c>
      <c r="F27" s="73">
        <f t="shared" si="1"/>
        <v>-163771000</v>
      </c>
      <c r="G27" s="73">
        <f t="shared" si="1"/>
        <v>0</v>
      </c>
      <c r="H27" s="73">
        <f t="shared" si="1"/>
        <v>-4499670</v>
      </c>
      <c r="I27" s="73">
        <f t="shared" si="1"/>
        <v>-1832666</v>
      </c>
      <c r="J27" s="73">
        <f t="shared" si="1"/>
        <v>-6332336</v>
      </c>
      <c r="K27" s="73">
        <f t="shared" si="1"/>
        <v>-7680120</v>
      </c>
      <c r="L27" s="73">
        <f t="shared" si="1"/>
        <v>-4017750</v>
      </c>
      <c r="M27" s="73">
        <f t="shared" si="1"/>
        <v>-2695910</v>
      </c>
      <c r="N27" s="73">
        <f t="shared" si="1"/>
        <v>-14393780</v>
      </c>
      <c r="O27" s="73">
        <f t="shared" si="1"/>
        <v>-4247396</v>
      </c>
      <c r="P27" s="73">
        <f t="shared" si="1"/>
        <v>-4959926</v>
      </c>
      <c r="Q27" s="73">
        <f t="shared" si="1"/>
        <v>-7811029</v>
      </c>
      <c r="R27" s="73">
        <f t="shared" si="1"/>
        <v>-17018351</v>
      </c>
      <c r="S27" s="73">
        <f t="shared" si="1"/>
        <v>-2857073</v>
      </c>
      <c r="T27" s="73">
        <f t="shared" si="1"/>
        <v>-2784840</v>
      </c>
      <c r="U27" s="73">
        <f t="shared" si="1"/>
        <v>-27362990</v>
      </c>
      <c r="V27" s="73">
        <f t="shared" si="1"/>
        <v>-33004903</v>
      </c>
      <c r="W27" s="73">
        <f t="shared" si="1"/>
        <v>-70749370</v>
      </c>
      <c r="X27" s="73">
        <f t="shared" si="1"/>
        <v>-163771000</v>
      </c>
      <c r="Y27" s="73">
        <f t="shared" si="1"/>
        <v>93021630</v>
      </c>
      <c r="Z27" s="170">
        <f>+IF(X27&lt;&gt;0,+(Y27/X27)*100,0)</f>
        <v>-56.79981803860268</v>
      </c>
      <c r="AA27" s="74">
        <f>SUM(AA21:AA26)</f>
        <v>-163771000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5112662</v>
      </c>
      <c r="D32" s="155"/>
      <c r="E32" s="59">
        <v>3130000</v>
      </c>
      <c r="F32" s="60">
        <v>7120000</v>
      </c>
      <c r="G32" s="60"/>
      <c r="H32" s="60">
        <v>655829</v>
      </c>
      <c r="I32" s="60">
        <v>605725</v>
      </c>
      <c r="J32" s="60">
        <v>1261554</v>
      </c>
      <c r="K32" s="60">
        <v>611476</v>
      </c>
      <c r="L32" s="60">
        <v>349640</v>
      </c>
      <c r="M32" s="60"/>
      <c r="N32" s="60">
        <v>961116</v>
      </c>
      <c r="O32" s="60"/>
      <c r="P32" s="60"/>
      <c r="Q32" s="60"/>
      <c r="R32" s="60"/>
      <c r="S32" s="60"/>
      <c r="T32" s="60"/>
      <c r="U32" s="60"/>
      <c r="V32" s="60"/>
      <c r="W32" s="60">
        <v>2222670</v>
      </c>
      <c r="X32" s="60">
        <v>7120000</v>
      </c>
      <c r="Y32" s="60">
        <v>-4897330</v>
      </c>
      <c r="Z32" s="140">
        <v>-68.78</v>
      </c>
      <c r="AA32" s="62">
        <v>7120000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>
        <v>-1804672</v>
      </c>
      <c r="N33" s="60">
        <v>-1804672</v>
      </c>
      <c r="O33" s="159">
        <v>420699</v>
      </c>
      <c r="P33" s="159"/>
      <c r="Q33" s="159"/>
      <c r="R33" s="60">
        <v>420699</v>
      </c>
      <c r="S33" s="60"/>
      <c r="T33" s="60"/>
      <c r="U33" s="60"/>
      <c r="V33" s="159"/>
      <c r="W33" s="159">
        <v>-1383973</v>
      </c>
      <c r="X33" s="159"/>
      <c r="Y33" s="60">
        <v>-1383973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-3244695</v>
      </c>
      <c r="D35" s="155"/>
      <c r="E35" s="59">
        <v>-6953538</v>
      </c>
      <c r="F35" s="60">
        <v>-6954000</v>
      </c>
      <c r="G35" s="60">
        <v>-299290</v>
      </c>
      <c r="H35" s="60">
        <v>-220554</v>
      </c>
      <c r="I35" s="60">
        <v>-346984</v>
      </c>
      <c r="J35" s="60">
        <v>-866828</v>
      </c>
      <c r="K35" s="60">
        <v>-417186</v>
      </c>
      <c r="L35" s="60">
        <v>-346984</v>
      </c>
      <c r="M35" s="60">
        <v>-706177</v>
      </c>
      <c r="N35" s="60">
        <v>-1470347</v>
      </c>
      <c r="O35" s="60">
        <v>-1115192</v>
      </c>
      <c r="P35" s="60"/>
      <c r="Q35" s="60">
        <v>-346990</v>
      </c>
      <c r="R35" s="60">
        <v>-1462182</v>
      </c>
      <c r="S35" s="60">
        <v>-251122</v>
      </c>
      <c r="T35" s="60">
        <v>-256126</v>
      </c>
      <c r="U35" s="60">
        <v>-961031</v>
      </c>
      <c r="V35" s="60">
        <v>-1468279</v>
      </c>
      <c r="W35" s="60">
        <v>-5267636</v>
      </c>
      <c r="X35" s="60">
        <v>-6954000</v>
      </c>
      <c r="Y35" s="60">
        <v>1686364</v>
      </c>
      <c r="Z35" s="140">
        <v>-24.25</v>
      </c>
      <c r="AA35" s="62">
        <v>-6954000</v>
      </c>
    </row>
    <row r="36" spans="1:27" ht="12.75">
      <c r="A36" s="250" t="s">
        <v>198</v>
      </c>
      <c r="B36" s="251"/>
      <c r="C36" s="168">
        <f aca="true" t="shared" si="2" ref="C36:Y36">SUM(C31:C35)</f>
        <v>1867967</v>
      </c>
      <c r="D36" s="168">
        <f>SUM(D31:D35)</f>
        <v>0</v>
      </c>
      <c r="E36" s="72">
        <f t="shared" si="2"/>
        <v>-3823538</v>
      </c>
      <c r="F36" s="73">
        <f t="shared" si="2"/>
        <v>166000</v>
      </c>
      <c r="G36" s="73">
        <f t="shared" si="2"/>
        <v>-299290</v>
      </c>
      <c r="H36" s="73">
        <f t="shared" si="2"/>
        <v>435275</v>
      </c>
      <c r="I36" s="73">
        <f t="shared" si="2"/>
        <v>258741</v>
      </c>
      <c r="J36" s="73">
        <f t="shared" si="2"/>
        <v>394726</v>
      </c>
      <c r="K36" s="73">
        <f t="shared" si="2"/>
        <v>194290</v>
      </c>
      <c r="L36" s="73">
        <f t="shared" si="2"/>
        <v>2656</v>
      </c>
      <c r="M36" s="73">
        <f t="shared" si="2"/>
        <v>-2510849</v>
      </c>
      <c r="N36" s="73">
        <f t="shared" si="2"/>
        <v>-2313903</v>
      </c>
      <c r="O36" s="73">
        <f t="shared" si="2"/>
        <v>-694493</v>
      </c>
      <c r="P36" s="73">
        <f t="shared" si="2"/>
        <v>0</v>
      </c>
      <c r="Q36" s="73">
        <f t="shared" si="2"/>
        <v>-346990</v>
      </c>
      <c r="R36" s="73">
        <f t="shared" si="2"/>
        <v>-1041483</v>
      </c>
      <c r="S36" s="73">
        <f t="shared" si="2"/>
        <v>-251122</v>
      </c>
      <c r="T36" s="73">
        <f t="shared" si="2"/>
        <v>-256126</v>
      </c>
      <c r="U36" s="73">
        <f t="shared" si="2"/>
        <v>-961031</v>
      </c>
      <c r="V36" s="73">
        <f t="shared" si="2"/>
        <v>-1468279</v>
      </c>
      <c r="W36" s="73">
        <f t="shared" si="2"/>
        <v>-4428939</v>
      </c>
      <c r="X36" s="73">
        <f t="shared" si="2"/>
        <v>166000</v>
      </c>
      <c r="Y36" s="73">
        <f t="shared" si="2"/>
        <v>-4594939</v>
      </c>
      <c r="Z36" s="170">
        <f>+IF(X36&lt;&gt;0,+(Y36/X36)*100,0)</f>
        <v>-2768.035542168675</v>
      </c>
      <c r="AA36" s="74">
        <f>SUM(AA31:AA35)</f>
        <v>166000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-2551258</v>
      </c>
      <c r="D38" s="153">
        <f>+D17+D27+D36</f>
        <v>0</v>
      </c>
      <c r="E38" s="99">
        <f t="shared" si="3"/>
        <v>13133668</v>
      </c>
      <c r="F38" s="100">
        <f t="shared" si="3"/>
        <v>-12614536</v>
      </c>
      <c r="G38" s="100">
        <f t="shared" si="3"/>
        <v>19766</v>
      </c>
      <c r="H38" s="100">
        <f t="shared" si="3"/>
        <v>-11807515</v>
      </c>
      <c r="I38" s="100">
        <f t="shared" si="3"/>
        <v>-12625489</v>
      </c>
      <c r="J38" s="100">
        <f t="shared" si="3"/>
        <v>-24413238</v>
      </c>
      <c r="K38" s="100">
        <f t="shared" si="3"/>
        <v>-53381341</v>
      </c>
      <c r="L38" s="100">
        <f t="shared" si="3"/>
        <v>-23529362</v>
      </c>
      <c r="M38" s="100">
        <f t="shared" si="3"/>
        <v>93912039</v>
      </c>
      <c r="N38" s="100">
        <f t="shared" si="3"/>
        <v>17001336</v>
      </c>
      <c r="O38" s="100">
        <f t="shared" si="3"/>
        <v>-45759384</v>
      </c>
      <c r="P38" s="100">
        <f t="shared" si="3"/>
        <v>63098788</v>
      </c>
      <c r="Q38" s="100">
        <f t="shared" si="3"/>
        <v>-9682899</v>
      </c>
      <c r="R38" s="100">
        <f t="shared" si="3"/>
        <v>7656505</v>
      </c>
      <c r="S38" s="100">
        <f t="shared" si="3"/>
        <v>2397491</v>
      </c>
      <c r="T38" s="100">
        <f t="shared" si="3"/>
        <v>-35375313</v>
      </c>
      <c r="U38" s="100">
        <f t="shared" si="3"/>
        <v>27926115</v>
      </c>
      <c r="V38" s="100">
        <f t="shared" si="3"/>
        <v>-5051707</v>
      </c>
      <c r="W38" s="100">
        <f t="shared" si="3"/>
        <v>-4807104</v>
      </c>
      <c r="X38" s="100">
        <f t="shared" si="3"/>
        <v>-12614536</v>
      </c>
      <c r="Y38" s="100">
        <f t="shared" si="3"/>
        <v>7807432</v>
      </c>
      <c r="Z38" s="137">
        <f>+IF(X38&lt;&gt;0,+(Y38/X38)*100,0)</f>
        <v>-61.89234388010784</v>
      </c>
      <c r="AA38" s="102">
        <f>+AA17+AA27+AA36</f>
        <v>-12614536</v>
      </c>
    </row>
    <row r="39" spans="1:27" ht="12.75">
      <c r="A39" s="249" t="s">
        <v>200</v>
      </c>
      <c r="B39" s="182"/>
      <c r="C39" s="153">
        <v>15178853</v>
      </c>
      <c r="D39" s="153"/>
      <c r="E39" s="99">
        <v>465000</v>
      </c>
      <c r="F39" s="100">
        <v>12628000</v>
      </c>
      <c r="G39" s="100">
        <v>5987216</v>
      </c>
      <c r="H39" s="100">
        <v>6006982</v>
      </c>
      <c r="I39" s="100">
        <v>-5800533</v>
      </c>
      <c r="J39" s="100">
        <v>5987216</v>
      </c>
      <c r="K39" s="100">
        <v>-18426022</v>
      </c>
      <c r="L39" s="100">
        <v>-71807363</v>
      </c>
      <c r="M39" s="100">
        <v>-95336725</v>
      </c>
      <c r="N39" s="100">
        <v>-18426022</v>
      </c>
      <c r="O39" s="100">
        <v>-1424686</v>
      </c>
      <c r="P39" s="100">
        <v>-47184070</v>
      </c>
      <c r="Q39" s="100">
        <v>15914718</v>
      </c>
      <c r="R39" s="100">
        <v>-1424686</v>
      </c>
      <c r="S39" s="100">
        <v>6231819</v>
      </c>
      <c r="T39" s="100">
        <v>8629310</v>
      </c>
      <c r="U39" s="100">
        <v>-26746003</v>
      </c>
      <c r="V39" s="100">
        <v>6231819</v>
      </c>
      <c r="W39" s="100">
        <v>5987216</v>
      </c>
      <c r="X39" s="100">
        <v>12628000</v>
      </c>
      <c r="Y39" s="100">
        <v>-6640784</v>
      </c>
      <c r="Z39" s="137">
        <v>-52.59</v>
      </c>
      <c r="AA39" s="102">
        <v>12628000</v>
      </c>
    </row>
    <row r="40" spans="1:27" ht="12.75">
      <c r="A40" s="269" t="s">
        <v>201</v>
      </c>
      <c r="B40" s="256"/>
      <c r="C40" s="257">
        <v>12627595</v>
      </c>
      <c r="D40" s="257"/>
      <c r="E40" s="258">
        <v>13598668</v>
      </c>
      <c r="F40" s="259">
        <v>13464</v>
      </c>
      <c r="G40" s="259">
        <v>6006982</v>
      </c>
      <c r="H40" s="259">
        <v>-5800533</v>
      </c>
      <c r="I40" s="259">
        <v>-18426022</v>
      </c>
      <c r="J40" s="259">
        <v>-18426022</v>
      </c>
      <c r="K40" s="259">
        <v>-71807363</v>
      </c>
      <c r="L40" s="259">
        <v>-95336725</v>
      </c>
      <c r="M40" s="259">
        <v>-1424686</v>
      </c>
      <c r="N40" s="259">
        <v>-1424686</v>
      </c>
      <c r="O40" s="259">
        <v>-47184070</v>
      </c>
      <c r="P40" s="259">
        <v>15914718</v>
      </c>
      <c r="Q40" s="259">
        <v>6231819</v>
      </c>
      <c r="R40" s="259">
        <v>-47184070</v>
      </c>
      <c r="S40" s="259">
        <v>8629310</v>
      </c>
      <c r="T40" s="259">
        <v>-26746003</v>
      </c>
      <c r="U40" s="259">
        <v>1180112</v>
      </c>
      <c r="V40" s="259">
        <v>1180112</v>
      </c>
      <c r="W40" s="259">
        <v>1180112</v>
      </c>
      <c r="X40" s="259">
        <v>13464</v>
      </c>
      <c r="Y40" s="259">
        <v>1166648</v>
      </c>
      <c r="Z40" s="260">
        <v>8664.94</v>
      </c>
      <c r="AA40" s="261">
        <v>13464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85973538</v>
      </c>
      <c r="D5" s="200">
        <f t="shared" si="0"/>
        <v>0</v>
      </c>
      <c r="E5" s="106">
        <f t="shared" si="0"/>
        <v>123806660</v>
      </c>
      <c r="F5" s="106">
        <f t="shared" si="0"/>
        <v>77382360</v>
      </c>
      <c r="G5" s="106">
        <f t="shared" si="0"/>
        <v>0</v>
      </c>
      <c r="H5" s="106">
        <f t="shared" si="0"/>
        <v>1641749</v>
      </c>
      <c r="I5" s="106">
        <f t="shared" si="0"/>
        <v>1832666</v>
      </c>
      <c r="J5" s="106">
        <f t="shared" si="0"/>
        <v>3474415</v>
      </c>
      <c r="K5" s="106">
        <f t="shared" si="0"/>
        <v>3393058</v>
      </c>
      <c r="L5" s="106">
        <f t="shared" si="0"/>
        <v>539472</v>
      </c>
      <c r="M5" s="106">
        <f t="shared" si="0"/>
        <v>122118</v>
      </c>
      <c r="N5" s="106">
        <f t="shared" si="0"/>
        <v>4054648</v>
      </c>
      <c r="O5" s="106">
        <f t="shared" si="0"/>
        <v>4247397</v>
      </c>
      <c r="P5" s="106">
        <f t="shared" si="0"/>
        <v>3290616</v>
      </c>
      <c r="Q5" s="106">
        <f t="shared" si="0"/>
        <v>313453</v>
      </c>
      <c r="R5" s="106">
        <f t="shared" si="0"/>
        <v>7851466</v>
      </c>
      <c r="S5" s="106">
        <f t="shared" si="0"/>
        <v>1619212</v>
      </c>
      <c r="T5" s="106">
        <f t="shared" si="0"/>
        <v>11678068</v>
      </c>
      <c r="U5" s="106">
        <f t="shared" si="0"/>
        <v>18555033</v>
      </c>
      <c r="V5" s="106">
        <f t="shared" si="0"/>
        <v>31852313</v>
      </c>
      <c r="W5" s="106">
        <f t="shared" si="0"/>
        <v>47232842</v>
      </c>
      <c r="X5" s="106">
        <f t="shared" si="0"/>
        <v>77382360</v>
      </c>
      <c r="Y5" s="106">
        <f t="shared" si="0"/>
        <v>-30149518</v>
      </c>
      <c r="Z5" s="201">
        <f>+IF(X5&lt;&gt;0,+(Y5/X5)*100,0)</f>
        <v>-38.9617452866519</v>
      </c>
      <c r="AA5" s="199">
        <f>SUM(AA11:AA18)</f>
        <v>77382360</v>
      </c>
    </row>
    <row r="6" spans="1:27" ht="12.75">
      <c r="A6" s="291" t="s">
        <v>205</v>
      </c>
      <c r="B6" s="142"/>
      <c r="C6" s="62">
        <v>22517718</v>
      </c>
      <c r="D6" s="156"/>
      <c r="E6" s="60">
        <v>27375000</v>
      </c>
      <c r="F6" s="60">
        <v>16219360</v>
      </c>
      <c r="G6" s="60"/>
      <c r="H6" s="60"/>
      <c r="I6" s="60"/>
      <c r="J6" s="60"/>
      <c r="K6" s="60">
        <v>1416782</v>
      </c>
      <c r="L6" s="60">
        <v>539472</v>
      </c>
      <c r="M6" s="60"/>
      <c r="N6" s="60">
        <v>1956254</v>
      </c>
      <c r="O6" s="60">
        <v>201691</v>
      </c>
      <c r="P6" s="60">
        <v>1014900</v>
      </c>
      <c r="Q6" s="60"/>
      <c r="R6" s="60">
        <v>1216591</v>
      </c>
      <c r="S6" s="60"/>
      <c r="T6" s="60">
        <v>6979635</v>
      </c>
      <c r="U6" s="60">
        <v>8795947</v>
      </c>
      <c r="V6" s="60">
        <v>15775582</v>
      </c>
      <c r="W6" s="60">
        <v>18948427</v>
      </c>
      <c r="X6" s="60">
        <v>16219360</v>
      </c>
      <c r="Y6" s="60">
        <v>2729067</v>
      </c>
      <c r="Z6" s="140">
        <v>16.83</v>
      </c>
      <c r="AA6" s="155">
        <v>16219360</v>
      </c>
    </row>
    <row r="7" spans="1:27" ht="12.75">
      <c r="A7" s="291" t="s">
        <v>206</v>
      </c>
      <c r="B7" s="142"/>
      <c r="C7" s="62">
        <v>25315928</v>
      </c>
      <c r="D7" s="156"/>
      <c r="E7" s="60">
        <v>17709000</v>
      </c>
      <c r="F7" s="60">
        <v>12630000</v>
      </c>
      <c r="G7" s="60"/>
      <c r="H7" s="60"/>
      <c r="I7" s="60"/>
      <c r="J7" s="60"/>
      <c r="K7" s="60"/>
      <c r="L7" s="60"/>
      <c r="M7" s="60">
        <v>-99004</v>
      </c>
      <c r="N7" s="60">
        <v>-99004</v>
      </c>
      <c r="O7" s="60">
        <v>-63645</v>
      </c>
      <c r="P7" s="60">
        <v>-128762</v>
      </c>
      <c r="Q7" s="60">
        <v>313453</v>
      </c>
      <c r="R7" s="60">
        <v>121046</v>
      </c>
      <c r="S7" s="60">
        <v>534093</v>
      </c>
      <c r="T7" s="60">
        <v>2158611</v>
      </c>
      <c r="U7" s="60">
        <v>5311630</v>
      </c>
      <c r="V7" s="60">
        <v>8004334</v>
      </c>
      <c r="W7" s="60">
        <v>8026376</v>
      </c>
      <c r="X7" s="60">
        <v>12630000</v>
      </c>
      <c r="Y7" s="60">
        <v>-4603624</v>
      </c>
      <c r="Z7" s="140">
        <v>-36.45</v>
      </c>
      <c r="AA7" s="155">
        <v>12630000</v>
      </c>
    </row>
    <row r="8" spans="1:27" ht="12.75">
      <c r="A8" s="291" t="s">
        <v>207</v>
      </c>
      <c r="B8" s="142"/>
      <c r="C8" s="62">
        <v>3069929</v>
      </c>
      <c r="D8" s="156"/>
      <c r="E8" s="60">
        <v>3045000</v>
      </c>
      <c r="F8" s="60">
        <v>299200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>
        <v>25983</v>
      </c>
      <c r="T8" s="60">
        <v>15300</v>
      </c>
      <c r="U8" s="60">
        <v>178289</v>
      </c>
      <c r="V8" s="60">
        <v>219572</v>
      </c>
      <c r="W8" s="60">
        <v>219572</v>
      </c>
      <c r="X8" s="60">
        <v>299200</v>
      </c>
      <c r="Y8" s="60">
        <v>-79628</v>
      </c>
      <c r="Z8" s="140">
        <v>-26.61</v>
      </c>
      <c r="AA8" s="155">
        <v>299200</v>
      </c>
    </row>
    <row r="9" spans="1:27" ht="12.75">
      <c r="A9" s="291" t="s">
        <v>208</v>
      </c>
      <c r="B9" s="142"/>
      <c r="C9" s="62">
        <v>23835441</v>
      </c>
      <c r="D9" s="156"/>
      <c r="E9" s="60">
        <v>53238000</v>
      </c>
      <c r="F9" s="60">
        <v>19303380</v>
      </c>
      <c r="G9" s="60"/>
      <c r="H9" s="60"/>
      <c r="I9" s="60">
        <v>450000</v>
      </c>
      <c r="J9" s="60">
        <v>450000</v>
      </c>
      <c r="K9" s="60">
        <v>1976276</v>
      </c>
      <c r="L9" s="60"/>
      <c r="M9" s="60">
        <v>221122</v>
      </c>
      <c r="N9" s="60">
        <v>2197398</v>
      </c>
      <c r="O9" s="60"/>
      <c r="P9" s="60">
        <v>848239</v>
      </c>
      <c r="Q9" s="60"/>
      <c r="R9" s="60">
        <v>848239</v>
      </c>
      <c r="S9" s="60"/>
      <c r="T9" s="60">
        <v>1063533</v>
      </c>
      <c r="U9" s="60"/>
      <c r="V9" s="60">
        <v>1063533</v>
      </c>
      <c r="W9" s="60">
        <v>4559170</v>
      </c>
      <c r="X9" s="60">
        <v>19303380</v>
      </c>
      <c r="Y9" s="60">
        <v>-14744210</v>
      </c>
      <c r="Z9" s="140">
        <v>-76.38</v>
      </c>
      <c r="AA9" s="155">
        <v>19303380</v>
      </c>
    </row>
    <row r="10" spans="1:27" ht="12.75">
      <c r="A10" s="291" t="s">
        <v>209</v>
      </c>
      <c r="B10" s="142"/>
      <c r="C10" s="62">
        <v>404365</v>
      </c>
      <c r="D10" s="156"/>
      <c r="E10" s="60">
        <v>1000000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75143381</v>
      </c>
      <c r="D11" s="294">
        <f t="shared" si="1"/>
        <v>0</v>
      </c>
      <c r="E11" s="295">
        <f t="shared" si="1"/>
        <v>102367000</v>
      </c>
      <c r="F11" s="295">
        <f t="shared" si="1"/>
        <v>48451940</v>
      </c>
      <c r="G11" s="295">
        <f t="shared" si="1"/>
        <v>0</v>
      </c>
      <c r="H11" s="295">
        <f t="shared" si="1"/>
        <v>0</v>
      </c>
      <c r="I11" s="295">
        <f t="shared" si="1"/>
        <v>450000</v>
      </c>
      <c r="J11" s="295">
        <f t="shared" si="1"/>
        <v>450000</v>
      </c>
      <c r="K11" s="295">
        <f t="shared" si="1"/>
        <v>3393058</v>
      </c>
      <c r="L11" s="295">
        <f t="shared" si="1"/>
        <v>539472</v>
      </c>
      <c r="M11" s="295">
        <f t="shared" si="1"/>
        <v>122118</v>
      </c>
      <c r="N11" s="295">
        <f t="shared" si="1"/>
        <v>4054648</v>
      </c>
      <c r="O11" s="295">
        <f t="shared" si="1"/>
        <v>138046</v>
      </c>
      <c r="P11" s="295">
        <f t="shared" si="1"/>
        <v>1734377</v>
      </c>
      <c r="Q11" s="295">
        <f t="shared" si="1"/>
        <v>313453</v>
      </c>
      <c r="R11" s="295">
        <f t="shared" si="1"/>
        <v>2185876</v>
      </c>
      <c r="S11" s="295">
        <f t="shared" si="1"/>
        <v>560076</v>
      </c>
      <c r="T11" s="295">
        <f t="shared" si="1"/>
        <v>10217079</v>
      </c>
      <c r="U11" s="295">
        <f t="shared" si="1"/>
        <v>14285866</v>
      </c>
      <c r="V11" s="295">
        <f t="shared" si="1"/>
        <v>25063021</v>
      </c>
      <c r="W11" s="295">
        <f t="shared" si="1"/>
        <v>31753545</v>
      </c>
      <c r="X11" s="295">
        <f t="shared" si="1"/>
        <v>48451940</v>
      </c>
      <c r="Y11" s="295">
        <f t="shared" si="1"/>
        <v>-16698395</v>
      </c>
      <c r="Z11" s="296">
        <f>+IF(X11&lt;&gt;0,+(Y11/X11)*100,0)</f>
        <v>-34.46383158238865</v>
      </c>
      <c r="AA11" s="297">
        <f>SUM(AA6:AA10)</f>
        <v>48451940</v>
      </c>
    </row>
    <row r="12" spans="1:27" ht="12.75">
      <c r="A12" s="298" t="s">
        <v>211</v>
      </c>
      <c r="B12" s="136"/>
      <c r="C12" s="62">
        <v>7449043</v>
      </c>
      <c r="D12" s="156"/>
      <c r="E12" s="60">
        <v>3132200</v>
      </c>
      <c r="F12" s="60">
        <v>14295540</v>
      </c>
      <c r="G12" s="60"/>
      <c r="H12" s="60">
        <v>1641749</v>
      </c>
      <c r="I12" s="60">
        <v>1382666</v>
      </c>
      <c r="J12" s="60">
        <v>3024415</v>
      </c>
      <c r="K12" s="60"/>
      <c r="L12" s="60"/>
      <c r="M12" s="60"/>
      <c r="N12" s="60"/>
      <c r="O12" s="60">
        <v>4064311</v>
      </c>
      <c r="P12" s="60">
        <v>1556239</v>
      </c>
      <c r="Q12" s="60"/>
      <c r="R12" s="60">
        <v>5620550</v>
      </c>
      <c r="S12" s="60">
        <v>417891</v>
      </c>
      <c r="T12" s="60">
        <v>1349431</v>
      </c>
      <c r="U12" s="60">
        <v>902927</v>
      </c>
      <c r="V12" s="60">
        <v>2670249</v>
      </c>
      <c r="W12" s="60">
        <v>11315214</v>
      </c>
      <c r="X12" s="60">
        <v>14295540</v>
      </c>
      <c r="Y12" s="60">
        <v>-2980326</v>
      </c>
      <c r="Z12" s="140">
        <v>-20.85</v>
      </c>
      <c r="AA12" s="155">
        <v>14295540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>
        <v>6610000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3381114</v>
      </c>
      <c r="D15" s="156"/>
      <c r="E15" s="60">
        <v>11697460</v>
      </c>
      <c r="F15" s="60">
        <v>14634880</v>
      </c>
      <c r="G15" s="60"/>
      <c r="H15" s="60"/>
      <c r="I15" s="60"/>
      <c r="J15" s="60"/>
      <c r="K15" s="60"/>
      <c r="L15" s="60"/>
      <c r="M15" s="60"/>
      <c r="N15" s="60"/>
      <c r="O15" s="60">
        <v>45040</v>
      </c>
      <c r="P15" s="60"/>
      <c r="Q15" s="60"/>
      <c r="R15" s="60">
        <v>45040</v>
      </c>
      <c r="S15" s="60">
        <v>641245</v>
      </c>
      <c r="T15" s="60">
        <v>111558</v>
      </c>
      <c r="U15" s="60">
        <v>3366240</v>
      </c>
      <c r="V15" s="60">
        <v>4119043</v>
      </c>
      <c r="W15" s="60">
        <v>4164083</v>
      </c>
      <c r="X15" s="60">
        <v>14634880</v>
      </c>
      <c r="Y15" s="60">
        <v>-10470797</v>
      </c>
      <c r="Z15" s="140">
        <v>-71.55</v>
      </c>
      <c r="AA15" s="155">
        <v>14634880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42350000</v>
      </c>
      <c r="F20" s="100">
        <f t="shared" si="2"/>
        <v>93363430</v>
      </c>
      <c r="G20" s="100">
        <f t="shared" si="2"/>
        <v>0</v>
      </c>
      <c r="H20" s="100">
        <f t="shared" si="2"/>
        <v>7232086</v>
      </c>
      <c r="I20" s="100">
        <f t="shared" si="2"/>
        <v>0</v>
      </c>
      <c r="J20" s="100">
        <f t="shared" si="2"/>
        <v>7232086</v>
      </c>
      <c r="K20" s="100">
        <f t="shared" si="2"/>
        <v>4760678</v>
      </c>
      <c r="L20" s="100">
        <f t="shared" si="2"/>
        <v>2128550</v>
      </c>
      <c r="M20" s="100">
        <f t="shared" si="2"/>
        <v>1677899</v>
      </c>
      <c r="N20" s="100">
        <f t="shared" si="2"/>
        <v>8567127</v>
      </c>
      <c r="O20" s="100">
        <f t="shared" si="2"/>
        <v>0</v>
      </c>
      <c r="P20" s="100">
        <f t="shared" si="2"/>
        <v>1669310</v>
      </c>
      <c r="Q20" s="100">
        <f t="shared" si="2"/>
        <v>7497576</v>
      </c>
      <c r="R20" s="100">
        <f t="shared" si="2"/>
        <v>9166886</v>
      </c>
      <c r="S20" s="100">
        <f t="shared" si="2"/>
        <v>1237861</v>
      </c>
      <c r="T20" s="100">
        <f t="shared" si="2"/>
        <v>11551061</v>
      </c>
      <c r="U20" s="100">
        <f t="shared" si="2"/>
        <v>876980</v>
      </c>
      <c r="V20" s="100">
        <f t="shared" si="2"/>
        <v>13665902</v>
      </c>
      <c r="W20" s="100">
        <f t="shared" si="2"/>
        <v>38632001</v>
      </c>
      <c r="X20" s="100">
        <f t="shared" si="2"/>
        <v>93363430</v>
      </c>
      <c r="Y20" s="100">
        <f t="shared" si="2"/>
        <v>-54731429</v>
      </c>
      <c r="Z20" s="137">
        <f>+IF(X20&lt;&gt;0,+(Y20/X20)*100,0)</f>
        <v>-58.621913312310824</v>
      </c>
      <c r="AA20" s="153">
        <f>SUM(AA26:AA33)</f>
        <v>93363430</v>
      </c>
    </row>
    <row r="21" spans="1:27" ht="12.75">
      <c r="A21" s="291" t="s">
        <v>205</v>
      </c>
      <c r="B21" s="142"/>
      <c r="C21" s="62"/>
      <c r="D21" s="156"/>
      <c r="E21" s="60">
        <v>6000000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1450000</v>
      </c>
      <c r="F22" s="60">
        <v>1500000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1500000</v>
      </c>
      <c r="Y22" s="60">
        <v>-1500000</v>
      </c>
      <c r="Z22" s="140">
        <v>-100</v>
      </c>
      <c r="AA22" s="155">
        <v>1500000</v>
      </c>
    </row>
    <row r="23" spans="1:27" ht="12.75">
      <c r="A23" s="291" t="s">
        <v>207</v>
      </c>
      <c r="B23" s="142"/>
      <c r="C23" s="62"/>
      <c r="D23" s="156"/>
      <c r="E23" s="60"/>
      <c r="F23" s="60">
        <v>2800000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280510</v>
      </c>
      <c r="V23" s="60">
        <v>280510</v>
      </c>
      <c r="W23" s="60">
        <v>280510</v>
      </c>
      <c r="X23" s="60">
        <v>2800000</v>
      </c>
      <c r="Y23" s="60">
        <v>-2519490</v>
      </c>
      <c r="Z23" s="140">
        <v>-89.98</v>
      </c>
      <c r="AA23" s="155">
        <v>2800000</v>
      </c>
    </row>
    <row r="24" spans="1:27" ht="12.75">
      <c r="A24" s="291" t="s">
        <v>208</v>
      </c>
      <c r="B24" s="142"/>
      <c r="C24" s="62"/>
      <c r="D24" s="156"/>
      <c r="E24" s="60"/>
      <c r="F24" s="60">
        <v>56000000</v>
      </c>
      <c r="G24" s="60"/>
      <c r="H24" s="60">
        <v>7232086</v>
      </c>
      <c r="I24" s="60"/>
      <c r="J24" s="60">
        <v>7232086</v>
      </c>
      <c r="K24" s="60">
        <v>4760678</v>
      </c>
      <c r="L24" s="60">
        <v>2128550</v>
      </c>
      <c r="M24" s="60">
        <v>1677899</v>
      </c>
      <c r="N24" s="60">
        <v>8567127</v>
      </c>
      <c r="O24" s="60"/>
      <c r="P24" s="60">
        <v>1669310</v>
      </c>
      <c r="Q24" s="60">
        <v>7466028</v>
      </c>
      <c r="R24" s="60">
        <v>9135338</v>
      </c>
      <c r="S24" s="60">
        <v>1237861</v>
      </c>
      <c r="T24" s="60">
        <v>11551061</v>
      </c>
      <c r="U24" s="60"/>
      <c r="V24" s="60">
        <v>12788922</v>
      </c>
      <c r="W24" s="60">
        <v>37723473</v>
      </c>
      <c r="X24" s="60">
        <v>56000000</v>
      </c>
      <c r="Y24" s="60">
        <v>-18276527</v>
      </c>
      <c r="Z24" s="140">
        <v>-32.64</v>
      </c>
      <c r="AA24" s="155">
        <v>56000000</v>
      </c>
    </row>
    <row r="25" spans="1:27" ht="12.75">
      <c r="A25" s="291" t="s">
        <v>209</v>
      </c>
      <c r="B25" s="142"/>
      <c r="C25" s="62"/>
      <c r="D25" s="156"/>
      <c r="E25" s="60"/>
      <c r="F25" s="60">
        <v>150000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150000</v>
      </c>
      <c r="Y25" s="60">
        <v>-150000</v>
      </c>
      <c r="Z25" s="140">
        <v>-100</v>
      </c>
      <c r="AA25" s="155">
        <v>150000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7450000</v>
      </c>
      <c r="F26" s="295">
        <f t="shared" si="3"/>
        <v>60450000</v>
      </c>
      <c r="G26" s="295">
        <f t="shared" si="3"/>
        <v>0</v>
      </c>
      <c r="H26" s="295">
        <f t="shared" si="3"/>
        <v>7232086</v>
      </c>
      <c r="I26" s="295">
        <f t="shared" si="3"/>
        <v>0</v>
      </c>
      <c r="J26" s="295">
        <f t="shared" si="3"/>
        <v>7232086</v>
      </c>
      <c r="K26" s="295">
        <f t="shared" si="3"/>
        <v>4760678</v>
      </c>
      <c r="L26" s="295">
        <f t="shared" si="3"/>
        <v>2128550</v>
      </c>
      <c r="M26" s="295">
        <f t="shared" si="3"/>
        <v>1677899</v>
      </c>
      <c r="N26" s="295">
        <f t="shared" si="3"/>
        <v>8567127</v>
      </c>
      <c r="O26" s="295">
        <f t="shared" si="3"/>
        <v>0</v>
      </c>
      <c r="P26" s="295">
        <f t="shared" si="3"/>
        <v>1669310</v>
      </c>
      <c r="Q26" s="295">
        <f t="shared" si="3"/>
        <v>7466028</v>
      </c>
      <c r="R26" s="295">
        <f t="shared" si="3"/>
        <v>9135338</v>
      </c>
      <c r="S26" s="295">
        <f t="shared" si="3"/>
        <v>1237861</v>
      </c>
      <c r="T26" s="295">
        <f t="shared" si="3"/>
        <v>11551061</v>
      </c>
      <c r="U26" s="295">
        <f t="shared" si="3"/>
        <v>280510</v>
      </c>
      <c r="V26" s="295">
        <f t="shared" si="3"/>
        <v>13069432</v>
      </c>
      <c r="W26" s="295">
        <f t="shared" si="3"/>
        <v>38003983</v>
      </c>
      <c r="X26" s="295">
        <f t="shared" si="3"/>
        <v>60450000</v>
      </c>
      <c r="Y26" s="295">
        <f t="shared" si="3"/>
        <v>-22446017</v>
      </c>
      <c r="Z26" s="296">
        <f>+IF(X26&lt;&gt;0,+(Y26/X26)*100,0)</f>
        <v>-37.13154177005789</v>
      </c>
      <c r="AA26" s="297">
        <f>SUM(AA21:AA25)</f>
        <v>60450000</v>
      </c>
    </row>
    <row r="27" spans="1:27" ht="12.75">
      <c r="A27" s="298" t="s">
        <v>211</v>
      </c>
      <c r="B27" s="147"/>
      <c r="C27" s="62"/>
      <c r="D27" s="156"/>
      <c r="E27" s="60">
        <v>30000000</v>
      </c>
      <c r="F27" s="60">
        <v>30650000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30650000</v>
      </c>
      <c r="Y27" s="60">
        <v>-30650000</v>
      </c>
      <c r="Z27" s="140">
        <v>-100</v>
      </c>
      <c r="AA27" s="155">
        <v>30650000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>
        <v>1570000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3330000</v>
      </c>
      <c r="F30" s="60">
        <v>2263430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31548</v>
      </c>
      <c r="R30" s="60">
        <v>31548</v>
      </c>
      <c r="S30" s="60"/>
      <c r="T30" s="60"/>
      <c r="U30" s="60">
        <v>596470</v>
      </c>
      <c r="V30" s="60">
        <v>596470</v>
      </c>
      <c r="W30" s="60">
        <v>628018</v>
      </c>
      <c r="X30" s="60">
        <v>2263430</v>
      </c>
      <c r="Y30" s="60">
        <v>-1635412</v>
      </c>
      <c r="Z30" s="140">
        <v>-72.25</v>
      </c>
      <c r="AA30" s="155">
        <v>2263430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22517718</v>
      </c>
      <c r="D36" s="156">
        <f t="shared" si="4"/>
        <v>0</v>
      </c>
      <c r="E36" s="60">
        <f t="shared" si="4"/>
        <v>33375000</v>
      </c>
      <c r="F36" s="60">
        <f t="shared" si="4"/>
        <v>16219360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1416782</v>
      </c>
      <c r="L36" s="60">
        <f t="shared" si="4"/>
        <v>539472</v>
      </c>
      <c r="M36" s="60">
        <f t="shared" si="4"/>
        <v>0</v>
      </c>
      <c r="N36" s="60">
        <f t="shared" si="4"/>
        <v>1956254</v>
      </c>
      <c r="O36" s="60">
        <f t="shared" si="4"/>
        <v>201691</v>
      </c>
      <c r="P36" s="60">
        <f t="shared" si="4"/>
        <v>1014900</v>
      </c>
      <c r="Q36" s="60">
        <f t="shared" si="4"/>
        <v>0</v>
      </c>
      <c r="R36" s="60">
        <f t="shared" si="4"/>
        <v>1216591</v>
      </c>
      <c r="S36" s="60">
        <f t="shared" si="4"/>
        <v>0</v>
      </c>
      <c r="T36" s="60">
        <f t="shared" si="4"/>
        <v>6979635</v>
      </c>
      <c r="U36" s="60">
        <f t="shared" si="4"/>
        <v>8795947</v>
      </c>
      <c r="V36" s="60">
        <f t="shared" si="4"/>
        <v>15775582</v>
      </c>
      <c r="W36" s="60">
        <f t="shared" si="4"/>
        <v>18948427</v>
      </c>
      <c r="X36" s="60">
        <f t="shared" si="4"/>
        <v>16219360</v>
      </c>
      <c r="Y36" s="60">
        <f t="shared" si="4"/>
        <v>2729067</v>
      </c>
      <c r="Z36" s="140">
        <f aca="true" t="shared" si="5" ref="Z36:Z49">+IF(X36&lt;&gt;0,+(Y36/X36)*100,0)</f>
        <v>16.82598450247112</v>
      </c>
      <c r="AA36" s="155">
        <f>AA6+AA21</f>
        <v>16219360</v>
      </c>
    </row>
    <row r="37" spans="1:27" ht="12.75">
      <c r="A37" s="291" t="s">
        <v>206</v>
      </c>
      <c r="B37" s="142"/>
      <c r="C37" s="62">
        <f t="shared" si="4"/>
        <v>25315928</v>
      </c>
      <c r="D37" s="156">
        <f t="shared" si="4"/>
        <v>0</v>
      </c>
      <c r="E37" s="60">
        <f t="shared" si="4"/>
        <v>19159000</v>
      </c>
      <c r="F37" s="60">
        <f t="shared" si="4"/>
        <v>14130000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-99004</v>
      </c>
      <c r="N37" s="60">
        <f t="shared" si="4"/>
        <v>-99004</v>
      </c>
      <c r="O37" s="60">
        <f t="shared" si="4"/>
        <v>-63645</v>
      </c>
      <c r="P37" s="60">
        <f t="shared" si="4"/>
        <v>-128762</v>
      </c>
      <c r="Q37" s="60">
        <f t="shared" si="4"/>
        <v>313453</v>
      </c>
      <c r="R37" s="60">
        <f t="shared" si="4"/>
        <v>121046</v>
      </c>
      <c r="S37" s="60">
        <f t="shared" si="4"/>
        <v>534093</v>
      </c>
      <c r="T37" s="60">
        <f t="shared" si="4"/>
        <v>2158611</v>
      </c>
      <c r="U37" s="60">
        <f t="shared" si="4"/>
        <v>5311630</v>
      </c>
      <c r="V37" s="60">
        <f t="shared" si="4"/>
        <v>8004334</v>
      </c>
      <c r="W37" s="60">
        <f t="shared" si="4"/>
        <v>8026376</v>
      </c>
      <c r="X37" s="60">
        <f t="shared" si="4"/>
        <v>14130000</v>
      </c>
      <c r="Y37" s="60">
        <f t="shared" si="4"/>
        <v>-6103624</v>
      </c>
      <c r="Z37" s="140">
        <f t="shared" si="5"/>
        <v>-43.19620665251239</v>
      </c>
      <c r="AA37" s="155">
        <f>AA7+AA22</f>
        <v>14130000</v>
      </c>
    </row>
    <row r="38" spans="1:27" ht="12.75">
      <c r="A38" s="291" t="s">
        <v>207</v>
      </c>
      <c r="B38" s="142"/>
      <c r="C38" s="62">
        <f t="shared" si="4"/>
        <v>3069929</v>
      </c>
      <c r="D38" s="156">
        <f t="shared" si="4"/>
        <v>0</v>
      </c>
      <c r="E38" s="60">
        <f t="shared" si="4"/>
        <v>3045000</v>
      </c>
      <c r="F38" s="60">
        <f t="shared" si="4"/>
        <v>3099200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25983</v>
      </c>
      <c r="T38" s="60">
        <f t="shared" si="4"/>
        <v>15300</v>
      </c>
      <c r="U38" s="60">
        <f t="shared" si="4"/>
        <v>458799</v>
      </c>
      <c r="V38" s="60">
        <f t="shared" si="4"/>
        <v>500082</v>
      </c>
      <c r="W38" s="60">
        <f t="shared" si="4"/>
        <v>500082</v>
      </c>
      <c r="X38" s="60">
        <f t="shared" si="4"/>
        <v>3099200</v>
      </c>
      <c r="Y38" s="60">
        <f t="shared" si="4"/>
        <v>-2599118</v>
      </c>
      <c r="Z38" s="140">
        <f t="shared" si="5"/>
        <v>-83.86415849251419</v>
      </c>
      <c r="AA38" s="155">
        <f>AA8+AA23</f>
        <v>3099200</v>
      </c>
    </row>
    <row r="39" spans="1:27" ht="12.75">
      <c r="A39" s="291" t="s">
        <v>208</v>
      </c>
      <c r="B39" s="142"/>
      <c r="C39" s="62">
        <f t="shared" si="4"/>
        <v>23835441</v>
      </c>
      <c r="D39" s="156">
        <f t="shared" si="4"/>
        <v>0</v>
      </c>
      <c r="E39" s="60">
        <f t="shared" si="4"/>
        <v>53238000</v>
      </c>
      <c r="F39" s="60">
        <f t="shared" si="4"/>
        <v>75303380</v>
      </c>
      <c r="G39" s="60">
        <f t="shared" si="4"/>
        <v>0</v>
      </c>
      <c r="H39" s="60">
        <f t="shared" si="4"/>
        <v>7232086</v>
      </c>
      <c r="I39" s="60">
        <f t="shared" si="4"/>
        <v>450000</v>
      </c>
      <c r="J39" s="60">
        <f t="shared" si="4"/>
        <v>7682086</v>
      </c>
      <c r="K39" s="60">
        <f t="shared" si="4"/>
        <v>6736954</v>
      </c>
      <c r="L39" s="60">
        <f t="shared" si="4"/>
        <v>2128550</v>
      </c>
      <c r="M39" s="60">
        <f t="shared" si="4"/>
        <v>1899021</v>
      </c>
      <c r="N39" s="60">
        <f t="shared" si="4"/>
        <v>10764525</v>
      </c>
      <c r="O39" s="60">
        <f t="shared" si="4"/>
        <v>0</v>
      </c>
      <c r="P39" s="60">
        <f t="shared" si="4"/>
        <v>2517549</v>
      </c>
      <c r="Q39" s="60">
        <f t="shared" si="4"/>
        <v>7466028</v>
      </c>
      <c r="R39" s="60">
        <f t="shared" si="4"/>
        <v>9983577</v>
      </c>
      <c r="S39" s="60">
        <f t="shared" si="4"/>
        <v>1237861</v>
      </c>
      <c r="T39" s="60">
        <f t="shared" si="4"/>
        <v>12614594</v>
      </c>
      <c r="U39" s="60">
        <f t="shared" si="4"/>
        <v>0</v>
      </c>
      <c r="V39" s="60">
        <f t="shared" si="4"/>
        <v>13852455</v>
      </c>
      <c r="W39" s="60">
        <f t="shared" si="4"/>
        <v>42282643</v>
      </c>
      <c r="X39" s="60">
        <f t="shared" si="4"/>
        <v>75303380</v>
      </c>
      <c r="Y39" s="60">
        <f t="shared" si="4"/>
        <v>-33020737</v>
      </c>
      <c r="Z39" s="140">
        <f t="shared" si="5"/>
        <v>-43.85027205950118</v>
      </c>
      <c r="AA39" s="155">
        <f>AA9+AA24</f>
        <v>75303380</v>
      </c>
    </row>
    <row r="40" spans="1:27" ht="12.75">
      <c r="A40" s="291" t="s">
        <v>209</v>
      </c>
      <c r="B40" s="142"/>
      <c r="C40" s="62">
        <f t="shared" si="4"/>
        <v>404365</v>
      </c>
      <c r="D40" s="156">
        <f t="shared" si="4"/>
        <v>0</v>
      </c>
      <c r="E40" s="60">
        <f t="shared" si="4"/>
        <v>1000000</v>
      </c>
      <c r="F40" s="60">
        <f t="shared" si="4"/>
        <v>150000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150000</v>
      </c>
      <c r="Y40" s="60">
        <f t="shared" si="4"/>
        <v>-150000</v>
      </c>
      <c r="Z40" s="140">
        <f t="shared" si="5"/>
        <v>-100</v>
      </c>
      <c r="AA40" s="155">
        <f>AA10+AA25</f>
        <v>150000</v>
      </c>
    </row>
    <row r="41" spans="1:27" ht="12.75">
      <c r="A41" s="292" t="s">
        <v>210</v>
      </c>
      <c r="B41" s="142"/>
      <c r="C41" s="293">
        <f aca="true" t="shared" si="6" ref="C41:Y41">SUM(C36:C40)</f>
        <v>75143381</v>
      </c>
      <c r="D41" s="294">
        <f t="shared" si="6"/>
        <v>0</v>
      </c>
      <c r="E41" s="295">
        <f t="shared" si="6"/>
        <v>109817000</v>
      </c>
      <c r="F41" s="295">
        <f t="shared" si="6"/>
        <v>108901940</v>
      </c>
      <c r="G41" s="295">
        <f t="shared" si="6"/>
        <v>0</v>
      </c>
      <c r="H41" s="295">
        <f t="shared" si="6"/>
        <v>7232086</v>
      </c>
      <c r="I41" s="295">
        <f t="shared" si="6"/>
        <v>450000</v>
      </c>
      <c r="J41" s="295">
        <f t="shared" si="6"/>
        <v>7682086</v>
      </c>
      <c r="K41" s="295">
        <f t="shared" si="6"/>
        <v>8153736</v>
      </c>
      <c r="L41" s="295">
        <f t="shared" si="6"/>
        <v>2668022</v>
      </c>
      <c r="M41" s="295">
        <f t="shared" si="6"/>
        <v>1800017</v>
      </c>
      <c r="N41" s="295">
        <f t="shared" si="6"/>
        <v>12621775</v>
      </c>
      <c r="O41" s="295">
        <f t="shared" si="6"/>
        <v>138046</v>
      </c>
      <c r="P41" s="295">
        <f t="shared" si="6"/>
        <v>3403687</v>
      </c>
      <c r="Q41" s="295">
        <f t="shared" si="6"/>
        <v>7779481</v>
      </c>
      <c r="R41" s="295">
        <f t="shared" si="6"/>
        <v>11321214</v>
      </c>
      <c r="S41" s="295">
        <f t="shared" si="6"/>
        <v>1797937</v>
      </c>
      <c r="T41" s="295">
        <f t="shared" si="6"/>
        <v>21768140</v>
      </c>
      <c r="U41" s="295">
        <f t="shared" si="6"/>
        <v>14566376</v>
      </c>
      <c r="V41" s="295">
        <f t="shared" si="6"/>
        <v>38132453</v>
      </c>
      <c r="W41" s="295">
        <f t="shared" si="6"/>
        <v>69757528</v>
      </c>
      <c r="X41" s="295">
        <f t="shared" si="6"/>
        <v>108901940</v>
      </c>
      <c r="Y41" s="295">
        <f t="shared" si="6"/>
        <v>-39144412</v>
      </c>
      <c r="Z41" s="296">
        <f t="shared" si="5"/>
        <v>-35.9446415738783</v>
      </c>
      <c r="AA41" s="297">
        <f>SUM(AA36:AA40)</f>
        <v>108901940</v>
      </c>
    </row>
    <row r="42" spans="1:27" ht="12.75">
      <c r="A42" s="298" t="s">
        <v>211</v>
      </c>
      <c r="B42" s="136"/>
      <c r="C42" s="95">
        <f aca="true" t="shared" si="7" ref="C42:Y48">C12+C27</f>
        <v>7449043</v>
      </c>
      <c r="D42" s="129">
        <f t="shared" si="7"/>
        <v>0</v>
      </c>
      <c r="E42" s="54">
        <f t="shared" si="7"/>
        <v>33132200</v>
      </c>
      <c r="F42" s="54">
        <f t="shared" si="7"/>
        <v>44945540</v>
      </c>
      <c r="G42" s="54">
        <f t="shared" si="7"/>
        <v>0</v>
      </c>
      <c r="H42" s="54">
        <f t="shared" si="7"/>
        <v>1641749</v>
      </c>
      <c r="I42" s="54">
        <f t="shared" si="7"/>
        <v>1382666</v>
      </c>
      <c r="J42" s="54">
        <f t="shared" si="7"/>
        <v>3024415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4064311</v>
      </c>
      <c r="P42" s="54">
        <f t="shared" si="7"/>
        <v>1556239</v>
      </c>
      <c r="Q42" s="54">
        <f t="shared" si="7"/>
        <v>0</v>
      </c>
      <c r="R42" s="54">
        <f t="shared" si="7"/>
        <v>5620550</v>
      </c>
      <c r="S42" s="54">
        <f t="shared" si="7"/>
        <v>417891</v>
      </c>
      <c r="T42" s="54">
        <f t="shared" si="7"/>
        <v>1349431</v>
      </c>
      <c r="U42" s="54">
        <f t="shared" si="7"/>
        <v>902927</v>
      </c>
      <c r="V42" s="54">
        <f t="shared" si="7"/>
        <v>2670249</v>
      </c>
      <c r="W42" s="54">
        <f t="shared" si="7"/>
        <v>11315214</v>
      </c>
      <c r="X42" s="54">
        <f t="shared" si="7"/>
        <v>44945540</v>
      </c>
      <c r="Y42" s="54">
        <f t="shared" si="7"/>
        <v>-33630326</v>
      </c>
      <c r="Z42" s="184">
        <f t="shared" si="5"/>
        <v>-74.8246121862147</v>
      </c>
      <c r="AA42" s="130">
        <f aca="true" t="shared" si="8" ref="AA42:AA48">AA12+AA27</f>
        <v>44945540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8180000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3381114</v>
      </c>
      <c r="D45" s="129">
        <f t="shared" si="7"/>
        <v>0</v>
      </c>
      <c r="E45" s="54">
        <f t="shared" si="7"/>
        <v>15027460</v>
      </c>
      <c r="F45" s="54">
        <f t="shared" si="7"/>
        <v>16898310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45040</v>
      </c>
      <c r="P45" s="54">
        <f t="shared" si="7"/>
        <v>0</v>
      </c>
      <c r="Q45" s="54">
        <f t="shared" si="7"/>
        <v>31548</v>
      </c>
      <c r="R45" s="54">
        <f t="shared" si="7"/>
        <v>76588</v>
      </c>
      <c r="S45" s="54">
        <f t="shared" si="7"/>
        <v>641245</v>
      </c>
      <c r="T45" s="54">
        <f t="shared" si="7"/>
        <v>111558</v>
      </c>
      <c r="U45" s="54">
        <f t="shared" si="7"/>
        <v>3962710</v>
      </c>
      <c r="V45" s="54">
        <f t="shared" si="7"/>
        <v>4715513</v>
      </c>
      <c r="W45" s="54">
        <f t="shared" si="7"/>
        <v>4792101</v>
      </c>
      <c r="X45" s="54">
        <f t="shared" si="7"/>
        <v>16898310</v>
      </c>
      <c r="Y45" s="54">
        <f t="shared" si="7"/>
        <v>-12106209</v>
      </c>
      <c r="Z45" s="184">
        <f t="shared" si="5"/>
        <v>-71.64153693475856</v>
      </c>
      <c r="AA45" s="130">
        <f t="shared" si="8"/>
        <v>16898310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85973538</v>
      </c>
      <c r="D49" s="218">
        <f t="shared" si="9"/>
        <v>0</v>
      </c>
      <c r="E49" s="220">
        <f t="shared" si="9"/>
        <v>166156660</v>
      </c>
      <c r="F49" s="220">
        <f t="shared" si="9"/>
        <v>170745790</v>
      </c>
      <c r="G49" s="220">
        <f t="shared" si="9"/>
        <v>0</v>
      </c>
      <c r="H49" s="220">
        <f t="shared" si="9"/>
        <v>8873835</v>
      </c>
      <c r="I49" s="220">
        <f t="shared" si="9"/>
        <v>1832666</v>
      </c>
      <c r="J49" s="220">
        <f t="shared" si="9"/>
        <v>10706501</v>
      </c>
      <c r="K49" s="220">
        <f t="shared" si="9"/>
        <v>8153736</v>
      </c>
      <c r="L49" s="220">
        <f t="shared" si="9"/>
        <v>2668022</v>
      </c>
      <c r="M49" s="220">
        <f t="shared" si="9"/>
        <v>1800017</v>
      </c>
      <c r="N49" s="220">
        <f t="shared" si="9"/>
        <v>12621775</v>
      </c>
      <c r="O49" s="220">
        <f t="shared" si="9"/>
        <v>4247397</v>
      </c>
      <c r="P49" s="220">
        <f t="shared" si="9"/>
        <v>4959926</v>
      </c>
      <c r="Q49" s="220">
        <f t="shared" si="9"/>
        <v>7811029</v>
      </c>
      <c r="R49" s="220">
        <f t="shared" si="9"/>
        <v>17018352</v>
      </c>
      <c r="S49" s="220">
        <f t="shared" si="9"/>
        <v>2857073</v>
      </c>
      <c r="T49" s="220">
        <f t="shared" si="9"/>
        <v>23229129</v>
      </c>
      <c r="U49" s="220">
        <f t="shared" si="9"/>
        <v>19432013</v>
      </c>
      <c r="V49" s="220">
        <f t="shared" si="9"/>
        <v>45518215</v>
      </c>
      <c r="W49" s="220">
        <f t="shared" si="9"/>
        <v>85864843</v>
      </c>
      <c r="X49" s="220">
        <f t="shared" si="9"/>
        <v>170745790</v>
      </c>
      <c r="Y49" s="220">
        <f t="shared" si="9"/>
        <v>-84880947</v>
      </c>
      <c r="Z49" s="221">
        <f t="shared" si="5"/>
        <v>-49.71188279371339</v>
      </c>
      <c r="AA49" s="222">
        <f>SUM(AA41:AA48)</f>
        <v>170745790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18941729</v>
      </c>
      <c r="D51" s="129">
        <f t="shared" si="10"/>
        <v>0</v>
      </c>
      <c r="E51" s="54">
        <f t="shared" si="10"/>
        <v>105052000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6395568</v>
      </c>
      <c r="D52" s="156"/>
      <c r="E52" s="60">
        <v>25787000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2960323</v>
      </c>
      <c r="D53" s="156"/>
      <c r="E53" s="60">
        <v>20162000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2642504</v>
      </c>
      <c r="D54" s="156"/>
      <c r="E54" s="60">
        <v>17653000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2921045</v>
      </c>
      <c r="D55" s="156"/>
      <c r="E55" s="60">
        <v>14484000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9475000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14919440</v>
      </c>
      <c r="D57" s="294">
        <f t="shared" si="11"/>
        <v>0</v>
      </c>
      <c r="E57" s="295">
        <f t="shared" si="11"/>
        <v>87561000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609829</v>
      </c>
      <c r="D58" s="156"/>
      <c r="E58" s="60">
        <v>219000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3412460</v>
      </c>
      <c r="D61" s="156"/>
      <c r="E61" s="60">
        <v>17272000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66642000</v>
      </c>
      <c r="F65" s="60"/>
      <c r="G65" s="60"/>
      <c r="H65" s="60">
        <v>4169019</v>
      </c>
      <c r="I65" s="60">
        <v>1834732</v>
      </c>
      <c r="J65" s="60">
        <v>6003751</v>
      </c>
      <c r="K65" s="60">
        <v>5116884</v>
      </c>
      <c r="L65" s="60">
        <v>5475968</v>
      </c>
      <c r="M65" s="60">
        <v>5700189</v>
      </c>
      <c r="N65" s="60">
        <v>16293041</v>
      </c>
      <c r="O65" s="60">
        <v>5710360</v>
      </c>
      <c r="P65" s="60">
        <v>6566497</v>
      </c>
      <c r="Q65" s="60">
        <v>5692623</v>
      </c>
      <c r="R65" s="60">
        <v>17969480</v>
      </c>
      <c r="S65" s="60">
        <v>5830648</v>
      </c>
      <c r="T65" s="60">
        <v>5349551</v>
      </c>
      <c r="U65" s="60">
        <v>5579559</v>
      </c>
      <c r="V65" s="60">
        <v>16759758</v>
      </c>
      <c r="W65" s="60">
        <v>57026030</v>
      </c>
      <c r="X65" s="60"/>
      <c r="Y65" s="60">
        <v>57026030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38410310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8684194</v>
      </c>
      <c r="J68" s="60">
        <v>8684194</v>
      </c>
      <c r="K68" s="60">
        <v>650007</v>
      </c>
      <c r="L68" s="60">
        <v>609368</v>
      </c>
      <c r="M68" s="60">
        <v>1446932</v>
      </c>
      <c r="N68" s="60">
        <v>2706307</v>
      </c>
      <c r="O68" s="60">
        <v>2521170</v>
      </c>
      <c r="P68" s="60">
        <v>1800000</v>
      </c>
      <c r="Q68" s="60">
        <v>2912724</v>
      </c>
      <c r="R68" s="60">
        <v>7233894</v>
      </c>
      <c r="S68" s="60">
        <v>1749427</v>
      </c>
      <c r="T68" s="60">
        <v>2419729</v>
      </c>
      <c r="U68" s="60">
        <v>6183376</v>
      </c>
      <c r="V68" s="60">
        <v>10352532</v>
      </c>
      <c r="W68" s="60">
        <v>28976927</v>
      </c>
      <c r="X68" s="60"/>
      <c r="Y68" s="60">
        <v>28976927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105052310</v>
      </c>
      <c r="F69" s="220">
        <f t="shared" si="12"/>
        <v>0</v>
      </c>
      <c r="G69" s="220">
        <f t="shared" si="12"/>
        <v>0</v>
      </c>
      <c r="H69" s="220">
        <f t="shared" si="12"/>
        <v>4169019</v>
      </c>
      <c r="I69" s="220">
        <f t="shared" si="12"/>
        <v>10518926</v>
      </c>
      <c r="J69" s="220">
        <f t="shared" si="12"/>
        <v>14687945</v>
      </c>
      <c r="K69" s="220">
        <f t="shared" si="12"/>
        <v>5766891</v>
      </c>
      <c r="L69" s="220">
        <f t="shared" si="12"/>
        <v>6085336</v>
      </c>
      <c r="M69" s="220">
        <f t="shared" si="12"/>
        <v>7147121</v>
      </c>
      <c r="N69" s="220">
        <f t="shared" si="12"/>
        <v>18999348</v>
      </c>
      <c r="O69" s="220">
        <f t="shared" si="12"/>
        <v>8231530</v>
      </c>
      <c r="P69" s="220">
        <f t="shared" si="12"/>
        <v>8366497</v>
      </c>
      <c r="Q69" s="220">
        <f t="shared" si="12"/>
        <v>8605347</v>
      </c>
      <c r="R69" s="220">
        <f t="shared" si="12"/>
        <v>25203374</v>
      </c>
      <c r="S69" s="220">
        <f t="shared" si="12"/>
        <v>7580075</v>
      </c>
      <c r="T69" s="220">
        <f t="shared" si="12"/>
        <v>7769280</v>
      </c>
      <c r="U69" s="220">
        <f t="shared" si="12"/>
        <v>11762935</v>
      </c>
      <c r="V69" s="220">
        <f t="shared" si="12"/>
        <v>27112290</v>
      </c>
      <c r="W69" s="220">
        <f t="shared" si="12"/>
        <v>86002957</v>
      </c>
      <c r="X69" s="220">
        <f t="shared" si="12"/>
        <v>0</v>
      </c>
      <c r="Y69" s="220">
        <f t="shared" si="12"/>
        <v>86002957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75143381</v>
      </c>
      <c r="D5" s="357">
        <f t="shared" si="0"/>
        <v>0</v>
      </c>
      <c r="E5" s="356">
        <f t="shared" si="0"/>
        <v>102367000</v>
      </c>
      <c r="F5" s="358">
        <f t="shared" si="0"/>
        <v>48451940</v>
      </c>
      <c r="G5" s="358">
        <f t="shared" si="0"/>
        <v>0</v>
      </c>
      <c r="H5" s="356">
        <f t="shared" si="0"/>
        <v>0</v>
      </c>
      <c r="I5" s="356">
        <f t="shared" si="0"/>
        <v>450000</v>
      </c>
      <c r="J5" s="358">
        <f t="shared" si="0"/>
        <v>450000</v>
      </c>
      <c r="K5" s="358">
        <f t="shared" si="0"/>
        <v>3393058</v>
      </c>
      <c r="L5" s="356">
        <f t="shared" si="0"/>
        <v>539472</v>
      </c>
      <c r="M5" s="356">
        <f t="shared" si="0"/>
        <v>122118</v>
      </c>
      <c r="N5" s="358">
        <f t="shared" si="0"/>
        <v>4054648</v>
      </c>
      <c r="O5" s="358">
        <f t="shared" si="0"/>
        <v>138046</v>
      </c>
      <c r="P5" s="356">
        <f t="shared" si="0"/>
        <v>1734377</v>
      </c>
      <c r="Q5" s="356">
        <f t="shared" si="0"/>
        <v>313453</v>
      </c>
      <c r="R5" s="358">
        <f t="shared" si="0"/>
        <v>2185876</v>
      </c>
      <c r="S5" s="358">
        <f t="shared" si="0"/>
        <v>560076</v>
      </c>
      <c r="T5" s="356">
        <f t="shared" si="0"/>
        <v>10217079</v>
      </c>
      <c r="U5" s="356">
        <f t="shared" si="0"/>
        <v>14285866</v>
      </c>
      <c r="V5" s="358">
        <f t="shared" si="0"/>
        <v>25063021</v>
      </c>
      <c r="W5" s="358">
        <f t="shared" si="0"/>
        <v>31753545</v>
      </c>
      <c r="X5" s="356">
        <f t="shared" si="0"/>
        <v>48451940</v>
      </c>
      <c r="Y5" s="358">
        <f t="shared" si="0"/>
        <v>-16698395</v>
      </c>
      <c r="Z5" s="359">
        <f>+IF(X5&lt;&gt;0,+(Y5/X5)*100,0)</f>
        <v>-34.46383158238865</v>
      </c>
      <c r="AA5" s="360">
        <f>+AA6+AA8+AA11+AA13+AA15</f>
        <v>48451940</v>
      </c>
    </row>
    <row r="6" spans="1:27" ht="12.75">
      <c r="A6" s="361" t="s">
        <v>205</v>
      </c>
      <c r="B6" s="142"/>
      <c r="C6" s="60">
        <f>+C7</f>
        <v>22517718</v>
      </c>
      <c r="D6" s="340">
        <f aca="true" t="shared" si="1" ref="D6:AA6">+D7</f>
        <v>0</v>
      </c>
      <c r="E6" s="60">
        <f t="shared" si="1"/>
        <v>27375000</v>
      </c>
      <c r="F6" s="59">
        <f t="shared" si="1"/>
        <v>16219360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1416782</v>
      </c>
      <c r="L6" s="60">
        <f t="shared" si="1"/>
        <v>539472</v>
      </c>
      <c r="M6" s="60">
        <f t="shared" si="1"/>
        <v>0</v>
      </c>
      <c r="N6" s="59">
        <f t="shared" si="1"/>
        <v>1956254</v>
      </c>
      <c r="O6" s="59">
        <f t="shared" si="1"/>
        <v>201691</v>
      </c>
      <c r="P6" s="60">
        <f t="shared" si="1"/>
        <v>1014900</v>
      </c>
      <c r="Q6" s="60">
        <f t="shared" si="1"/>
        <v>0</v>
      </c>
      <c r="R6" s="59">
        <f t="shared" si="1"/>
        <v>1216591</v>
      </c>
      <c r="S6" s="59">
        <f t="shared" si="1"/>
        <v>0</v>
      </c>
      <c r="T6" s="60">
        <f t="shared" si="1"/>
        <v>6979635</v>
      </c>
      <c r="U6" s="60">
        <f t="shared" si="1"/>
        <v>8795947</v>
      </c>
      <c r="V6" s="59">
        <f t="shared" si="1"/>
        <v>15775582</v>
      </c>
      <c r="W6" s="59">
        <f t="shared" si="1"/>
        <v>18948427</v>
      </c>
      <c r="X6" s="60">
        <f t="shared" si="1"/>
        <v>16219360</v>
      </c>
      <c r="Y6" s="59">
        <f t="shared" si="1"/>
        <v>2729067</v>
      </c>
      <c r="Z6" s="61">
        <f>+IF(X6&lt;&gt;0,+(Y6/X6)*100,0)</f>
        <v>16.82598450247112</v>
      </c>
      <c r="AA6" s="62">
        <f t="shared" si="1"/>
        <v>16219360</v>
      </c>
    </row>
    <row r="7" spans="1:27" ht="12.75">
      <c r="A7" s="291" t="s">
        <v>229</v>
      </c>
      <c r="B7" s="142"/>
      <c r="C7" s="60">
        <v>22517718</v>
      </c>
      <c r="D7" s="340"/>
      <c r="E7" s="60">
        <v>27375000</v>
      </c>
      <c r="F7" s="59">
        <v>16219360</v>
      </c>
      <c r="G7" s="59"/>
      <c r="H7" s="60"/>
      <c r="I7" s="60"/>
      <c r="J7" s="59"/>
      <c r="K7" s="59">
        <v>1416782</v>
      </c>
      <c r="L7" s="60">
        <v>539472</v>
      </c>
      <c r="M7" s="60"/>
      <c r="N7" s="59">
        <v>1956254</v>
      </c>
      <c r="O7" s="59">
        <v>201691</v>
      </c>
      <c r="P7" s="60">
        <v>1014900</v>
      </c>
      <c r="Q7" s="60"/>
      <c r="R7" s="59">
        <v>1216591</v>
      </c>
      <c r="S7" s="59"/>
      <c r="T7" s="60">
        <v>6979635</v>
      </c>
      <c r="U7" s="60">
        <v>8795947</v>
      </c>
      <c r="V7" s="59">
        <v>15775582</v>
      </c>
      <c r="W7" s="59">
        <v>18948427</v>
      </c>
      <c r="X7" s="60">
        <v>16219360</v>
      </c>
      <c r="Y7" s="59">
        <v>2729067</v>
      </c>
      <c r="Z7" s="61">
        <v>16.83</v>
      </c>
      <c r="AA7" s="62">
        <v>16219360</v>
      </c>
    </row>
    <row r="8" spans="1:27" ht="12.75">
      <c r="A8" s="361" t="s">
        <v>206</v>
      </c>
      <c r="B8" s="142"/>
      <c r="C8" s="60">
        <f aca="true" t="shared" si="2" ref="C8:Y8">SUM(C9:C10)</f>
        <v>25315928</v>
      </c>
      <c r="D8" s="340">
        <f t="shared" si="2"/>
        <v>0</v>
      </c>
      <c r="E8" s="60">
        <f t="shared" si="2"/>
        <v>17709000</v>
      </c>
      <c r="F8" s="59">
        <f t="shared" si="2"/>
        <v>12630000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-99004</v>
      </c>
      <c r="N8" s="59">
        <f t="shared" si="2"/>
        <v>-99004</v>
      </c>
      <c r="O8" s="59">
        <f t="shared" si="2"/>
        <v>-63645</v>
      </c>
      <c r="P8" s="60">
        <f t="shared" si="2"/>
        <v>-128762</v>
      </c>
      <c r="Q8" s="60">
        <f t="shared" si="2"/>
        <v>313453</v>
      </c>
      <c r="R8" s="59">
        <f t="shared" si="2"/>
        <v>121046</v>
      </c>
      <c r="S8" s="59">
        <f t="shared" si="2"/>
        <v>534093</v>
      </c>
      <c r="T8" s="60">
        <f t="shared" si="2"/>
        <v>2158611</v>
      </c>
      <c r="U8" s="60">
        <f t="shared" si="2"/>
        <v>5311630</v>
      </c>
      <c r="V8" s="59">
        <f t="shared" si="2"/>
        <v>8004334</v>
      </c>
      <c r="W8" s="59">
        <f t="shared" si="2"/>
        <v>8026376</v>
      </c>
      <c r="X8" s="60">
        <f t="shared" si="2"/>
        <v>12630000</v>
      </c>
      <c r="Y8" s="59">
        <f t="shared" si="2"/>
        <v>-4603624</v>
      </c>
      <c r="Z8" s="61">
        <f>+IF(X8&lt;&gt;0,+(Y8/X8)*100,0)</f>
        <v>-36.44991290577989</v>
      </c>
      <c r="AA8" s="62">
        <f>SUM(AA9:AA10)</f>
        <v>12630000</v>
      </c>
    </row>
    <row r="9" spans="1:27" ht="12.75">
      <c r="A9" s="291" t="s">
        <v>230</v>
      </c>
      <c r="B9" s="142"/>
      <c r="C9" s="60">
        <v>25315928</v>
      </c>
      <c r="D9" s="340"/>
      <c r="E9" s="60">
        <v>17709000</v>
      </c>
      <c r="F9" s="59">
        <v>12630000</v>
      </c>
      <c r="G9" s="59"/>
      <c r="H9" s="60"/>
      <c r="I9" s="60"/>
      <c r="J9" s="59"/>
      <c r="K9" s="59"/>
      <c r="L9" s="60"/>
      <c r="M9" s="60">
        <v>-99004</v>
      </c>
      <c r="N9" s="59">
        <v>-99004</v>
      </c>
      <c r="O9" s="59">
        <v>-63645</v>
      </c>
      <c r="P9" s="60">
        <v>-128762</v>
      </c>
      <c r="Q9" s="60">
        <v>313453</v>
      </c>
      <c r="R9" s="59">
        <v>121046</v>
      </c>
      <c r="S9" s="59">
        <v>534093</v>
      </c>
      <c r="T9" s="60">
        <v>2158611</v>
      </c>
      <c r="U9" s="60">
        <v>5311630</v>
      </c>
      <c r="V9" s="59">
        <v>8004334</v>
      </c>
      <c r="W9" s="59">
        <v>8026376</v>
      </c>
      <c r="X9" s="60">
        <v>12630000</v>
      </c>
      <c r="Y9" s="59">
        <v>-4603624</v>
      </c>
      <c r="Z9" s="61">
        <v>-36.45</v>
      </c>
      <c r="AA9" s="62">
        <v>12630000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3069929</v>
      </c>
      <c r="D11" s="363">
        <f aca="true" t="shared" si="3" ref="D11:AA11">+D12</f>
        <v>0</v>
      </c>
      <c r="E11" s="362">
        <f t="shared" si="3"/>
        <v>3045000</v>
      </c>
      <c r="F11" s="364">
        <f t="shared" si="3"/>
        <v>299200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25983</v>
      </c>
      <c r="T11" s="362">
        <f t="shared" si="3"/>
        <v>15300</v>
      </c>
      <c r="U11" s="362">
        <f t="shared" si="3"/>
        <v>178289</v>
      </c>
      <c r="V11" s="364">
        <f t="shared" si="3"/>
        <v>219572</v>
      </c>
      <c r="W11" s="364">
        <f t="shared" si="3"/>
        <v>219572</v>
      </c>
      <c r="X11" s="362">
        <f t="shared" si="3"/>
        <v>299200</v>
      </c>
      <c r="Y11" s="364">
        <f t="shared" si="3"/>
        <v>-79628</v>
      </c>
      <c r="Z11" s="365">
        <f>+IF(X11&lt;&gt;0,+(Y11/X11)*100,0)</f>
        <v>-26.61363636363636</v>
      </c>
      <c r="AA11" s="366">
        <f t="shared" si="3"/>
        <v>299200</v>
      </c>
    </row>
    <row r="12" spans="1:27" ht="12.75">
      <c r="A12" s="291" t="s">
        <v>232</v>
      </c>
      <c r="B12" s="136"/>
      <c r="C12" s="60">
        <v>3069929</v>
      </c>
      <c r="D12" s="340"/>
      <c r="E12" s="60">
        <v>3045000</v>
      </c>
      <c r="F12" s="59">
        <v>299200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>
        <v>25983</v>
      </c>
      <c r="T12" s="60">
        <v>15300</v>
      </c>
      <c r="U12" s="60">
        <v>178289</v>
      </c>
      <c r="V12" s="59">
        <v>219572</v>
      </c>
      <c r="W12" s="59">
        <v>219572</v>
      </c>
      <c r="X12" s="60">
        <v>299200</v>
      </c>
      <c r="Y12" s="59">
        <v>-79628</v>
      </c>
      <c r="Z12" s="61">
        <v>-26.61</v>
      </c>
      <c r="AA12" s="62">
        <v>299200</v>
      </c>
    </row>
    <row r="13" spans="1:27" ht="12.75">
      <c r="A13" s="361" t="s">
        <v>208</v>
      </c>
      <c r="B13" s="136"/>
      <c r="C13" s="275">
        <f>+C14</f>
        <v>23835441</v>
      </c>
      <c r="D13" s="341">
        <f aca="true" t="shared" si="4" ref="D13:AA13">+D14</f>
        <v>0</v>
      </c>
      <c r="E13" s="275">
        <f t="shared" si="4"/>
        <v>53238000</v>
      </c>
      <c r="F13" s="342">
        <f t="shared" si="4"/>
        <v>19303380</v>
      </c>
      <c r="G13" s="342">
        <f t="shared" si="4"/>
        <v>0</v>
      </c>
      <c r="H13" s="275">
        <f t="shared" si="4"/>
        <v>0</v>
      </c>
      <c r="I13" s="275">
        <f t="shared" si="4"/>
        <v>450000</v>
      </c>
      <c r="J13" s="342">
        <f t="shared" si="4"/>
        <v>450000</v>
      </c>
      <c r="K13" s="342">
        <f t="shared" si="4"/>
        <v>1976276</v>
      </c>
      <c r="L13" s="275">
        <f t="shared" si="4"/>
        <v>0</v>
      </c>
      <c r="M13" s="275">
        <f t="shared" si="4"/>
        <v>221122</v>
      </c>
      <c r="N13" s="342">
        <f t="shared" si="4"/>
        <v>2197398</v>
      </c>
      <c r="O13" s="342">
        <f t="shared" si="4"/>
        <v>0</v>
      </c>
      <c r="P13" s="275">
        <f t="shared" si="4"/>
        <v>848239</v>
      </c>
      <c r="Q13" s="275">
        <f t="shared" si="4"/>
        <v>0</v>
      </c>
      <c r="R13" s="342">
        <f t="shared" si="4"/>
        <v>848239</v>
      </c>
      <c r="S13" s="342">
        <f t="shared" si="4"/>
        <v>0</v>
      </c>
      <c r="T13" s="275">
        <f t="shared" si="4"/>
        <v>1063533</v>
      </c>
      <c r="U13" s="275">
        <f t="shared" si="4"/>
        <v>0</v>
      </c>
      <c r="V13" s="342">
        <f t="shared" si="4"/>
        <v>1063533</v>
      </c>
      <c r="W13" s="342">
        <f t="shared" si="4"/>
        <v>4559170</v>
      </c>
      <c r="X13" s="275">
        <f t="shared" si="4"/>
        <v>19303380</v>
      </c>
      <c r="Y13" s="342">
        <f t="shared" si="4"/>
        <v>-14744210</v>
      </c>
      <c r="Z13" s="335">
        <f>+IF(X13&lt;&gt;0,+(Y13/X13)*100,0)</f>
        <v>-76.38149381092845</v>
      </c>
      <c r="AA13" s="273">
        <f t="shared" si="4"/>
        <v>19303380</v>
      </c>
    </row>
    <row r="14" spans="1:27" ht="12.75">
      <c r="A14" s="291" t="s">
        <v>233</v>
      </c>
      <c r="B14" s="136"/>
      <c r="C14" s="60">
        <v>23835441</v>
      </c>
      <c r="D14" s="340"/>
      <c r="E14" s="60">
        <v>53238000</v>
      </c>
      <c r="F14" s="59">
        <v>19303380</v>
      </c>
      <c r="G14" s="59"/>
      <c r="H14" s="60"/>
      <c r="I14" s="60">
        <v>450000</v>
      </c>
      <c r="J14" s="59">
        <v>450000</v>
      </c>
      <c r="K14" s="59">
        <v>1976276</v>
      </c>
      <c r="L14" s="60"/>
      <c r="M14" s="60">
        <v>221122</v>
      </c>
      <c r="N14" s="59">
        <v>2197398</v>
      </c>
      <c r="O14" s="59"/>
      <c r="P14" s="60">
        <v>848239</v>
      </c>
      <c r="Q14" s="60"/>
      <c r="R14" s="59">
        <v>848239</v>
      </c>
      <c r="S14" s="59"/>
      <c r="T14" s="60">
        <v>1063533</v>
      </c>
      <c r="U14" s="60"/>
      <c r="V14" s="59">
        <v>1063533</v>
      </c>
      <c r="W14" s="59">
        <v>4559170</v>
      </c>
      <c r="X14" s="60">
        <v>19303380</v>
      </c>
      <c r="Y14" s="59">
        <v>-14744210</v>
      </c>
      <c r="Z14" s="61">
        <v>-76.38</v>
      </c>
      <c r="AA14" s="62">
        <v>19303380</v>
      </c>
    </row>
    <row r="15" spans="1:27" ht="12.75">
      <c r="A15" s="361" t="s">
        <v>209</v>
      </c>
      <c r="B15" s="136"/>
      <c r="C15" s="60">
        <f aca="true" t="shared" si="5" ref="C15:Y15">SUM(C16:C20)</f>
        <v>404365</v>
      </c>
      <c r="D15" s="340">
        <f t="shared" si="5"/>
        <v>0</v>
      </c>
      <c r="E15" s="60">
        <f t="shared" si="5"/>
        <v>1000000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63665</v>
      </c>
      <c r="D16" s="340"/>
      <c r="E16" s="60">
        <v>1000000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340700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7449043</v>
      </c>
      <c r="D22" s="344">
        <f t="shared" si="6"/>
        <v>0</v>
      </c>
      <c r="E22" s="343">
        <f t="shared" si="6"/>
        <v>3132200</v>
      </c>
      <c r="F22" s="345">
        <f t="shared" si="6"/>
        <v>14295540</v>
      </c>
      <c r="G22" s="345">
        <f t="shared" si="6"/>
        <v>0</v>
      </c>
      <c r="H22" s="343">
        <f t="shared" si="6"/>
        <v>1641749</v>
      </c>
      <c r="I22" s="343">
        <f t="shared" si="6"/>
        <v>1382666</v>
      </c>
      <c r="J22" s="345">
        <f t="shared" si="6"/>
        <v>3024415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4064311</v>
      </c>
      <c r="P22" s="343">
        <f t="shared" si="6"/>
        <v>1556239</v>
      </c>
      <c r="Q22" s="343">
        <f t="shared" si="6"/>
        <v>0</v>
      </c>
      <c r="R22" s="345">
        <f t="shared" si="6"/>
        <v>5620550</v>
      </c>
      <c r="S22" s="345">
        <f t="shared" si="6"/>
        <v>417891</v>
      </c>
      <c r="T22" s="343">
        <f t="shared" si="6"/>
        <v>1349431</v>
      </c>
      <c r="U22" s="343">
        <f t="shared" si="6"/>
        <v>902927</v>
      </c>
      <c r="V22" s="345">
        <f t="shared" si="6"/>
        <v>2670249</v>
      </c>
      <c r="W22" s="345">
        <f t="shared" si="6"/>
        <v>11315214</v>
      </c>
      <c r="X22" s="343">
        <f t="shared" si="6"/>
        <v>14295540</v>
      </c>
      <c r="Y22" s="345">
        <f t="shared" si="6"/>
        <v>-2980326</v>
      </c>
      <c r="Z22" s="336">
        <f>+IF(X22&lt;&gt;0,+(Y22/X22)*100,0)</f>
        <v>-20.847942784952508</v>
      </c>
      <c r="AA22" s="350">
        <f>SUM(AA23:AA32)</f>
        <v>14295540</v>
      </c>
    </row>
    <row r="23" spans="1:27" ht="12.75">
      <c r="A23" s="361" t="s">
        <v>237</v>
      </c>
      <c r="B23" s="142"/>
      <c r="C23" s="60"/>
      <c r="D23" s="340"/>
      <c r="E23" s="60">
        <v>313000</v>
      </c>
      <c r="F23" s="59">
        <v>253330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>
        <v>221338</v>
      </c>
      <c r="V23" s="59">
        <v>221338</v>
      </c>
      <c r="W23" s="59">
        <v>221338</v>
      </c>
      <c r="X23" s="60">
        <v>253330</v>
      </c>
      <c r="Y23" s="59">
        <v>-31992</v>
      </c>
      <c r="Z23" s="61">
        <v>-12.63</v>
      </c>
      <c r="AA23" s="62">
        <v>253330</v>
      </c>
    </row>
    <row r="24" spans="1:27" ht="12.75">
      <c r="A24" s="361" t="s">
        <v>238</v>
      </c>
      <c r="B24" s="142"/>
      <c r="C24" s="60">
        <v>4853556</v>
      </c>
      <c r="D24" s="340"/>
      <c r="E24" s="60"/>
      <c r="F24" s="59">
        <v>13562210</v>
      </c>
      <c r="G24" s="59"/>
      <c r="H24" s="60">
        <v>1641749</v>
      </c>
      <c r="I24" s="60">
        <v>1382666</v>
      </c>
      <c r="J24" s="59">
        <v>3024415</v>
      </c>
      <c r="K24" s="59"/>
      <c r="L24" s="60"/>
      <c r="M24" s="60"/>
      <c r="N24" s="59"/>
      <c r="O24" s="59">
        <v>4064311</v>
      </c>
      <c r="P24" s="60">
        <v>1556239</v>
      </c>
      <c r="Q24" s="60"/>
      <c r="R24" s="59">
        <v>5620550</v>
      </c>
      <c r="S24" s="59">
        <v>417891</v>
      </c>
      <c r="T24" s="60">
        <v>1349431</v>
      </c>
      <c r="U24" s="60">
        <v>681589</v>
      </c>
      <c r="V24" s="59">
        <v>2448911</v>
      </c>
      <c r="W24" s="59">
        <v>11093876</v>
      </c>
      <c r="X24" s="60">
        <v>13562210</v>
      </c>
      <c r="Y24" s="59">
        <v>-2468334</v>
      </c>
      <c r="Z24" s="61">
        <v>-18.2</v>
      </c>
      <c r="AA24" s="62">
        <v>13562210</v>
      </c>
    </row>
    <row r="25" spans="1:27" ht="12.75">
      <c r="A25" s="361" t="s">
        <v>239</v>
      </c>
      <c r="B25" s="142"/>
      <c r="C25" s="60"/>
      <c r="D25" s="340"/>
      <c r="E25" s="60">
        <v>110000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2595487</v>
      </c>
      <c r="D28" s="341"/>
      <c r="E28" s="275">
        <v>236200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>
        <v>80000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80000</v>
      </c>
      <c r="Y31" s="59">
        <v>-80000</v>
      </c>
      <c r="Z31" s="61">
        <v>-100</v>
      </c>
      <c r="AA31" s="62">
        <v>80000</v>
      </c>
    </row>
    <row r="32" spans="1:27" ht="12.75">
      <c r="A32" s="361" t="s">
        <v>93</v>
      </c>
      <c r="B32" s="136"/>
      <c r="C32" s="60"/>
      <c r="D32" s="340"/>
      <c r="E32" s="60">
        <v>2473000</v>
      </c>
      <c r="F32" s="59">
        <v>400000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400000</v>
      </c>
      <c r="Y32" s="59">
        <v>-400000</v>
      </c>
      <c r="Z32" s="61">
        <v>-100</v>
      </c>
      <c r="AA32" s="62">
        <v>400000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6610000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6610000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3381114</v>
      </c>
      <c r="D40" s="344">
        <f t="shared" si="9"/>
        <v>0</v>
      </c>
      <c r="E40" s="343">
        <f t="shared" si="9"/>
        <v>11697460</v>
      </c>
      <c r="F40" s="345">
        <f t="shared" si="9"/>
        <v>14634880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45040</v>
      </c>
      <c r="P40" s="343">
        <f t="shared" si="9"/>
        <v>0</v>
      </c>
      <c r="Q40" s="343">
        <f t="shared" si="9"/>
        <v>0</v>
      </c>
      <c r="R40" s="345">
        <f t="shared" si="9"/>
        <v>45040</v>
      </c>
      <c r="S40" s="345">
        <f t="shared" si="9"/>
        <v>641245</v>
      </c>
      <c r="T40" s="343">
        <f t="shared" si="9"/>
        <v>111558</v>
      </c>
      <c r="U40" s="343">
        <f t="shared" si="9"/>
        <v>3366240</v>
      </c>
      <c r="V40" s="345">
        <f t="shared" si="9"/>
        <v>4119043</v>
      </c>
      <c r="W40" s="345">
        <f t="shared" si="9"/>
        <v>4164083</v>
      </c>
      <c r="X40" s="343">
        <f t="shared" si="9"/>
        <v>14634880</v>
      </c>
      <c r="Y40" s="345">
        <f t="shared" si="9"/>
        <v>-10470797</v>
      </c>
      <c r="Z40" s="336">
        <f>+IF(X40&lt;&gt;0,+(Y40/X40)*100,0)</f>
        <v>-71.54685928412123</v>
      </c>
      <c r="AA40" s="350">
        <f>SUM(AA41:AA49)</f>
        <v>14634880</v>
      </c>
    </row>
    <row r="41" spans="1:27" ht="12.75">
      <c r="A41" s="361" t="s">
        <v>248</v>
      </c>
      <c r="B41" s="142"/>
      <c r="C41" s="362">
        <v>1073793</v>
      </c>
      <c r="D41" s="363"/>
      <c r="E41" s="362">
        <v>2994800</v>
      </c>
      <c r="F41" s="364">
        <v>805000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805000</v>
      </c>
      <c r="Y41" s="364">
        <v>-805000</v>
      </c>
      <c r="Z41" s="365">
        <v>-100</v>
      </c>
      <c r="AA41" s="366">
        <v>805000</v>
      </c>
    </row>
    <row r="42" spans="1:27" ht="12.75">
      <c r="A42" s="361" t="s">
        <v>249</v>
      </c>
      <c r="B42" s="136"/>
      <c r="C42" s="60">
        <f aca="true" t="shared" si="10" ref="C42:Y42">+C62</f>
        <v>327632</v>
      </c>
      <c r="D42" s="368">
        <f t="shared" si="10"/>
        <v>0</v>
      </c>
      <c r="E42" s="54">
        <f t="shared" si="10"/>
        <v>0</v>
      </c>
      <c r="F42" s="53">
        <f t="shared" si="10"/>
        <v>10287460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1604279</v>
      </c>
      <c r="V42" s="53">
        <f t="shared" si="10"/>
        <v>1604279</v>
      </c>
      <c r="W42" s="53">
        <f t="shared" si="10"/>
        <v>1604279</v>
      </c>
      <c r="X42" s="54">
        <f t="shared" si="10"/>
        <v>10287460</v>
      </c>
      <c r="Y42" s="53">
        <f t="shared" si="10"/>
        <v>-8683181</v>
      </c>
      <c r="Z42" s="94">
        <f>+IF(X42&lt;&gt;0,+(Y42/X42)*100,0)</f>
        <v>-84.40548979048278</v>
      </c>
      <c r="AA42" s="95">
        <f>+AA62</f>
        <v>10287460</v>
      </c>
    </row>
    <row r="43" spans="1:27" ht="12.75">
      <c r="A43" s="361" t="s">
        <v>250</v>
      </c>
      <c r="B43" s="136"/>
      <c r="C43" s="275">
        <v>1681848</v>
      </c>
      <c r="D43" s="369"/>
      <c r="E43" s="305">
        <v>5712000</v>
      </c>
      <c r="F43" s="370">
        <v>2042860</v>
      </c>
      <c r="G43" s="370"/>
      <c r="H43" s="305"/>
      <c r="I43" s="305"/>
      <c r="J43" s="370"/>
      <c r="K43" s="370"/>
      <c r="L43" s="305"/>
      <c r="M43" s="305"/>
      <c r="N43" s="370"/>
      <c r="O43" s="370">
        <v>45040</v>
      </c>
      <c r="P43" s="305"/>
      <c r="Q43" s="305"/>
      <c r="R43" s="370">
        <v>45040</v>
      </c>
      <c r="S43" s="370">
        <v>461280</v>
      </c>
      <c r="T43" s="305">
        <v>43558</v>
      </c>
      <c r="U43" s="305">
        <v>1757183</v>
      </c>
      <c r="V43" s="370">
        <v>2262021</v>
      </c>
      <c r="W43" s="370">
        <v>2307061</v>
      </c>
      <c r="X43" s="305">
        <v>2042860</v>
      </c>
      <c r="Y43" s="370">
        <v>264201</v>
      </c>
      <c r="Z43" s="371">
        <v>12.93</v>
      </c>
      <c r="AA43" s="303">
        <v>2042860</v>
      </c>
    </row>
    <row r="44" spans="1:27" ht="12.75">
      <c r="A44" s="361" t="s">
        <v>251</v>
      </c>
      <c r="B44" s="136"/>
      <c r="C44" s="60">
        <v>297841</v>
      </c>
      <c r="D44" s="368"/>
      <c r="E44" s="54">
        <v>172000</v>
      </c>
      <c r="F44" s="53">
        <v>1499560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>
        <v>179965</v>
      </c>
      <c r="T44" s="54">
        <v>68000</v>
      </c>
      <c r="U44" s="54">
        <v>4778</v>
      </c>
      <c r="V44" s="53">
        <v>252743</v>
      </c>
      <c r="W44" s="53">
        <v>252743</v>
      </c>
      <c r="X44" s="54">
        <v>1499560</v>
      </c>
      <c r="Y44" s="53">
        <v>-1246817</v>
      </c>
      <c r="Z44" s="94">
        <v>-83.15</v>
      </c>
      <c r="AA44" s="95">
        <v>1499560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2718660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85973538</v>
      </c>
      <c r="D60" s="346">
        <f t="shared" si="14"/>
        <v>0</v>
      </c>
      <c r="E60" s="219">
        <f t="shared" si="14"/>
        <v>123806660</v>
      </c>
      <c r="F60" s="264">
        <f t="shared" si="14"/>
        <v>77382360</v>
      </c>
      <c r="G60" s="264">
        <f t="shared" si="14"/>
        <v>0</v>
      </c>
      <c r="H60" s="219">
        <f t="shared" si="14"/>
        <v>1641749</v>
      </c>
      <c r="I60" s="219">
        <f t="shared" si="14"/>
        <v>1832666</v>
      </c>
      <c r="J60" s="264">
        <f t="shared" si="14"/>
        <v>3474415</v>
      </c>
      <c r="K60" s="264">
        <f t="shared" si="14"/>
        <v>3393058</v>
      </c>
      <c r="L60" s="219">
        <f t="shared" si="14"/>
        <v>539472</v>
      </c>
      <c r="M60" s="219">
        <f t="shared" si="14"/>
        <v>122118</v>
      </c>
      <c r="N60" s="264">
        <f t="shared" si="14"/>
        <v>4054648</v>
      </c>
      <c r="O60" s="264">
        <f t="shared" si="14"/>
        <v>4247397</v>
      </c>
      <c r="P60" s="219">
        <f t="shared" si="14"/>
        <v>3290616</v>
      </c>
      <c r="Q60" s="219">
        <f t="shared" si="14"/>
        <v>313453</v>
      </c>
      <c r="R60" s="264">
        <f t="shared" si="14"/>
        <v>7851466</v>
      </c>
      <c r="S60" s="264">
        <f t="shared" si="14"/>
        <v>1619212</v>
      </c>
      <c r="T60" s="219">
        <f t="shared" si="14"/>
        <v>11678068</v>
      </c>
      <c r="U60" s="219">
        <f t="shared" si="14"/>
        <v>18555033</v>
      </c>
      <c r="V60" s="264">
        <f t="shared" si="14"/>
        <v>31852313</v>
      </c>
      <c r="W60" s="264">
        <f t="shared" si="14"/>
        <v>47232842</v>
      </c>
      <c r="X60" s="219">
        <f t="shared" si="14"/>
        <v>77382360</v>
      </c>
      <c r="Y60" s="264">
        <f t="shared" si="14"/>
        <v>-30149518</v>
      </c>
      <c r="Z60" s="337">
        <f>+IF(X60&lt;&gt;0,+(Y60/X60)*100,0)</f>
        <v>-38.9617452866519</v>
      </c>
      <c r="AA60" s="232">
        <f>+AA57+AA54+AA51+AA40+AA37+AA34+AA22+AA5</f>
        <v>77382360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327632</v>
      </c>
      <c r="D62" s="348">
        <f t="shared" si="15"/>
        <v>0</v>
      </c>
      <c r="E62" s="347">
        <f t="shared" si="15"/>
        <v>0</v>
      </c>
      <c r="F62" s="349">
        <f t="shared" si="15"/>
        <v>10287460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1604279</v>
      </c>
      <c r="V62" s="349">
        <f t="shared" si="15"/>
        <v>1604279</v>
      </c>
      <c r="W62" s="349">
        <f t="shared" si="15"/>
        <v>1604279</v>
      </c>
      <c r="X62" s="347">
        <f t="shared" si="15"/>
        <v>10287460</v>
      </c>
      <c r="Y62" s="349">
        <f t="shared" si="15"/>
        <v>-8683181</v>
      </c>
      <c r="Z62" s="338">
        <f>+IF(X62&lt;&gt;0,+(Y62/X62)*100,0)</f>
        <v>-84.40548979048278</v>
      </c>
      <c r="AA62" s="351">
        <f>SUM(AA63:AA66)</f>
        <v>10287460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327632</v>
      </c>
      <c r="D64" s="340"/>
      <c r="E64" s="60"/>
      <c r="F64" s="59">
        <v>10287460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>
        <v>1604279</v>
      </c>
      <c r="V64" s="59">
        <v>1604279</v>
      </c>
      <c r="W64" s="59">
        <v>1604279</v>
      </c>
      <c r="X64" s="60">
        <v>10287460</v>
      </c>
      <c r="Y64" s="59">
        <v>-8683181</v>
      </c>
      <c r="Z64" s="61">
        <v>-84.41</v>
      </c>
      <c r="AA64" s="62">
        <v>10287460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7450000</v>
      </c>
      <c r="F5" s="358">
        <f t="shared" si="0"/>
        <v>60450000</v>
      </c>
      <c r="G5" s="358">
        <f t="shared" si="0"/>
        <v>0</v>
      </c>
      <c r="H5" s="356">
        <f t="shared" si="0"/>
        <v>7232086</v>
      </c>
      <c r="I5" s="356">
        <f t="shared" si="0"/>
        <v>0</v>
      </c>
      <c r="J5" s="358">
        <f t="shared" si="0"/>
        <v>7232086</v>
      </c>
      <c r="K5" s="358">
        <f t="shared" si="0"/>
        <v>4760678</v>
      </c>
      <c r="L5" s="356">
        <f t="shared" si="0"/>
        <v>2128550</v>
      </c>
      <c r="M5" s="356">
        <f t="shared" si="0"/>
        <v>1677899</v>
      </c>
      <c r="N5" s="358">
        <f t="shared" si="0"/>
        <v>8567127</v>
      </c>
      <c r="O5" s="358">
        <f t="shared" si="0"/>
        <v>0</v>
      </c>
      <c r="P5" s="356">
        <f t="shared" si="0"/>
        <v>1669310</v>
      </c>
      <c r="Q5" s="356">
        <f t="shared" si="0"/>
        <v>7466028</v>
      </c>
      <c r="R5" s="358">
        <f t="shared" si="0"/>
        <v>9135338</v>
      </c>
      <c r="S5" s="358">
        <f t="shared" si="0"/>
        <v>1237861</v>
      </c>
      <c r="T5" s="356">
        <f t="shared" si="0"/>
        <v>11551061</v>
      </c>
      <c r="U5" s="356">
        <f t="shared" si="0"/>
        <v>280510</v>
      </c>
      <c r="V5" s="358">
        <f t="shared" si="0"/>
        <v>13069432</v>
      </c>
      <c r="W5" s="358">
        <f t="shared" si="0"/>
        <v>38003983</v>
      </c>
      <c r="X5" s="356">
        <f t="shared" si="0"/>
        <v>60450000</v>
      </c>
      <c r="Y5" s="358">
        <f t="shared" si="0"/>
        <v>-22446017</v>
      </c>
      <c r="Z5" s="359">
        <f>+IF(X5&lt;&gt;0,+(Y5/X5)*100,0)</f>
        <v>-37.13154177005789</v>
      </c>
      <c r="AA5" s="360">
        <f>+AA6+AA8+AA11+AA13+AA15</f>
        <v>60450000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6000000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1450000</v>
      </c>
      <c r="F8" s="59">
        <f t="shared" si="2"/>
        <v>1500000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1500000</v>
      </c>
      <c r="Y8" s="59">
        <f t="shared" si="2"/>
        <v>-1500000</v>
      </c>
      <c r="Z8" s="61">
        <f>+IF(X8&lt;&gt;0,+(Y8/X8)*100,0)</f>
        <v>-100</v>
      </c>
      <c r="AA8" s="62">
        <f>SUM(AA9:AA10)</f>
        <v>1500000</v>
      </c>
    </row>
    <row r="9" spans="1:27" ht="12.75">
      <c r="A9" s="291" t="s">
        <v>230</v>
      </c>
      <c r="B9" s="142"/>
      <c r="C9" s="60"/>
      <c r="D9" s="340"/>
      <c r="E9" s="60">
        <v>1450000</v>
      </c>
      <c r="F9" s="59">
        <v>1500000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1500000</v>
      </c>
      <c r="Y9" s="59">
        <v>-1500000</v>
      </c>
      <c r="Z9" s="61">
        <v>-100</v>
      </c>
      <c r="AA9" s="62">
        <v>1500000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2800000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280510</v>
      </c>
      <c r="V11" s="364">
        <f t="shared" si="3"/>
        <v>280510</v>
      </c>
      <c r="W11" s="364">
        <f t="shared" si="3"/>
        <v>280510</v>
      </c>
      <c r="X11" s="362">
        <f t="shared" si="3"/>
        <v>2800000</v>
      </c>
      <c r="Y11" s="364">
        <f t="shared" si="3"/>
        <v>-2519490</v>
      </c>
      <c r="Z11" s="365">
        <f>+IF(X11&lt;&gt;0,+(Y11/X11)*100,0)</f>
        <v>-89.9817857142857</v>
      </c>
      <c r="AA11" s="366">
        <f t="shared" si="3"/>
        <v>2800000</v>
      </c>
    </row>
    <row r="12" spans="1:27" ht="12.75">
      <c r="A12" s="291" t="s">
        <v>232</v>
      </c>
      <c r="B12" s="136"/>
      <c r="C12" s="60"/>
      <c r="D12" s="340"/>
      <c r="E12" s="60"/>
      <c r="F12" s="59">
        <v>2800000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>
        <v>280510</v>
      </c>
      <c r="V12" s="59">
        <v>280510</v>
      </c>
      <c r="W12" s="59">
        <v>280510</v>
      </c>
      <c r="X12" s="60">
        <v>2800000</v>
      </c>
      <c r="Y12" s="59">
        <v>-2519490</v>
      </c>
      <c r="Z12" s="61">
        <v>-89.98</v>
      </c>
      <c r="AA12" s="62">
        <v>2800000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56000000</v>
      </c>
      <c r="G13" s="342">
        <f t="shared" si="4"/>
        <v>0</v>
      </c>
      <c r="H13" s="275">
        <f t="shared" si="4"/>
        <v>7232086</v>
      </c>
      <c r="I13" s="275">
        <f t="shared" si="4"/>
        <v>0</v>
      </c>
      <c r="J13" s="342">
        <f t="shared" si="4"/>
        <v>7232086</v>
      </c>
      <c r="K13" s="342">
        <f t="shared" si="4"/>
        <v>4760678</v>
      </c>
      <c r="L13" s="275">
        <f t="shared" si="4"/>
        <v>2128550</v>
      </c>
      <c r="M13" s="275">
        <f t="shared" si="4"/>
        <v>1677899</v>
      </c>
      <c r="N13" s="342">
        <f t="shared" si="4"/>
        <v>8567127</v>
      </c>
      <c r="O13" s="342">
        <f t="shared" si="4"/>
        <v>0</v>
      </c>
      <c r="P13" s="275">
        <f t="shared" si="4"/>
        <v>1669310</v>
      </c>
      <c r="Q13" s="275">
        <f t="shared" si="4"/>
        <v>7466028</v>
      </c>
      <c r="R13" s="342">
        <f t="shared" si="4"/>
        <v>9135338</v>
      </c>
      <c r="S13" s="342">
        <f t="shared" si="4"/>
        <v>1237861</v>
      </c>
      <c r="T13" s="275">
        <f t="shared" si="4"/>
        <v>11551061</v>
      </c>
      <c r="U13" s="275">
        <f t="shared" si="4"/>
        <v>0</v>
      </c>
      <c r="V13" s="342">
        <f t="shared" si="4"/>
        <v>12788922</v>
      </c>
      <c r="W13" s="342">
        <f t="shared" si="4"/>
        <v>37723473</v>
      </c>
      <c r="X13" s="275">
        <f t="shared" si="4"/>
        <v>56000000</v>
      </c>
      <c r="Y13" s="342">
        <f t="shared" si="4"/>
        <v>-18276527</v>
      </c>
      <c r="Z13" s="335">
        <f>+IF(X13&lt;&gt;0,+(Y13/X13)*100,0)</f>
        <v>-32.63665535714286</v>
      </c>
      <c r="AA13" s="273">
        <f t="shared" si="4"/>
        <v>56000000</v>
      </c>
    </row>
    <row r="14" spans="1:27" ht="12.75">
      <c r="A14" s="291" t="s">
        <v>233</v>
      </c>
      <c r="B14" s="136"/>
      <c r="C14" s="60"/>
      <c r="D14" s="340"/>
      <c r="E14" s="60"/>
      <c r="F14" s="59">
        <v>56000000</v>
      </c>
      <c r="G14" s="59"/>
      <c r="H14" s="60">
        <v>7232086</v>
      </c>
      <c r="I14" s="60"/>
      <c r="J14" s="59">
        <v>7232086</v>
      </c>
      <c r="K14" s="59">
        <v>4760678</v>
      </c>
      <c r="L14" s="60">
        <v>2128550</v>
      </c>
      <c r="M14" s="60">
        <v>1677899</v>
      </c>
      <c r="N14" s="59">
        <v>8567127</v>
      </c>
      <c r="O14" s="59"/>
      <c r="P14" s="60">
        <v>1669310</v>
      </c>
      <c r="Q14" s="60">
        <v>7466028</v>
      </c>
      <c r="R14" s="59">
        <v>9135338</v>
      </c>
      <c r="S14" s="59">
        <v>1237861</v>
      </c>
      <c r="T14" s="60">
        <v>11551061</v>
      </c>
      <c r="U14" s="60"/>
      <c r="V14" s="59">
        <v>12788922</v>
      </c>
      <c r="W14" s="59">
        <v>37723473</v>
      </c>
      <c r="X14" s="60">
        <v>56000000</v>
      </c>
      <c r="Y14" s="59">
        <v>-18276527</v>
      </c>
      <c r="Z14" s="61">
        <v>-32.64</v>
      </c>
      <c r="AA14" s="62">
        <v>56000000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</v>
      </c>
      <c r="Y15" s="59">
        <f t="shared" si="5"/>
        <v>-150000</v>
      </c>
      <c r="Z15" s="61">
        <f>+IF(X15&lt;&gt;0,+(Y15/X15)*100,0)</f>
        <v>-100</v>
      </c>
      <c r="AA15" s="62">
        <f>SUM(AA16:AA20)</f>
        <v>150000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150000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150000</v>
      </c>
      <c r="Y20" s="59">
        <v>-150000</v>
      </c>
      <c r="Z20" s="61">
        <v>-100</v>
      </c>
      <c r="AA20" s="62">
        <v>150000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30000000</v>
      </c>
      <c r="F22" s="345">
        <f t="shared" si="6"/>
        <v>30650000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30650000</v>
      </c>
      <c r="Y22" s="345">
        <f t="shared" si="6"/>
        <v>-30650000</v>
      </c>
      <c r="Z22" s="336">
        <f>+IF(X22&lt;&gt;0,+(Y22/X22)*100,0)</f>
        <v>-100</v>
      </c>
      <c r="AA22" s="350">
        <f>SUM(AA23:AA32)</f>
        <v>30650000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30000000</v>
      </c>
      <c r="F24" s="59">
        <v>30000000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30000000</v>
      </c>
      <c r="Y24" s="59">
        <v>-30000000</v>
      </c>
      <c r="Z24" s="61">
        <v>-100</v>
      </c>
      <c r="AA24" s="62">
        <v>30000000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>
        <v>150000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150000</v>
      </c>
      <c r="Y31" s="59">
        <v>-150000</v>
      </c>
      <c r="Z31" s="61">
        <v>-100</v>
      </c>
      <c r="AA31" s="62">
        <v>150000</v>
      </c>
    </row>
    <row r="32" spans="1:27" ht="12.75">
      <c r="A32" s="361" t="s">
        <v>93</v>
      </c>
      <c r="B32" s="136"/>
      <c r="C32" s="60"/>
      <c r="D32" s="340"/>
      <c r="E32" s="60"/>
      <c r="F32" s="59">
        <v>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500000</v>
      </c>
      <c r="Y32" s="59">
        <v>-500000</v>
      </c>
      <c r="Z32" s="61">
        <v>-100</v>
      </c>
      <c r="AA32" s="62">
        <v>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1570000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1570000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3330000</v>
      </c>
      <c r="F40" s="345">
        <f t="shared" si="9"/>
        <v>2263430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31548</v>
      </c>
      <c r="R40" s="345">
        <f t="shared" si="9"/>
        <v>31548</v>
      </c>
      <c r="S40" s="345">
        <f t="shared" si="9"/>
        <v>0</v>
      </c>
      <c r="T40" s="343">
        <f t="shared" si="9"/>
        <v>0</v>
      </c>
      <c r="U40" s="343">
        <f t="shared" si="9"/>
        <v>596470</v>
      </c>
      <c r="V40" s="345">
        <f t="shared" si="9"/>
        <v>596470</v>
      </c>
      <c r="W40" s="345">
        <f t="shared" si="9"/>
        <v>628018</v>
      </c>
      <c r="X40" s="343">
        <f t="shared" si="9"/>
        <v>2263430</v>
      </c>
      <c r="Y40" s="345">
        <f t="shared" si="9"/>
        <v>-1635412</v>
      </c>
      <c r="Z40" s="336">
        <f>+IF(X40&lt;&gt;0,+(Y40/X40)*100,0)</f>
        <v>-72.25370345007356</v>
      </c>
      <c r="AA40" s="350">
        <f>SUM(AA41:AA49)</f>
        <v>2263430</v>
      </c>
    </row>
    <row r="41" spans="1:27" ht="12.75">
      <c r="A41" s="361" t="s">
        <v>248</v>
      </c>
      <c r="B41" s="142"/>
      <c r="C41" s="362"/>
      <c r="D41" s="363"/>
      <c r="E41" s="362"/>
      <c r="F41" s="364">
        <v>1396470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596470</v>
      </c>
      <c r="V41" s="364">
        <v>596470</v>
      </c>
      <c r="W41" s="364">
        <v>596470</v>
      </c>
      <c r="X41" s="362">
        <v>1396470</v>
      </c>
      <c r="Y41" s="364">
        <v>-800000</v>
      </c>
      <c r="Z41" s="365">
        <v>-57.29</v>
      </c>
      <c r="AA41" s="366">
        <v>1396470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100000</v>
      </c>
      <c r="F43" s="370">
        <v>535000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25626</v>
      </c>
      <c r="R43" s="370">
        <v>25626</v>
      </c>
      <c r="S43" s="370"/>
      <c r="T43" s="305"/>
      <c r="U43" s="305"/>
      <c r="V43" s="370"/>
      <c r="W43" s="370">
        <v>25626</v>
      </c>
      <c r="X43" s="305">
        <v>535000</v>
      </c>
      <c r="Y43" s="370">
        <v>-509374</v>
      </c>
      <c r="Z43" s="371">
        <v>-95.21</v>
      </c>
      <c r="AA43" s="303">
        <v>535000</v>
      </c>
    </row>
    <row r="44" spans="1:27" ht="12.75">
      <c r="A44" s="361" t="s">
        <v>251</v>
      </c>
      <c r="B44" s="136"/>
      <c r="C44" s="60"/>
      <c r="D44" s="368"/>
      <c r="E44" s="54"/>
      <c r="F44" s="53">
        <v>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5922</v>
      </c>
      <c r="R44" s="53">
        <v>5922</v>
      </c>
      <c r="S44" s="53"/>
      <c r="T44" s="54"/>
      <c r="U44" s="54"/>
      <c r="V44" s="53"/>
      <c r="W44" s="53">
        <v>5922</v>
      </c>
      <c r="X44" s="54">
        <v>200000</v>
      </c>
      <c r="Y44" s="53">
        <v>-194078</v>
      </c>
      <c r="Z44" s="94">
        <v>-97.04</v>
      </c>
      <c r="AA44" s="95">
        <v>200000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600000</v>
      </c>
      <c r="F48" s="53">
        <v>111960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111960</v>
      </c>
      <c r="Y48" s="53">
        <v>-111960</v>
      </c>
      <c r="Z48" s="94">
        <v>-100</v>
      </c>
      <c r="AA48" s="95">
        <v>111960</v>
      </c>
    </row>
    <row r="49" spans="1:27" ht="12.75">
      <c r="A49" s="361" t="s">
        <v>93</v>
      </c>
      <c r="B49" s="136"/>
      <c r="C49" s="54"/>
      <c r="D49" s="368"/>
      <c r="E49" s="54">
        <v>2630000</v>
      </c>
      <c r="F49" s="53">
        <v>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</v>
      </c>
      <c r="Y49" s="53">
        <v>-20000</v>
      </c>
      <c r="Z49" s="94">
        <v>-100</v>
      </c>
      <c r="AA49" s="95">
        <v>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42350000</v>
      </c>
      <c r="F60" s="264">
        <f t="shared" si="14"/>
        <v>93363430</v>
      </c>
      <c r="G60" s="264">
        <f t="shared" si="14"/>
        <v>0</v>
      </c>
      <c r="H60" s="219">
        <f t="shared" si="14"/>
        <v>7232086</v>
      </c>
      <c r="I60" s="219">
        <f t="shared" si="14"/>
        <v>0</v>
      </c>
      <c r="J60" s="264">
        <f t="shared" si="14"/>
        <v>7232086</v>
      </c>
      <c r="K60" s="264">
        <f t="shared" si="14"/>
        <v>4760678</v>
      </c>
      <c r="L60" s="219">
        <f t="shared" si="14"/>
        <v>2128550</v>
      </c>
      <c r="M60" s="219">
        <f t="shared" si="14"/>
        <v>1677899</v>
      </c>
      <c r="N60" s="264">
        <f t="shared" si="14"/>
        <v>8567127</v>
      </c>
      <c r="O60" s="264">
        <f t="shared" si="14"/>
        <v>0</v>
      </c>
      <c r="P60" s="219">
        <f t="shared" si="14"/>
        <v>1669310</v>
      </c>
      <c r="Q60" s="219">
        <f t="shared" si="14"/>
        <v>7497576</v>
      </c>
      <c r="R60" s="264">
        <f t="shared" si="14"/>
        <v>9166886</v>
      </c>
      <c r="S60" s="264">
        <f t="shared" si="14"/>
        <v>1237861</v>
      </c>
      <c r="T60" s="219">
        <f t="shared" si="14"/>
        <v>11551061</v>
      </c>
      <c r="U60" s="219">
        <f t="shared" si="14"/>
        <v>876980</v>
      </c>
      <c r="V60" s="264">
        <f t="shared" si="14"/>
        <v>13665902</v>
      </c>
      <c r="W60" s="264">
        <f t="shared" si="14"/>
        <v>38632001</v>
      </c>
      <c r="X60" s="219">
        <f t="shared" si="14"/>
        <v>93363430</v>
      </c>
      <c r="Y60" s="264">
        <f t="shared" si="14"/>
        <v>-54731429</v>
      </c>
      <c r="Z60" s="337">
        <f>+IF(X60&lt;&gt;0,+(Y60/X60)*100,0)</f>
        <v>-58.621913312310824</v>
      </c>
      <c r="AA60" s="232">
        <f>+AA57+AA54+AA51+AA40+AA37+AA34+AA22+AA5</f>
        <v>93363430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2018-08-04T08:38:21Z</dcterms:created>
  <dcterms:modified xsi:type="dcterms:W3CDTF">2018-08-04T08:38:25Z</dcterms:modified>
  <cp:category/>
  <cp:version/>
  <cp:contentType/>
  <cp:contentStatus/>
</cp:coreProperties>
</file>