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A1-Sum" sheetId="1" r:id="rId1"/>
    <sheet name="A2-FinPerf SC" sheetId="2" r:id="rId2"/>
    <sheet name="A4-FinPerf RE" sheetId="3" r:id="rId3"/>
    <sheet name="A5-Capex" sheetId="4" r:id="rId4"/>
    <sheet name="A6-FinPos" sheetId="5" r:id="rId5"/>
    <sheet name="A7-CFlow" sheetId="6" r:id="rId6"/>
    <sheet name="A9-Asset" sheetId="7" r:id="rId7"/>
    <sheet name="A10-SerDel" sheetId="8" r:id="rId8"/>
    <sheet name="SA10" sheetId="9" r:id="rId9"/>
    <sheet name="SA34a" sheetId="10" r:id="rId10"/>
    <sheet name="SA34b" sheetId="11" r:id="rId11"/>
    <sheet name="SA34c" sheetId="12" r:id="rId12"/>
    <sheet name="SA34d" sheetId="13" r:id="rId13"/>
  </sheets>
  <definedNames>
    <definedName name="_xlnm.Print_Area" localSheetId="7">'A10-SerDel'!$A$1:$K$89</definedName>
    <definedName name="_xlnm.Print_Area" localSheetId="0">'A1-Sum'!$A$1:$K$70</definedName>
    <definedName name="_xlnm.Print_Area" localSheetId="1">'A2-FinPerf SC'!$A$1:$K$55</definedName>
    <definedName name="_xlnm.Print_Area" localSheetId="2">'A4-FinPerf RE'!$A$1:$L$57</definedName>
    <definedName name="_xlnm.Print_Area" localSheetId="3">'A5-Capex'!$A$1:$L$84</definedName>
    <definedName name="_xlnm.Print_Area" localSheetId="4">'A6-FinPos'!$A$1:$L$54</definedName>
    <definedName name="_xlnm.Print_Area" localSheetId="5">'A7-CFlow'!$A$1:$L$43</definedName>
    <definedName name="_xlnm.Print_Area" localSheetId="6">'A9-Asset'!$A$1:$K$101</definedName>
    <definedName name="_xlnm.Print_Area" localSheetId="8">'SA10'!$A$1:$M$84</definedName>
    <definedName name="_xlnm.Print_Area" localSheetId="9">'SA34a'!$A$1:$K$77</definedName>
    <definedName name="_xlnm.Print_Area" localSheetId="10">'SA34b'!$A$1:$K$77</definedName>
    <definedName name="_xlnm.Print_Area" localSheetId="11">'SA34c'!$A$1:$K$77</definedName>
    <definedName name="_xlnm.Print_Area" localSheetId="12">'SA34d'!$A$1:$K$77</definedName>
    <definedName name="_xlnm.Print_Titles" localSheetId="8">'SA10'!$1:$3</definedName>
  </definedNames>
  <calcPr fullCalcOnLoad="1"/>
</workbook>
</file>

<file path=xl/sharedStrings.xml><?xml version="1.0" encoding="utf-8"?>
<sst xmlns="http://schemas.openxmlformats.org/spreadsheetml/2006/main" count="1178" uniqueCount="517">
  <si>
    <t>North West: Madibeng(NW372) - Table A1 Budget Summary for 4th Quarter ended 30 June 2018 (Published Figures as at 2018/07/30)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</si>
  <si>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</si>
  <si>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</si>
  <si>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</si>
  <si>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</si>
  <si>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</si>
  <si>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</si>
  <si>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</si>
  <si>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</si>
  <si>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</si>
  <si>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</si>
  <si>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</si>
  <si>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</si>
  <si>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</si>
  <si>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</si>
  <si>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</si>
  <si>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</si>
  <si>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</si>
  <si>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</si>
  <si>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</si>
  <si>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</si>
  <si>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</si>
  <si>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</si>
  <si>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</si>
  <si>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</si>
  <si>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</si>
  <si>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</si>
  <si>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</si>
  <si>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</si>
  <si>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</si>
  <si>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</si>
  <si>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</si>
  <si>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</si>
  <si>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</si>
  <si>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</si>
  <si>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</si>
  <si>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</si>
  <si>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</si>
  <si>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</si>
  <si>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</si>
  <si>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</si>
  <si>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</si>
  <si>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</si>
  <si>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</si>
  <si>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</si>
  <si>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</si>
  <si>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</si>
  <si>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</si>
  <si>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</si>
  <si>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</si>
  <si>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</si>
  <si>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</si>
  <si>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</si>
  <si>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</si>
  <si>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</si>
  <si>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</si>
  <si>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</si>
  <si>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</si>
  <si>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</si>
  <si>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</si>
  <si>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</si>
  <si>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</si>
  <si>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</si>
  <si>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</si>
  <si>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</si>
  <si>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</si>
  <si>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</si>
  <si>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</si>
  <si>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North West: Madibeng(NW372) - Table A2 Budgeted Financial Performance (revenue and expenditure by standard classification) for 4th Quarter ended 30 June 2018 (Published Figures as at 2018/07/30)</t>
  </si>
  <si>
    <t>Standard Classification Description</t>
  </si>
  <si>
    <t>Ref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</si>
  <si>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</si>
  <si>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</si>
  <si>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</si>
  <si>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</si>
  <si>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</si>
  <si>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</si>
  <si>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</si>
  <si>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</si>
  <si>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</si>
  <si>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</si>
  <si>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</si>
  <si>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</si>
  <si>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</si>
  <si>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</si>
  <si>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</si>
  <si>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</si>
  <si>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</si>
  <si>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</si>
  <si>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</si>
  <si>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</si>
  <si>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</si>
  <si>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</si>
  <si>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</si>
  <si>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</si>
  <si>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</si>
  <si>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</si>
  <si>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</si>
  <si>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</si>
  <si>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Madibeng(NW372) - Table A4 Budgeted Financial Performance (revenue and expenditure) for 4th Quarter ended 30 June 2018 (Published Figures as at 2018/07/30)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</si>
  <si>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</si>
  <si>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</si>
  <si>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</si>
  <si>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</si>
  <si>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</si>
  <si>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</si>
  <si>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</si>
  <si>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</si>
  <si>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</si>
  <si>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</si>
  <si>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</si>
  <si>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</si>
  <si>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</si>
  <si>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</si>
  <si>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</si>
  <si>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</si>
  <si>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</si>
  <si>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</si>
  <si>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</si>
  <si>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</si>
  <si>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</si>
  <si>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Contracted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</si>
  <si>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</si>
  <si>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</si>
  <si>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</si>
  <si>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</si>
  <si>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</si>
  <si>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</si>
  <si>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</si>
  <si>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</si>
  <si>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</si>
  <si>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</si>
  <si>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Madibeng(NW372) - Table A5 Budgeted capital Expenditure by Standard Classification and Funding for 4th Quarter ended 30 June 2018 (Published Figures as at 2018/07/30)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</si>
  <si>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</si>
  <si>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</si>
  <si>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</si>
  <si>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</si>
  <si>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</si>
  <si>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</si>
  <si>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</si>
  <si>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</si>
  <si>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</si>
  <si>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Madibeng(NW372) - Table A6 Budgeted Financial Position for 4th Quarter ended 30 June 2018 (Published Figures as at 2018/07/30)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</si>
  <si>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</si>
  <si>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</si>
  <si>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</si>
  <si>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</si>
  <si>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</si>
  <si>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</si>
  <si>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</si>
  <si>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</si>
  <si>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</si>
  <si>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</si>
  <si>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</si>
  <si>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</si>
  <si>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</si>
  <si>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</si>
  <si>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</si>
  <si>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</si>
  <si>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</si>
  <si>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</si>
  <si>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</si>
  <si>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</si>
  <si>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</si>
  <si>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</si>
  <si>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</si>
  <si>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</si>
  <si>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</si>
  <si>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</si>
  <si>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</si>
  <si>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</si>
  <si>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</si>
  <si>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</si>
  <si>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</si>
  <si>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</si>
  <si>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</si>
  <si>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Madibeng(NW372) - Table A7 Budgeted Cash Flows for 4th Quarter ended 30 June 2018 (Published Figures as at 2018/07/30)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</si>
  <si>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</si>
  <si>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</si>
  <si>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</si>
  <si>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</si>
  <si>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</si>
  <si>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</si>
  <si>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</si>
  <si>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</si>
  <si>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</si>
  <si>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</si>
  <si>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Receipts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</si>
  <si>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</si>
  <si>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</si>
  <si>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</si>
  <si>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</si>
  <si>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</si>
  <si>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</si>
  <si>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</si>
  <si>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</si>
  <si>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</si>
  <si>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</si>
  <si>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</si>
  <si>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</si>
  <si>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</si>
  <si>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</si>
  <si>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</si>
  <si>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Madibeng(NW372) - Table A9 Asset Management for 4th Quarter ended 30 June 2018 (Published Figures as at 2018/07/30)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</si>
  <si>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</si>
  <si>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</si>
  <si>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</si>
  <si>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</si>
  <si>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</si>
  <si>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</si>
  <si>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</si>
  <si>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</si>
  <si>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</si>
  <si>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</si>
  <si>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</si>
  <si>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</si>
  <si>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</si>
  <si>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</si>
  <si>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</si>
  <si>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</si>
  <si>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</si>
  <si>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</si>
  <si>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ASSET REGISTER SUMMARY - PPE (WDV)</t>
  </si>
  <si>
    <t>TOTAL ASSET REGISTER SUMMARY - PPE (WDV)</t>
  </si>
  <si>
    <t>EXPENDITURE OTHER ITEMS</t>
  </si>
  <si>
    <t>Repairs and Maintenance by Asset Class</t>
  </si>
  <si>
    <t>6,7</t>
  </si>
  <si>
    <t>TOTAL EXPENDITURE OTHER ITEMS</t>
  </si>
  <si>
    <t>Repairs and Maintenance by Expenditure Items</t>
  </si>
  <si>
    <t>Other materials</t>
  </si>
  <si>
    <t>Contracted Services</t>
  </si>
  <si>
    <t>North West: Madibeng(NW372) - Table A10 Basic Service Delivery Measurement for 4th Quarter ended 30 June 2018 (Published Figures as at 2018/07/30)</t>
  </si>
  <si>
    <t>Household service targets</t>
  </si>
  <si>
    <t>Piped water inside dwelling</t>
  </si>
  <si>
    <t>Piped water inside yard (but not in dwelling)</t>
  </si>
  <si>
    <t>Using public tap (at least min.service level)</t>
  </si>
  <si>
    <t>Other water supply (at least min.service level)</t>
  </si>
  <si>
    <t>Minimum Service Level and Above sub-total</t>
  </si>
  <si>
    <t>Using public tap (&lt; min.service level)</t>
  </si>
  <si>
    <t>Other water supply (&lt; min.service level)</t>
  </si>
  <si>
    <t>No water supply</t>
  </si>
  <si>
    <t>Below Minimum Service Level sub-total</t>
  </si>
  <si>
    <t>Total number of households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</si>
  <si>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</si>
  <si>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</si>
  <si>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</si>
  <si>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</si>
  <si>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</si>
  <si>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</si>
  <si>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</si>
  <si>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</si>
  <si>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</si>
  <si>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</si>
  <si>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</si>
  <si>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</si>
  <si>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</si>
  <si>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</si>
  <si>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</si>
  <si>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</si>
  <si>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</si>
  <si>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</si>
  <si>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</si>
  <si>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</si>
  <si>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</si>
  <si>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</si>
  <si>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</si>
  <si>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</si>
  <si>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</si>
  <si>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</si>
  <si>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</si>
  <si>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</si>
  <si>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</si>
  <si>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</si>
  <si>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</si>
  <si>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</si>
  <si>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</si>
  <si>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</si>
  <si>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</si>
  <si>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</si>
  <si>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</si>
  <si>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</si>
  <si>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</si>
  <si>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</si>
  <si>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</si>
  <si>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</si>
  <si>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</si>
  <si>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</si>
  <si>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</si>
  <si>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</si>
  <si>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</si>
  <si>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</si>
  <si>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Total revenue cost of subsidised services provided</t>
  </si>
  <si>
    <t>North West: Madibeng(NW372) - Supporting Table SA10 Funding Measurement for 4th Quarter ended 30 June 2018 (Published Figures as at 2018/07/30)</t>
  </si>
  <si>
    <t>MFMA</t>
  </si>
  <si>
    <t>Section</t>
  </si>
  <si>
    <t>A4_5_6</t>
  </si>
  <si>
    <t>A4_7</t>
  </si>
  <si>
    <t>A4_8</t>
  </si>
  <si>
    <t>A4_9</t>
  </si>
  <si>
    <t>A4_10</t>
  </si>
  <si>
    <t>A4_11</t>
  </si>
  <si>
    <t>A4_12</t>
  </si>
  <si>
    <t>A4_16_20</t>
  </si>
  <si>
    <t>A4_19_39</t>
  </si>
  <si>
    <t>A4_25_33</t>
  </si>
  <si>
    <t>A4_31_34</t>
  </si>
  <si>
    <t>A4_27</t>
  </si>
  <si>
    <t>A4_42</t>
  </si>
  <si>
    <t>A5_63</t>
  </si>
  <si>
    <t>A5_70</t>
  </si>
  <si>
    <t>A9_20</t>
  </si>
  <si>
    <t>A9_69</t>
  </si>
  <si>
    <t>A6_15</t>
  </si>
  <si>
    <t>A6_19</t>
  </si>
  <si>
    <t>A6_6_7_30</t>
  </si>
  <si>
    <t>A6_16</t>
  </si>
  <si>
    <t>A6_32</t>
  </si>
  <si>
    <t>A6_8</t>
  </si>
  <si>
    <t>A6_9</t>
  </si>
  <si>
    <t>A6_10</t>
  </si>
  <si>
    <t>A7_38</t>
  </si>
  <si>
    <t>A7_6_20</t>
  </si>
  <si>
    <t>A7_24</t>
  </si>
  <si>
    <t>A7_30</t>
  </si>
  <si>
    <t>A8_11_17</t>
  </si>
  <si>
    <t>A8_38</t>
  </si>
  <si>
    <t>A4_40</t>
  </si>
  <si>
    <t>SA3_60</t>
  </si>
  <si>
    <t>SA8_42</t>
  </si>
  <si>
    <t>North West: Madibeng(NW372) - Table SA34a Capital Expenditure on New Assets by Asset Class for 4th Quarter ended 30 June 2018 (Published Figures as at 2018/07/30)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</si>
  <si>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</si>
  <si>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</si>
  <si>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</si>
  <si>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</si>
  <si>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</si>
  <si>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</si>
  <si>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</si>
  <si>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</si>
  <si>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</si>
  <si>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</si>
  <si>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</si>
  <si>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</si>
  <si>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</si>
  <si>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</si>
  <si>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</si>
  <si>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</si>
  <si>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</si>
  <si>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</si>
  <si>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</si>
  <si>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</si>
  <si>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</si>
  <si>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</si>
  <si>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10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</si>
  <si>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</si>
  <si>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</si>
  <si>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</si>
  <si>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</si>
  <si>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</si>
  <si>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</si>
  <si>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</si>
  <si>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</si>
  <si>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</si>
  <si>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</si>
  <si>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</si>
  <si>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</si>
  <si>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</si>
  <si>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Madibeng(NW372) - Table SA34b Capital Expenditure on Renewal of Existing Assets by Asset Class for 4th Quarter ended 30 June 2018 (Published Figures as at 2018/07/30)</t>
  </si>
  <si>
    <t>Capital Expenditure on Renewal of Existing Assets by Asset Class/Sub-class</t>
  </si>
  <si>
    <t>Total Capital Expenditure on renewal of existing assets</t>
  </si>
  <si>
    <t>North West: Madibeng(NW372) - Table SA34c Repairs and Maintenance Expenditure by Asset Class for 4th Quarter ended 30 June 2018 (Published Figures as at 2018/07/30)</t>
  </si>
  <si>
    <t>Repairs and Maintenance Expenditure by Asset Class/Sub-class</t>
  </si>
  <si>
    <t>Total Repairs and Maintenance Expenditure</t>
  </si>
  <si>
    <t>North West: Madibeng(NW372) - Table SA34d Depreciation by Asset Class for 4th Quarter ended 30 June 2018 (Published Figures as at 2018/07/30)</t>
  </si>
  <si>
    <t>Depreciation by Asset Class/Sub-class</t>
  </si>
  <si>
    <t>Total Depreciation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</si>
  <si>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</si>
  <si>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</si>
  <si>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</si>
  <si>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</si>
  <si>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</si>
  <si>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</si>
  <si>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</si>
  <si>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</si>
  <si>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</si>
  <si>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</si>
  <si>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</si>
  <si>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</si>
  <si>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</si>
  <si>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</si>
  <si>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</si>
  <si>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</si>
  <si>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</si>
  <si>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</si>
  <si>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</si>
  <si>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</si>
  <si>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</si>
  <si>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</si>
  <si>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</si>
  <si>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</si>
  <si>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</si>
  <si>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</si>
  <si>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</si>
  <si>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</si>
  <si>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</si>
  <si>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</si>
  <si>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</si>
  <si>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</si>
  <si>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</si>
  <si>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</si>
  <si>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</si>
  <si>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</si>
  <si>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</si>
  <si>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</si>
  <si>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</si>
  <si>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</si>
  <si>
    <t>% of capital exp on renewal of assets</t>
  </si>
  <si>
    <t>Renewal of Existing Assets as % of deprecn</t>
  </si>
  <si>
    <t>R&amp;M as a % of PPE</t>
  </si>
  <si>
    <t>Renewal and R&amp;M as a % of PPE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</si>
  <si>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</si>
  <si>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</si>
  <si>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</si>
  <si>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</si>
  <si>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</si>
  <si>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</si>
  <si>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</si>
  <si>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</si>
  <si>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</si>
  <si>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</si>
  <si>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</si>
  <si>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</si>
  <si>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</si>
  <si>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</si>
  <si>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</si>
  <si>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</si>
  <si>
    <t>Funding measures</t>
  </si>
  <si>
    <t>Cash/cash equivalents at the year end - R'000</t>
  </si>
  <si>
    <t>18(1)b</t>
  </si>
  <si>
    <t>Cash + investments at the yr end less applications - R'000</t>
  </si>
  <si>
    <t>Cash year end/monthly employee/supplier payments</t>
  </si>
  <si>
    <t>Surplus/(Deficit) excluding depreciation offsets: R'000</t>
  </si>
  <si>
    <t>18(1)</t>
  </si>
  <si>
    <t>Service charge rev % change - macro CPIX target exclusive</t>
  </si>
  <si>
    <t>18(1)a,(2)</t>
  </si>
  <si>
    <t>Cash receipts % of Ratepayer &amp; Other revenue</t>
  </si>
  <si>
    <t>Debt impairment expense as a % of total billable revenue</t>
  </si>
  <si>
    <t>Capital payments % of capital expenditure</t>
  </si>
  <si>
    <t>18(1)c;19</t>
  </si>
  <si>
    <t>Borrowing receipts % of capital expenditure (excl. transfers)</t>
  </si>
  <si>
    <t>18(1)c</t>
  </si>
  <si>
    <t>Grants % of Govt. legislated/gazetted allocations</t>
  </si>
  <si>
    <t>18(1)a</t>
  </si>
  <si>
    <t>Current consumer debtors % change - incr(decr)</t>
  </si>
  <si>
    <t>Long term receivables % change - incr(decr)</t>
  </si>
  <si>
    <t>R&amp;M % of Property Plant &amp; Equipment</t>
  </si>
  <si>
    <t>20(1)(vi)</t>
  </si>
  <si>
    <t>Asset renewal % of capital budget</t>
  </si>
  <si>
    <t>1. Positive cash balances indicative of minimum compliance - subject to 2</t>
  </si>
  <si>
    <t>2. Deduct cash and investment applications (defined) from cash balances</t>
  </si>
  <si>
    <t>3. Indicative of sufficient liquidity to meet average monthly operating payments</t>
  </si>
  <si>
    <t>4. Indicative of funded operational requirements</t>
  </si>
  <si>
    <t>5. Indicative of adherence to macro-economic targets (prior to 2003/04 revenue not available for high capacity municipalities and later for other capacity classifications)</t>
  </si>
  <si>
    <t>6. Realistic average cash collection forecasts as % of annual billed revenue</t>
  </si>
  <si>
    <t>7. Realistic average increase in debt impairment (doubtful debt) provision</t>
  </si>
  <si>
    <t>8. Indicative of planned capital expenditure level &amp; cash payment timing</t>
  </si>
  <si>
    <t>9. Indicative of compliance with borrowing 'only' for the capital budget - should not exceed 100% unless refinancing</t>
  </si>
  <si>
    <t>10. Substantiation of National/Province allocations included in budget</t>
  </si>
  <si>
    <t>11. Indicative of realistic current arrear debtor collection targets (prior to 2003/04 revenue not available for high capacity municipalities and later for other capacity classifications)</t>
  </si>
  <si>
    <t>12. Indicative of realistic long term arrear debtor collection targets (prior to 2003/04 revenue not available for high capacity municipalities and later for other capacity classifications)</t>
  </si>
  <si>
    <t>13. Indicative of a credible allowance for repairs &amp; maintenance of assets - functioning assets revenue protection</t>
  </si>
  <si>
    <t>14. Indicative of a credible allowance for asset renewal (requires analysis of asset renewal projects as % of total capital projects - detailed capital plan) - functioning assets revenue protection</t>
  </si>
  <si>
    <t>Supporting indicators</t>
  </si>
  <si>
    <t>% incr total service charges (incl prop rates)</t>
  </si>
  <si>
    <t>% incr Property Tax</t>
  </si>
  <si>
    <t>% incr Service charges - electricity revenue</t>
  </si>
  <si>
    <t>% incr Service charges - water revenue</t>
  </si>
  <si>
    <t>% incr Service charges - sanitation revenue</t>
  </si>
  <si>
    <t>% incr Service charges - refuse revenue</t>
  </si>
  <si>
    <t>% incr in Service charges - other</t>
  </si>
  <si>
    <t>Total billable revenue</t>
  </si>
  <si>
    <t>Service charges - refuse removal</t>
  </si>
  <si>
    <t>Capital expenditure excluding capital grant funding</t>
  </si>
  <si>
    <t>Cash receipts from ratepayers</t>
  </si>
  <si>
    <t>Ratepayer &amp; Other revenue</t>
  </si>
  <si>
    <t>Change in consumer debtors (current and non-current)</t>
  </si>
  <si>
    <t>Operating and Capital Grant Revenue</t>
  </si>
  <si>
    <t>Capital expenditure - total</t>
  </si>
  <si>
    <t>Capital expenditure - renewal</t>
  </si>
  <si>
    <t>Supporting benchmarks</t>
  </si>
  <si>
    <t>Growth guideline maximum</t>
  </si>
  <si>
    <t>CPIX guideline</t>
  </si>
  <si>
    <t>DoRA operating grants total MFY</t>
  </si>
  <si>
    <t>DoRA capital grants total MFY</t>
  </si>
  <si>
    <t>Provincial operating grants</t>
  </si>
  <si>
    <t>Provincial capital grants</t>
  </si>
  <si>
    <t>District Municipality grants</t>
  </si>
  <si>
    <t>Total gazetted/advised national, provincial and district grants</t>
  </si>
  <si>
    <t>Average annual collection rate (arrears inclusive)</t>
  </si>
  <si>
    <t>DoRA operating</t>
  </si>
  <si>
    <t>List operating grants</t>
  </si>
  <si>
    <t>DoRA capital</t>
  </si>
  <si>
    <t>List capital grants</t>
  </si>
  <si>
    <t>Trend</t>
  </si>
  <si>
    <t>A8_18</t>
  </si>
  <si>
    <t>A8_8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</si>
  <si>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</si>
  <si>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</si>
  <si>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</si>
  <si>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</si>
  <si>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</si>
  <si>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</si>
  <si>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</si>
  <si>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</si>
  <si>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</si>
  <si>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</si>
  <si>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1. Total Repairs and Maintenance Expenditure by Asset Category must reconcile to total repairs and maintenance expenditure on Table SA1</t>
  </si>
  <si>
    <t>1. Depreciation based on write down values. Not including Depreciation resulting from revaluation.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</si>
</sst>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_);\(#,###\);"/>
    <numFmt numFmtId="170" formatCode="_(* #,##0,,_);_(* \(#,##0,,\);_(* &quot;–&quot;?_);_(@_)"/>
    <numFmt numFmtId="171" formatCode="_(* #,##0,_);_(* \(#,##0,\);_(* &quot;–&quot;?_);_(@_)"/>
    <numFmt numFmtId="172" formatCode="_ * #,##0_ ;_ * \-#,##0_ ;_ * &quot;-&quot;??_ ;_ @_ "/>
    <numFmt numFmtId="173" formatCode="_(* #,##0,_);_(* \(#,##0,\);_(* &quot;- &quot;?_);_(@_)"/>
    <numFmt numFmtId="174" formatCode="#,###,;\(#,###,\)"/>
    <numFmt numFmtId="175" formatCode="0.0%"/>
    <numFmt numFmtId="176" formatCode="_(* #,##0_);_(* \(#,##0\);_(* &quot;–&quot;?_);_(@_)"/>
    <numFmt numFmtId="177" formatCode="_(* #,##0_);_(* \(#,##0\);_(* &quot;- &quot;?_);_(@_)"/>
    <numFmt numFmtId="178" formatCode="_(* #,##0.0_);_(* \(#,##0.0\);_(* &quot;–&quot;?_);_(@_)"/>
    <numFmt numFmtId="179" formatCode="0.0%;[Red]\(0.0%\)"/>
    <numFmt numFmtId="180" formatCode="0%;[Red]\(0%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51" fillId="0" borderId="0" xfId="0" applyNumberFormat="1" applyFont="1" applyAlignment="1">
      <alignment horizontal="right" wrapText="1"/>
    </xf>
    <xf numFmtId="171" fontId="5" fillId="0" borderId="10" xfId="0" applyNumberFormat="1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indent="1"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4" xfId="0" applyFont="1" applyBorder="1" applyAlignment="1" applyProtection="1">
      <alignment horizontal="left" wrapText="1" inden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top" indent="1"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5" fillId="0" borderId="20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indent="1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indent="2"/>
      <protection/>
    </xf>
    <xf numFmtId="172" fontId="5" fillId="0" borderId="13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 applyProtection="1">
      <alignment/>
      <protection/>
    </xf>
    <xf numFmtId="172" fontId="5" fillId="0" borderId="14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  <xf numFmtId="170" fontId="5" fillId="0" borderId="20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71" fontId="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2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1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1" fontId="3" fillId="0" borderId="13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3" fillId="0" borderId="46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173" fontId="3" fillId="0" borderId="48" xfId="0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3" fontId="3" fillId="0" borderId="42" xfId="0" applyNumberFormat="1" applyFont="1" applyBorder="1" applyAlignment="1" applyProtection="1">
      <alignment horizontal="center"/>
      <protection/>
    </xf>
    <xf numFmtId="173" fontId="3" fillId="0" borderId="43" xfId="0" applyNumberFormat="1" applyFont="1" applyBorder="1" applyAlignment="1" applyProtection="1">
      <alignment horizontal="center"/>
      <protection/>
    </xf>
    <xf numFmtId="173" fontId="3" fillId="0" borderId="41" xfId="0" applyNumberFormat="1" applyFont="1" applyBorder="1" applyAlignment="1" applyProtection="1">
      <alignment horizontal="center"/>
      <protection/>
    </xf>
    <xf numFmtId="173" fontId="3" fillId="0" borderId="44" xfId="0" applyNumberFormat="1" applyFont="1" applyBorder="1" applyAlignment="1" applyProtection="1">
      <alignment horizontal="center"/>
      <protection/>
    </xf>
    <xf numFmtId="173" fontId="3" fillId="0" borderId="49" xfId="0" applyNumberFormat="1" applyFont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51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71" fontId="5" fillId="0" borderId="2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24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3" fontId="5" fillId="0" borderId="48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54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173" fontId="3" fillId="0" borderId="55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/>
      <protection/>
    </xf>
    <xf numFmtId="173" fontId="3" fillId="0" borderId="56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24" xfId="0" applyNumberFormat="1" applyFont="1" applyBorder="1" applyAlignment="1" applyProtection="1">
      <alignment/>
      <protection/>
    </xf>
    <xf numFmtId="173" fontId="5" fillId="0" borderId="4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 vertical="top"/>
      <protection/>
    </xf>
    <xf numFmtId="173" fontId="3" fillId="0" borderId="30" xfId="0" applyNumberFormat="1" applyFont="1" applyBorder="1" applyAlignment="1" applyProtection="1">
      <alignment vertical="top"/>
      <protection/>
    </xf>
    <xf numFmtId="173" fontId="3" fillId="0" borderId="50" xfId="0" applyNumberFormat="1" applyFont="1" applyBorder="1" applyAlignment="1" applyProtection="1">
      <alignment vertical="top"/>
      <protection/>
    </xf>
    <xf numFmtId="173" fontId="3" fillId="0" borderId="57" xfId="0" applyNumberFormat="1" applyFont="1" applyBorder="1" applyAlignment="1" applyProtection="1">
      <alignment vertical="top"/>
      <protection/>
    </xf>
    <xf numFmtId="173" fontId="3" fillId="0" borderId="58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vertical="top"/>
      <protection/>
    </xf>
    <xf numFmtId="173" fontId="3" fillId="0" borderId="32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3" fontId="3" fillId="0" borderId="59" xfId="0" applyNumberFormat="1" applyFont="1" applyBorder="1" applyAlignment="1" applyProtection="1">
      <alignment/>
      <protection/>
    </xf>
    <xf numFmtId="173" fontId="3" fillId="0" borderId="6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3" fontId="3" fillId="0" borderId="24" xfId="0" applyNumberFormat="1" applyFont="1" applyBorder="1" applyAlignment="1" applyProtection="1">
      <alignment/>
      <protection/>
    </xf>
    <xf numFmtId="173" fontId="3" fillId="0" borderId="48" xfId="0" applyNumberFormat="1" applyFont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/>
      <protection/>
    </xf>
    <xf numFmtId="173" fontId="3" fillId="0" borderId="10" xfId="42" applyNumberFormat="1" applyFont="1" applyFill="1" applyBorder="1" applyAlignment="1" applyProtection="1">
      <alignment/>
      <protection/>
    </xf>
    <xf numFmtId="173" fontId="3" fillId="0" borderId="12" xfId="42" applyNumberFormat="1" applyFont="1" applyFill="1" applyBorder="1" applyAlignment="1" applyProtection="1">
      <alignment/>
      <protection/>
    </xf>
    <xf numFmtId="173" fontId="3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Fill="1" applyBorder="1" applyAlignment="1" applyProtection="1">
      <alignment vertical="top"/>
      <protection/>
    </xf>
    <xf numFmtId="173" fontId="3" fillId="0" borderId="60" xfId="0" applyNumberFormat="1" applyFont="1" applyFill="1" applyBorder="1" applyAlignment="1" applyProtection="1">
      <alignment vertical="top"/>
      <protection/>
    </xf>
    <xf numFmtId="173" fontId="5" fillId="0" borderId="12" xfId="42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173" fontId="5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wrapText="1"/>
      <protection/>
    </xf>
    <xf numFmtId="173" fontId="3" fillId="0" borderId="59" xfId="0" applyNumberFormat="1" applyFont="1" applyFill="1" applyBorder="1" applyAlignment="1" applyProtection="1">
      <alignment/>
      <protection/>
    </xf>
    <xf numFmtId="173" fontId="3" fillId="0" borderId="60" xfId="0" applyNumberFormat="1" applyFont="1" applyFill="1" applyBorder="1" applyAlignment="1" applyProtection="1">
      <alignment/>
      <protection/>
    </xf>
    <xf numFmtId="173" fontId="5" fillId="0" borderId="61" xfId="42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wrapText="1" indent="1"/>
      <protection/>
    </xf>
    <xf numFmtId="0" fontId="3" fillId="0" borderId="55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7" xfId="0" applyNumberFormat="1" applyFont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173" fontId="3" fillId="0" borderId="53" xfId="0" applyNumberFormat="1" applyFont="1" applyFill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173" fontId="3" fillId="0" borderId="46" xfId="0" applyNumberFormat="1" applyFont="1" applyBorder="1" applyAlignment="1" applyProtection="1">
      <alignment/>
      <protection/>
    </xf>
    <xf numFmtId="173" fontId="3" fillId="0" borderId="55" xfId="0" applyNumberFormat="1" applyFont="1" applyBorder="1" applyAlignment="1" applyProtection="1">
      <alignment/>
      <protection/>
    </xf>
    <xf numFmtId="173" fontId="3" fillId="0" borderId="5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46" xfId="0" applyFont="1" applyBorder="1" applyAlignment="1">
      <alignment/>
    </xf>
    <xf numFmtId="173" fontId="3" fillId="0" borderId="54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/>
    </xf>
    <xf numFmtId="173" fontId="3" fillId="0" borderId="62" xfId="0" applyNumberFormat="1" applyFont="1" applyFill="1" applyBorder="1" applyAlignment="1" applyProtection="1">
      <alignment/>
      <protection/>
    </xf>
    <xf numFmtId="173" fontId="3" fillId="0" borderId="63" xfId="0" applyNumberFormat="1" applyFont="1" applyFill="1" applyBorder="1" applyAlignment="1" applyProtection="1">
      <alignment/>
      <protection/>
    </xf>
    <xf numFmtId="173" fontId="3" fillId="0" borderId="53" xfId="0" applyNumberFormat="1" applyFont="1" applyBorder="1" applyAlignment="1">
      <alignment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173" fontId="3" fillId="0" borderId="4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51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55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3" fontId="5" fillId="0" borderId="64" xfId="0" applyNumberFormat="1" applyFont="1" applyFill="1" applyBorder="1" applyAlignment="1" applyProtection="1">
      <alignment/>
      <protection/>
    </xf>
    <xf numFmtId="173" fontId="5" fillId="0" borderId="65" xfId="0" applyNumberFormat="1" applyFont="1" applyFill="1" applyBorder="1" applyAlignment="1" applyProtection="1">
      <alignment/>
      <protection/>
    </xf>
    <xf numFmtId="173" fontId="9" fillId="0" borderId="32" xfId="0" applyNumberFormat="1" applyFont="1" applyFill="1" applyBorder="1" applyAlignment="1" applyProtection="1">
      <alignment/>
      <protection/>
    </xf>
    <xf numFmtId="173" fontId="9" fillId="0" borderId="62" xfId="0" applyNumberFormat="1" applyFont="1" applyFill="1" applyBorder="1" applyAlignment="1" applyProtection="1">
      <alignment/>
      <protection/>
    </xf>
    <xf numFmtId="173" fontId="9" fillId="0" borderId="63" xfId="0" applyNumberFormat="1" applyFont="1" applyFill="1" applyBorder="1" applyAlignment="1" applyProtection="1">
      <alignment/>
      <protection/>
    </xf>
    <xf numFmtId="173" fontId="9" fillId="0" borderId="35" xfId="0" applyNumberFormat="1" applyFont="1" applyFill="1" applyBorder="1" applyAlignment="1" applyProtection="1">
      <alignment/>
      <protection/>
    </xf>
    <xf numFmtId="173" fontId="9" fillId="0" borderId="31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indent="1"/>
      <protection/>
    </xf>
    <xf numFmtId="0" fontId="9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Border="1" applyAlignment="1" applyProtection="1">
      <alignment horizontal="left" indent="2"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14" xfId="42" applyNumberFormat="1" applyFont="1" applyBorder="1" applyAlignment="1" applyProtection="1">
      <alignment/>
      <protection/>
    </xf>
    <xf numFmtId="173" fontId="5" fillId="0" borderId="13" xfId="42" applyNumberFormat="1" applyFont="1" applyBorder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73" fontId="5" fillId="0" borderId="11" xfId="42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173" fontId="3" fillId="0" borderId="5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Border="1" applyAlignment="1" applyProtection="1">
      <alignment horizontal="left" indent="2"/>
      <protection/>
    </xf>
    <xf numFmtId="0" fontId="3" fillId="0" borderId="46" xfId="0" applyFont="1" applyBorder="1" applyAlignment="1" applyProtection="1">
      <alignment/>
      <protection/>
    </xf>
    <xf numFmtId="173" fontId="3" fillId="0" borderId="62" xfId="0" applyNumberFormat="1" applyFont="1" applyBorder="1" applyAlignment="1" applyProtection="1">
      <alignment/>
      <protection/>
    </xf>
    <xf numFmtId="173" fontId="3" fillId="0" borderId="63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5" fillId="0" borderId="42" xfId="0" applyNumberFormat="1" applyFont="1" applyBorder="1" applyAlignment="1" applyProtection="1">
      <alignment horizontal="center"/>
      <protection/>
    </xf>
    <xf numFmtId="171" fontId="3" fillId="0" borderId="42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9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center"/>
      <protection/>
    </xf>
    <xf numFmtId="175" fontId="9" fillId="0" borderId="10" xfId="59" applyNumberFormat="1" applyFont="1" applyFill="1" applyBorder="1" applyAlignment="1" applyProtection="1">
      <alignment horizontal="center"/>
      <protection/>
    </xf>
    <xf numFmtId="175" fontId="9" fillId="0" borderId="14" xfId="59" applyNumberFormat="1" applyFont="1" applyFill="1" applyBorder="1" applyAlignment="1" applyProtection="1">
      <alignment horizontal="center"/>
      <protection/>
    </xf>
    <xf numFmtId="175" fontId="9" fillId="0" borderId="13" xfId="59" applyNumberFormat="1" applyFont="1" applyFill="1" applyBorder="1" applyAlignment="1" applyProtection="1">
      <alignment horizontal="center"/>
      <protection/>
    </xf>
    <xf numFmtId="175" fontId="9" fillId="0" borderId="0" xfId="59" applyNumberFormat="1" applyFont="1" applyFill="1" applyBorder="1" applyAlignment="1" applyProtection="1">
      <alignment horizontal="center"/>
      <protection/>
    </xf>
    <xf numFmtId="175" fontId="9" fillId="0" borderId="11" xfId="59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174" fontId="3" fillId="0" borderId="21" xfId="0" applyNumberFormat="1" applyFont="1" applyBorder="1" applyAlignment="1" applyProtection="1">
      <alignment/>
      <protection/>
    </xf>
    <xf numFmtId="174" fontId="3" fillId="0" borderId="22" xfId="0" applyNumberFormat="1" applyFont="1" applyBorder="1" applyAlignment="1" applyProtection="1">
      <alignment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/>
    </xf>
    <xf numFmtId="174" fontId="3" fillId="0" borderId="51" xfId="0" applyNumberFormat="1" applyFont="1" applyBorder="1" applyAlignment="1" applyProtection="1">
      <alignment/>
      <protection/>
    </xf>
    <xf numFmtId="173" fontId="3" fillId="0" borderId="42" xfId="0" applyNumberFormat="1" applyFont="1" applyBorder="1" applyAlignment="1" applyProtection="1">
      <alignment/>
      <protection/>
    </xf>
    <xf numFmtId="173" fontId="3" fillId="0" borderId="43" xfId="0" applyNumberFormat="1" applyFont="1" applyBorder="1" applyAlignment="1" applyProtection="1">
      <alignment/>
      <protection/>
    </xf>
    <xf numFmtId="173" fontId="3" fillId="0" borderId="41" xfId="0" applyNumberFormat="1" applyFont="1" applyBorder="1" applyAlignment="1" applyProtection="1">
      <alignment/>
      <protection/>
    </xf>
    <xf numFmtId="173" fontId="3" fillId="0" borderId="44" xfId="0" applyNumberFormat="1" applyFont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173" fontId="3" fillId="0" borderId="56" xfId="0" applyNumberFormat="1" applyFont="1" applyBorder="1" applyAlignment="1" applyProtection="1">
      <alignment/>
      <protection/>
    </xf>
    <xf numFmtId="173" fontId="9" fillId="0" borderId="10" xfId="59" applyNumberFormat="1" applyFont="1" applyFill="1" applyBorder="1" applyAlignment="1" applyProtection="1">
      <alignment horizontal="center"/>
      <protection/>
    </xf>
    <xf numFmtId="173" fontId="9" fillId="0" borderId="14" xfId="59" applyNumberFormat="1" applyFont="1" applyFill="1" applyBorder="1" applyAlignment="1" applyProtection="1">
      <alignment horizontal="center"/>
      <protection/>
    </xf>
    <xf numFmtId="173" fontId="9" fillId="0" borderId="13" xfId="59" applyNumberFormat="1" applyFont="1" applyFill="1" applyBorder="1" applyAlignment="1" applyProtection="1">
      <alignment horizontal="center"/>
      <protection/>
    </xf>
    <xf numFmtId="173" fontId="9" fillId="0" borderId="0" xfId="59" applyNumberFormat="1" applyFont="1" applyFill="1" applyBorder="1" applyAlignment="1" applyProtection="1">
      <alignment horizontal="center"/>
      <protection/>
    </xf>
    <xf numFmtId="173" fontId="9" fillId="0" borderId="11" xfId="59" applyNumberFormat="1" applyFont="1" applyFill="1" applyBorder="1" applyAlignment="1" applyProtection="1">
      <alignment horizontal="center"/>
      <protection/>
    </xf>
    <xf numFmtId="173" fontId="9" fillId="0" borderId="12" xfId="59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 indent="1"/>
      <protection/>
    </xf>
    <xf numFmtId="0" fontId="5" fillId="0" borderId="65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65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62" xfId="0" applyNumberFormat="1" applyFont="1" applyFill="1" applyBorder="1" applyAlignment="1" applyProtection="1">
      <alignment/>
      <protection/>
    </xf>
    <xf numFmtId="177" fontId="5" fillId="0" borderId="63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27" xfId="0" applyNumberFormat="1" applyFont="1" applyFill="1" applyBorder="1" applyAlignment="1" applyProtection="1">
      <alignment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62" xfId="0" applyNumberFormat="1" applyFont="1" applyFill="1" applyBorder="1" applyAlignment="1" applyProtection="1">
      <alignment/>
      <protection/>
    </xf>
    <xf numFmtId="177" fontId="3" fillId="0" borderId="63" xfId="0" applyNumberFormat="1" applyFont="1" applyFill="1" applyBorder="1" applyAlignment="1" applyProtection="1">
      <alignment/>
      <protection/>
    </xf>
    <xf numFmtId="177" fontId="3" fillId="0" borderId="35" xfId="0" applyNumberFormat="1" applyFont="1" applyFill="1" applyBorder="1" applyAlignment="1" applyProtection="1">
      <alignment/>
      <protection/>
    </xf>
    <xf numFmtId="177" fontId="3" fillId="0" borderId="31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7" fontId="5" fillId="0" borderId="64" xfId="0" applyNumberFormat="1" applyFont="1" applyFill="1" applyBorder="1" applyAlignment="1" applyProtection="1">
      <alignment/>
      <protection/>
    </xf>
    <xf numFmtId="177" fontId="5" fillId="0" borderId="65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13" xfId="42" applyNumberFormat="1" applyFont="1" applyFill="1" applyBorder="1" applyAlignment="1" applyProtection="1">
      <alignment/>
      <protection/>
    </xf>
    <xf numFmtId="177" fontId="5" fillId="0" borderId="10" xfId="42" applyNumberFormat="1" applyFont="1" applyFill="1" applyBorder="1" applyAlignment="1" applyProtection="1">
      <alignment/>
      <protection/>
    </xf>
    <xf numFmtId="177" fontId="5" fillId="0" borderId="14" xfId="42" applyNumberFormat="1" applyFont="1" applyFill="1" applyBorder="1" applyAlignment="1" applyProtection="1">
      <alignment/>
      <protection/>
    </xf>
    <xf numFmtId="177" fontId="5" fillId="0" borderId="0" xfId="42" applyNumberFormat="1" applyFont="1" applyFill="1" applyBorder="1" applyAlignment="1" applyProtection="1">
      <alignment/>
      <protection/>
    </xf>
    <xf numFmtId="177" fontId="5" fillId="0" borderId="11" xfId="42" applyNumberFormat="1" applyFont="1" applyFill="1" applyBorder="1" applyAlignment="1" applyProtection="1">
      <alignment/>
      <protection/>
    </xf>
    <xf numFmtId="177" fontId="5" fillId="0" borderId="65" xfId="42" applyNumberFormat="1" applyFont="1" applyFill="1" applyBorder="1" applyAlignment="1" applyProtection="1">
      <alignment/>
      <protection/>
    </xf>
    <xf numFmtId="177" fontId="5" fillId="0" borderId="37" xfId="42" applyNumberFormat="1" applyFont="1" applyFill="1" applyBorder="1" applyAlignment="1" applyProtection="1">
      <alignment/>
      <protection/>
    </xf>
    <xf numFmtId="177" fontId="5" fillId="0" borderId="40" xfId="42" applyNumberFormat="1" applyFont="1" applyFill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25" xfId="42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178" fontId="5" fillId="0" borderId="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25" xfId="0" applyNumberFormat="1" applyFont="1" applyFill="1" applyBorder="1" applyAlignment="1" applyProtection="1">
      <alignment horizontal="center"/>
      <protection/>
    </xf>
    <xf numFmtId="179" fontId="5" fillId="0" borderId="12" xfId="59" applyNumberFormat="1" applyFont="1" applyFill="1" applyBorder="1" applyAlignment="1" applyProtection="1">
      <alignment horizontal="center"/>
      <protection/>
    </xf>
    <xf numFmtId="179" fontId="5" fillId="0" borderId="13" xfId="59" applyNumberFormat="1" applyFont="1" applyFill="1" applyBorder="1" applyAlignment="1" applyProtection="1">
      <alignment horizontal="center"/>
      <protection/>
    </xf>
    <xf numFmtId="179" fontId="5" fillId="0" borderId="25" xfId="59" applyNumberFormat="1" applyFont="1" applyFill="1" applyBorder="1" applyAlignment="1" applyProtection="1">
      <alignment horizontal="center"/>
      <protection/>
    </xf>
    <xf numFmtId="179" fontId="5" fillId="0" borderId="0" xfId="59" applyNumberFormat="1" applyFont="1" applyFill="1" applyBorder="1" applyAlignment="1" applyProtection="1">
      <alignment horizontal="center"/>
      <protection/>
    </xf>
    <xf numFmtId="179" fontId="5" fillId="0" borderId="11" xfId="59" applyNumberFormat="1" applyFont="1" applyFill="1" applyBorder="1" applyAlignment="1" applyProtection="1">
      <alignment horizontal="center"/>
      <protection/>
    </xf>
    <xf numFmtId="179" fontId="5" fillId="0" borderId="10" xfId="59" applyNumberFormat="1" applyFont="1" applyFill="1" applyBorder="1" applyAlignment="1" applyProtection="1">
      <alignment horizontal="center"/>
      <protection/>
    </xf>
    <xf numFmtId="180" fontId="5" fillId="0" borderId="0" xfId="59" applyNumberFormat="1" applyFont="1" applyFill="1" applyBorder="1" applyAlignment="1" applyProtection="1">
      <alignment horizontal="center"/>
      <protection/>
    </xf>
    <xf numFmtId="179" fontId="5" fillId="0" borderId="48" xfId="59" applyNumberFormat="1" applyFont="1" applyFill="1" applyBorder="1" applyAlignment="1" applyProtection="1">
      <alignment horizontal="center"/>
      <protection/>
    </xf>
    <xf numFmtId="179" fontId="5" fillId="0" borderId="24" xfId="59" applyNumberFormat="1" applyFont="1" applyFill="1" applyBorder="1" applyAlignment="1" applyProtection="1">
      <alignment horizontal="center"/>
      <protection/>
    </xf>
    <xf numFmtId="179" fontId="5" fillId="0" borderId="10" xfId="42" applyNumberFormat="1" applyFont="1" applyFill="1" applyBorder="1" applyAlignment="1" applyProtection="1">
      <alignment horizontal="center"/>
      <protection/>
    </xf>
    <xf numFmtId="179" fontId="5" fillId="0" borderId="25" xfId="42" applyNumberFormat="1" applyFont="1" applyFill="1" applyBorder="1" applyAlignment="1" applyProtection="1">
      <alignment horizontal="center"/>
      <protection/>
    </xf>
    <xf numFmtId="179" fontId="5" fillId="0" borderId="12" xfId="42" applyNumberFormat="1" applyFont="1" applyFill="1" applyBorder="1" applyAlignment="1" applyProtection="1">
      <alignment horizontal="center"/>
      <protection/>
    </xf>
    <xf numFmtId="179" fontId="5" fillId="0" borderId="13" xfId="42" applyNumberFormat="1" applyFont="1" applyFill="1" applyBorder="1" applyAlignment="1" applyProtection="1">
      <alignment horizontal="center"/>
      <protection/>
    </xf>
    <xf numFmtId="179" fontId="5" fillId="0" borderId="0" xfId="42" applyNumberFormat="1" applyFont="1" applyFill="1" applyBorder="1" applyAlignment="1" applyProtection="1">
      <alignment horizontal="center"/>
      <protection/>
    </xf>
    <xf numFmtId="9" fontId="5" fillId="0" borderId="25" xfId="59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9" fontId="5" fillId="0" borderId="67" xfId="59" applyFont="1" applyBorder="1" applyAlignment="1" applyProtection="1">
      <alignment horizontal="center"/>
      <protection/>
    </xf>
    <xf numFmtId="9" fontId="5" fillId="0" borderId="21" xfId="59" applyFont="1" applyBorder="1" applyAlignment="1" applyProtection="1">
      <alignment horizontal="center"/>
      <protection/>
    </xf>
    <xf numFmtId="9" fontId="5" fillId="0" borderId="68" xfId="59" applyFont="1" applyBorder="1" applyAlignment="1" applyProtection="1">
      <alignment horizontal="center"/>
      <protection/>
    </xf>
    <xf numFmtId="9" fontId="5" fillId="0" borderId="20" xfId="59" applyFont="1" applyBorder="1" applyAlignment="1" applyProtection="1">
      <alignment horizontal="center"/>
      <protection/>
    </xf>
    <xf numFmtId="9" fontId="5" fillId="0" borderId="23" xfId="59" applyFont="1" applyBorder="1" applyAlignment="1" applyProtection="1">
      <alignment horizontal="center"/>
      <protection/>
    </xf>
    <xf numFmtId="9" fontId="5" fillId="0" borderId="51" xfId="59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174" fontId="5" fillId="0" borderId="24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69" xfId="0" applyNumberFormat="1" applyFont="1" applyBorder="1" applyAlignment="1" applyProtection="1">
      <alignment/>
      <protection/>
    </xf>
    <xf numFmtId="174" fontId="5" fillId="0" borderId="7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79" fontId="5" fillId="0" borderId="14" xfId="0" applyNumberFormat="1" applyFont="1" applyBorder="1" applyAlignment="1" applyProtection="1">
      <alignment horizontal="center"/>
      <protection/>
    </xf>
    <xf numFmtId="179" fontId="5" fillId="0" borderId="14" xfId="59" applyNumberFormat="1" applyFont="1" applyBorder="1" applyAlignment="1" applyProtection="1">
      <alignment horizontal="center"/>
      <protection/>
    </xf>
    <xf numFmtId="179" fontId="5" fillId="0" borderId="24" xfId="59" applyNumberFormat="1" applyFont="1" applyBorder="1" applyAlignment="1" applyProtection="1">
      <alignment horizontal="center"/>
      <protection/>
    </xf>
    <xf numFmtId="179" fontId="5" fillId="0" borderId="0" xfId="59" applyNumberFormat="1" applyFont="1" applyBorder="1" applyAlignment="1" applyProtection="1">
      <alignment horizontal="center"/>
      <protection/>
    </xf>
    <xf numFmtId="179" fontId="5" fillId="0" borderId="69" xfId="59" applyNumberFormat="1" applyFont="1" applyFill="1" applyBorder="1" applyAlignment="1" applyProtection="1">
      <alignment horizontal="center"/>
      <protection/>
    </xf>
    <xf numFmtId="179" fontId="5" fillId="0" borderId="70" xfId="59" applyNumberFormat="1" applyFont="1" applyFill="1" applyBorder="1" applyAlignment="1" applyProtection="1">
      <alignment horizontal="center"/>
      <protection/>
    </xf>
    <xf numFmtId="179" fontId="5" fillId="0" borderId="14" xfId="59" applyNumberFormat="1" applyFont="1" applyFill="1" applyBorder="1" applyAlignment="1" applyProtection="1">
      <alignment horizontal="center"/>
      <protection/>
    </xf>
    <xf numFmtId="179" fontId="5" fillId="0" borderId="71" xfId="59" applyNumberFormat="1" applyFont="1" applyFill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right"/>
      <protection/>
    </xf>
    <xf numFmtId="171" fontId="5" fillId="0" borderId="69" xfId="0" applyNumberFormat="1" applyFont="1" applyBorder="1" applyAlignment="1" applyProtection="1">
      <alignment horizontal="right"/>
      <protection/>
    </xf>
    <xf numFmtId="171" fontId="5" fillId="0" borderId="71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69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171" fontId="5" fillId="0" borderId="70" xfId="0" applyNumberFormat="1" applyFont="1" applyBorder="1" applyAlignment="1" applyProtection="1">
      <alignment/>
      <protection/>
    </xf>
    <xf numFmtId="9" fontId="5" fillId="0" borderId="14" xfId="0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/>
      <protection/>
    </xf>
    <xf numFmtId="179" fontId="5" fillId="0" borderId="69" xfId="59" applyNumberFormat="1" applyFont="1" applyBorder="1" applyAlignment="1" applyProtection="1">
      <alignment horizontal="center"/>
      <protection/>
    </xf>
    <xf numFmtId="179" fontId="5" fillId="0" borderId="70" xfId="59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center"/>
      <protection/>
    </xf>
    <xf numFmtId="171" fontId="5" fillId="33" borderId="69" xfId="0" applyNumberFormat="1" applyFont="1" applyFill="1" applyBorder="1" applyAlignment="1" applyProtection="1">
      <alignment/>
      <protection/>
    </xf>
    <xf numFmtId="171" fontId="5" fillId="33" borderId="24" xfId="0" applyNumberFormat="1" applyFont="1" applyFill="1" applyBorder="1" applyAlignment="1" applyProtection="1">
      <alignment/>
      <protection/>
    </xf>
    <xf numFmtId="171" fontId="5" fillId="33" borderId="70" xfId="0" applyNumberFormat="1" applyFont="1" applyFill="1" applyBorder="1" applyAlignment="1" applyProtection="1">
      <alignment/>
      <protection/>
    </xf>
    <xf numFmtId="171" fontId="5" fillId="0" borderId="69" xfId="0" applyNumberFormat="1" applyFont="1" applyFill="1" applyBorder="1" applyAlignment="1" applyProtection="1">
      <alignment/>
      <protection/>
    </xf>
    <xf numFmtId="171" fontId="5" fillId="0" borderId="70" xfId="0" applyNumberFormat="1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73" xfId="0" applyFont="1" applyBorder="1" applyAlignment="1" applyProtection="1">
      <alignment horizontal="center"/>
      <protection/>
    </xf>
    <xf numFmtId="174" fontId="5" fillId="0" borderId="72" xfId="0" applyNumberFormat="1" applyFont="1" applyBorder="1" applyAlignment="1" applyProtection="1">
      <alignment/>
      <protection/>
    </xf>
    <xf numFmtId="174" fontId="5" fillId="0" borderId="74" xfId="0" applyNumberFormat="1" applyFont="1" applyBorder="1" applyAlignment="1" applyProtection="1">
      <alignment/>
      <protection/>
    </xf>
    <xf numFmtId="174" fontId="5" fillId="0" borderId="75" xfId="0" applyNumberFormat="1" applyFont="1" applyBorder="1" applyAlignment="1" applyProtection="1">
      <alignment/>
      <protection/>
    </xf>
    <xf numFmtId="174" fontId="5" fillId="0" borderId="7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71" fontId="3" fillId="0" borderId="77" xfId="0" applyNumberFormat="1" applyFont="1" applyBorder="1" applyAlignment="1" applyProtection="1">
      <alignment/>
      <protection/>
    </xf>
    <xf numFmtId="171" fontId="3" fillId="0" borderId="78" xfId="0" applyNumberFormat="1" applyFont="1" applyBorder="1" applyAlignment="1" applyProtection="1">
      <alignment/>
      <protection/>
    </xf>
    <xf numFmtId="171" fontId="3" fillId="0" borderId="79" xfId="0" applyNumberFormat="1" applyFont="1" applyBorder="1" applyAlignment="1" applyProtection="1">
      <alignment/>
      <protection/>
    </xf>
    <xf numFmtId="171" fontId="5" fillId="0" borderId="0" xfId="0" applyNumberFormat="1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3" fontId="3" fillId="0" borderId="37" xfId="0" applyNumberFormat="1" applyFont="1" applyFill="1" applyBorder="1" applyAlignment="1" applyProtection="1">
      <alignment/>
      <protection/>
    </xf>
    <xf numFmtId="173" fontId="3" fillId="0" borderId="64" xfId="0" applyNumberFormat="1" applyFont="1" applyFill="1" applyBorder="1" applyAlignment="1" applyProtection="1">
      <alignment/>
      <protection/>
    </xf>
    <xf numFmtId="173" fontId="3" fillId="0" borderId="65" xfId="0" applyNumberFormat="1" applyFont="1" applyFill="1" applyBorder="1" applyAlignment="1" applyProtection="1">
      <alignment/>
      <protection/>
    </xf>
    <xf numFmtId="173" fontId="3" fillId="0" borderId="40" xfId="0" applyNumberFormat="1" applyFont="1" applyFill="1" applyBorder="1" applyAlignment="1" applyProtection="1">
      <alignment/>
      <protection/>
    </xf>
    <xf numFmtId="173" fontId="3" fillId="0" borderId="36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173" fontId="3" fillId="0" borderId="80" xfId="0" applyNumberFormat="1" applyFont="1" applyFill="1" applyBorder="1" applyAlignment="1" applyProtection="1">
      <alignment/>
      <protection/>
    </xf>
    <xf numFmtId="173" fontId="3" fillId="0" borderId="81" xfId="0" applyNumberFormat="1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173" fontId="3" fillId="0" borderId="37" xfId="0" applyNumberFormat="1" applyFont="1" applyBorder="1" applyAlignment="1" applyProtection="1">
      <alignment/>
      <protection/>
    </xf>
    <xf numFmtId="173" fontId="3" fillId="0" borderId="64" xfId="0" applyNumberFormat="1" applyFont="1" applyBorder="1" applyAlignment="1" applyProtection="1">
      <alignment/>
      <protection/>
    </xf>
    <xf numFmtId="173" fontId="3" fillId="0" borderId="65" xfId="0" applyNumberFormat="1" applyFont="1" applyBorder="1" applyAlignment="1" applyProtection="1">
      <alignment/>
      <protection/>
    </xf>
    <xf numFmtId="173" fontId="3" fillId="0" borderId="40" xfId="0" applyNumberFormat="1" applyFont="1" applyBorder="1" applyAlignment="1" applyProtection="1">
      <alignment/>
      <protection/>
    </xf>
    <xf numFmtId="173" fontId="3" fillId="0" borderId="36" xfId="0" applyNumberFormat="1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1"/>
      <protection/>
    </xf>
    <xf numFmtId="173" fontId="9" fillId="0" borderId="10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/>
    </xf>
    <xf numFmtId="173" fontId="9" fillId="0" borderId="13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82" xfId="0" applyFont="1" applyBorder="1" applyAlignment="1" applyProtection="1">
      <alignment wrapText="1"/>
      <protection/>
    </xf>
    <xf numFmtId="0" fontId="5" fillId="0" borderId="82" xfId="0" applyNumberFormat="1" applyFont="1" applyBorder="1" applyAlignment="1" applyProtection="1">
      <alignment horizontal="center"/>
      <protection/>
    </xf>
    <xf numFmtId="173" fontId="5" fillId="0" borderId="82" xfId="0" applyNumberFormat="1" applyFont="1" applyFill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0" fontId="5" fillId="0" borderId="51" xfId="0" applyNumberFormat="1" applyFont="1" applyFill="1" applyBorder="1" applyAlignment="1" applyProtection="1">
      <alignment horizontal="left" indent="1"/>
      <protection/>
    </xf>
    <xf numFmtId="173" fontId="5" fillId="0" borderId="5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498" t="s">
        <v>0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</row>
    <row r="2" spans="1:1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501" t="s">
        <v>5</v>
      </c>
      <c r="F2" s="502"/>
      <c r="G2" s="502"/>
      <c r="H2" s="502"/>
      <c r="I2" s="503" t="s">
        <v>6</v>
      </c>
      <c r="J2" s="504"/>
      <c r="K2" s="505"/>
    </row>
    <row r="3" spans="1:11" ht="24.75" customHeight="1">
      <c r="A3" s="19" t="s">
        <v>7</v>
      </c>
      <c r="B3" s="20" t="s">
        <v>8</v>
      </c>
      <c r="C3" s="21" t="s">
        <v>8</v>
      </c>
      <c r="D3" s="22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0" t="s">
        <v>13</v>
      </c>
      <c r="J3" s="21" t="s">
        <v>14</v>
      </c>
      <c r="K3" s="22" t="s">
        <v>15</v>
      </c>
    </row>
    <row r="4" spans="1:11" ht="12.75">
      <c r="A4" s="24" t="s">
        <v>16</v>
      </c>
      <c r="B4" s="25"/>
      <c r="C4" s="26"/>
      <c r="D4" s="27"/>
      <c r="E4" s="25"/>
      <c r="F4" s="26"/>
      <c r="G4" s="27"/>
      <c r="H4" s="28"/>
      <c r="I4" s="25"/>
      <c r="J4" s="26"/>
      <c r="K4" s="27"/>
    </row>
    <row r="5" spans="1:11" ht="12.75">
      <c r="A5" s="29" t="s">
        <v>17</v>
      </c>
      <c r="B5" s="7">
        <v>312009860</v>
      </c>
      <c r="C5" s="7">
        <v>292796357</v>
      </c>
      <c r="D5" s="30">
        <v>296045962</v>
      </c>
      <c r="E5" s="31">
        <v>303530000</v>
      </c>
      <c r="F5" s="7">
        <v>303530000</v>
      </c>
      <c r="G5" s="32">
        <v>303530000</v>
      </c>
      <c r="H5" s="33">
        <v>0</v>
      </c>
      <c r="I5" s="31">
        <v>0</v>
      </c>
      <c r="J5" s="7">
        <v>0</v>
      </c>
      <c r="K5" s="32">
        <v>0</v>
      </c>
    </row>
    <row r="6" spans="1:11" ht="12.75">
      <c r="A6" s="29" t="s">
        <v>18</v>
      </c>
      <c r="B6" s="7">
        <v>574162365</v>
      </c>
      <c r="C6" s="7">
        <v>636886779</v>
      </c>
      <c r="D6" s="30">
        <v>684074549</v>
      </c>
      <c r="E6" s="31">
        <v>692909792</v>
      </c>
      <c r="F6" s="7">
        <v>692909792</v>
      </c>
      <c r="G6" s="32">
        <v>692909792</v>
      </c>
      <c r="H6" s="33">
        <v>0</v>
      </c>
      <c r="I6" s="31">
        <v>0</v>
      </c>
      <c r="J6" s="7">
        <v>0</v>
      </c>
      <c r="K6" s="32">
        <v>0</v>
      </c>
    </row>
    <row r="7" spans="1:11" ht="12.75">
      <c r="A7" s="29" t="s">
        <v>19</v>
      </c>
      <c r="B7" s="7">
        <v>3750086</v>
      </c>
      <c r="C7" s="7">
        <v>7717414</v>
      </c>
      <c r="D7" s="30">
        <v>4300846</v>
      </c>
      <c r="E7" s="31">
        <v>5500000</v>
      </c>
      <c r="F7" s="7">
        <v>5500000</v>
      </c>
      <c r="G7" s="32">
        <v>5500000</v>
      </c>
      <c r="H7" s="33">
        <v>0</v>
      </c>
      <c r="I7" s="31">
        <v>0</v>
      </c>
      <c r="J7" s="7">
        <v>0</v>
      </c>
      <c r="K7" s="32">
        <v>0</v>
      </c>
    </row>
    <row r="8" spans="1:11" ht="12.75">
      <c r="A8" s="29" t="s">
        <v>20</v>
      </c>
      <c r="B8" s="7">
        <v>369770000</v>
      </c>
      <c r="C8" s="7">
        <v>442428000</v>
      </c>
      <c r="D8" s="30">
        <v>507552417</v>
      </c>
      <c r="E8" s="31">
        <v>571733000</v>
      </c>
      <c r="F8" s="7">
        <v>571733000</v>
      </c>
      <c r="G8" s="32">
        <v>571733000</v>
      </c>
      <c r="H8" s="33">
        <v>0</v>
      </c>
      <c r="I8" s="31">
        <v>0</v>
      </c>
      <c r="J8" s="7">
        <v>0</v>
      </c>
      <c r="K8" s="32">
        <v>0</v>
      </c>
    </row>
    <row r="9" spans="1:11" ht="12.75">
      <c r="A9" s="29" t="s">
        <v>21</v>
      </c>
      <c r="B9" s="7">
        <v>97176371</v>
      </c>
      <c r="C9" s="7">
        <v>98254772</v>
      </c>
      <c r="D9" s="30">
        <v>167127406</v>
      </c>
      <c r="E9" s="31">
        <v>114512000</v>
      </c>
      <c r="F9" s="7">
        <v>114512000</v>
      </c>
      <c r="G9" s="32">
        <v>114512000</v>
      </c>
      <c r="H9" s="33">
        <v>0</v>
      </c>
      <c r="I9" s="31">
        <v>0</v>
      </c>
      <c r="J9" s="7">
        <v>0</v>
      </c>
      <c r="K9" s="32">
        <v>0</v>
      </c>
    </row>
    <row r="10" spans="1:11" ht="22.5">
      <c r="A10" s="34" t="s">
        <v>375</v>
      </c>
      <c r="B10" s="35">
        <f>SUM(B5:B9)</f>
        <v>1356868682</v>
      </c>
      <c r="C10" s="36">
        <f aca="true" t="shared" si="0" ref="C10:K10">SUM(C5:C9)</f>
        <v>1478083322</v>
      </c>
      <c r="D10" s="37">
        <f t="shared" si="0"/>
        <v>1659101180</v>
      </c>
      <c r="E10" s="35">
        <f t="shared" si="0"/>
        <v>1688184792</v>
      </c>
      <c r="F10" s="36">
        <f t="shared" si="0"/>
        <v>1688184792</v>
      </c>
      <c r="G10" s="38">
        <f t="shared" si="0"/>
        <v>1688184792</v>
      </c>
      <c r="H10" s="39">
        <f t="shared" si="0"/>
        <v>0</v>
      </c>
      <c r="I10" s="35">
        <f t="shared" si="0"/>
        <v>0</v>
      </c>
      <c r="J10" s="36">
        <f t="shared" si="0"/>
        <v>0</v>
      </c>
      <c r="K10" s="38">
        <f t="shared" si="0"/>
        <v>0</v>
      </c>
    </row>
    <row r="11" spans="1:11" ht="12.75">
      <c r="A11" s="29" t="s">
        <v>23</v>
      </c>
      <c r="B11" s="7">
        <v>324765724</v>
      </c>
      <c r="C11" s="7">
        <v>358843834</v>
      </c>
      <c r="D11" s="30">
        <v>392301867</v>
      </c>
      <c r="E11" s="31">
        <v>380851589</v>
      </c>
      <c r="F11" s="7">
        <v>380851589</v>
      </c>
      <c r="G11" s="32">
        <v>380851589</v>
      </c>
      <c r="H11" s="33">
        <v>0</v>
      </c>
      <c r="I11" s="31">
        <v>0</v>
      </c>
      <c r="J11" s="7">
        <v>0</v>
      </c>
      <c r="K11" s="32">
        <v>0</v>
      </c>
    </row>
    <row r="12" spans="1:11" ht="12.75">
      <c r="A12" s="29" t="s">
        <v>24</v>
      </c>
      <c r="B12" s="7">
        <v>22405619</v>
      </c>
      <c r="C12" s="7">
        <v>23727463</v>
      </c>
      <c r="D12" s="30">
        <v>25455611</v>
      </c>
      <c r="E12" s="31">
        <v>27000001</v>
      </c>
      <c r="F12" s="7">
        <v>27000001</v>
      </c>
      <c r="G12" s="32">
        <v>27000001</v>
      </c>
      <c r="H12" s="33">
        <v>0</v>
      </c>
      <c r="I12" s="31">
        <v>0</v>
      </c>
      <c r="J12" s="7">
        <v>0</v>
      </c>
      <c r="K12" s="32">
        <v>0</v>
      </c>
    </row>
    <row r="13" spans="1:11" ht="12.75">
      <c r="A13" s="29" t="s">
        <v>376</v>
      </c>
      <c r="B13" s="7">
        <v>720685484</v>
      </c>
      <c r="C13" s="7">
        <v>483685862</v>
      </c>
      <c r="D13" s="30">
        <v>458952088</v>
      </c>
      <c r="E13" s="31">
        <v>604762000</v>
      </c>
      <c r="F13" s="7">
        <v>604762000</v>
      </c>
      <c r="G13" s="32">
        <v>604762000</v>
      </c>
      <c r="H13" s="33">
        <v>0</v>
      </c>
      <c r="I13" s="31">
        <v>0</v>
      </c>
      <c r="J13" s="7">
        <v>0</v>
      </c>
      <c r="K13" s="32">
        <v>0</v>
      </c>
    </row>
    <row r="14" spans="1:11" ht="12.75">
      <c r="A14" s="29" t="s">
        <v>26</v>
      </c>
      <c r="B14" s="7">
        <v>101123702</v>
      </c>
      <c r="C14" s="7">
        <v>115680031</v>
      </c>
      <c r="D14" s="30">
        <v>131937107</v>
      </c>
      <c r="E14" s="31">
        <v>100000000</v>
      </c>
      <c r="F14" s="7">
        <v>100000000</v>
      </c>
      <c r="G14" s="32">
        <v>100000000</v>
      </c>
      <c r="H14" s="33">
        <v>0</v>
      </c>
      <c r="I14" s="31">
        <v>0</v>
      </c>
      <c r="J14" s="7">
        <v>0</v>
      </c>
      <c r="K14" s="32">
        <v>0</v>
      </c>
    </row>
    <row r="15" spans="1:11" ht="12.75">
      <c r="A15" s="29" t="s">
        <v>27</v>
      </c>
      <c r="B15" s="7">
        <v>581662623</v>
      </c>
      <c r="C15" s="7">
        <v>585069074</v>
      </c>
      <c r="D15" s="30">
        <v>574944911</v>
      </c>
      <c r="E15" s="31">
        <v>633740000</v>
      </c>
      <c r="F15" s="7">
        <v>633740000</v>
      </c>
      <c r="G15" s="32">
        <v>633740000</v>
      </c>
      <c r="H15" s="33">
        <v>0</v>
      </c>
      <c r="I15" s="31">
        <v>0</v>
      </c>
      <c r="J15" s="7">
        <v>0</v>
      </c>
      <c r="K15" s="32">
        <v>0</v>
      </c>
    </row>
    <row r="16" spans="1:11" ht="12.75">
      <c r="A16" s="40" t="s">
        <v>28</v>
      </c>
      <c r="B16" s="7">
        <v>13322718</v>
      </c>
      <c r="C16" s="7">
        <v>22609653</v>
      </c>
      <c r="D16" s="30">
        <v>20819232</v>
      </c>
      <c r="E16" s="31">
        <v>10000000</v>
      </c>
      <c r="F16" s="7">
        <v>10000000</v>
      </c>
      <c r="G16" s="32">
        <v>10000000</v>
      </c>
      <c r="H16" s="33">
        <v>0</v>
      </c>
      <c r="I16" s="31">
        <v>0</v>
      </c>
      <c r="J16" s="7">
        <v>0</v>
      </c>
      <c r="K16" s="32">
        <v>0</v>
      </c>
    </row>
    <row r="17" spans="1:11" ht="12.75">
      <c r="A17" s="29" t="s">
        <v>29</v>
      </c>
      <c r="B17" s="7">
        <v>552302243</v>
      </c>
      <c r="C17" s="7">
        <v>688109982</v>
      </c>
      <c r="D17" s="30">
        <v>665430048</v>
      </c>
      <c r="E17" s="31">
        <v>536800580</v>
      </c>
      <c r="F17" s="7">
        <v>536800580</v>
      </c>
      <c r="G17" s="32">
        <v>536800580</v>
      </c>
      <c r="H17" s="33">
        <v>0</v>
      </c>
      <c r="I17" s="31">
        <v>0</v>
      </c>
      <c r="J17" s="7">
        <v>0</v>
      </c>
      <c r="K17" s="32">
        <v>0</v>
      </c>
    </row>
    <row r="18" spans="1:11" ht="12.75">
      <c r="A18" s="41" t="s">
        <v>30</v>
      </c>
      <c r="B18" s="42">
        <f>SUM(B11:B17)</f>
        <v>2316268113</v>
      </c>
      <c r="C18" s="43">
        <f aca="true" t="shared" si="1" ref="C18:K18">SUM(C11:C17)</f>
        <v>2277725899</v>
      </c>
      <c r="D18" s="44">
        <f t="shared" si="1"/>
        <v>2269840864</v>
      </c>
      <c r="E18" s="42">
        <f t="shared" si="1"/>
        <v>2293154170</v>
      </c>
      <c r="F18" s="43">
        <f t="shared" si="1"/>
        <v>2293154170</v>
      </c>
      <c r="G18" s="45">
        <f t="shared" si="1"/>
        <v>2293154170</v>
      </c>
      <c r="H18" s="46">
        <f t="shared" si="1"/>
        <v>0</v>
      </c>
      <c r="I18" s="42">
        <f t="shared" si="1"/>
        <v>0</v>
      </c>
      <c r="J18" s="43">
        <f t="shared" si="1"/>
        <v>0</v>
      </c>
      <c r="K18" s="45">
        <f t="shared" si="1"/>
        <v>0</v>
      </c>
    </row>
    <row r="19" spans="1:11" ht="12.75">
      <c r="A19" s="41" t="s">
        <v>31</v>
      </c>
      <c r="B19" s="47">
        <f>+B10-B18</f>
        <v>-959399431</v>
      </c>
      <c r="C19" s="48">
        <f aca="true" t="shared" si="2" ref="C19:K19">+C10-C18</f>
        <v>-799642577</v>
      </c>
      <c r="D19" s="49">
        <f t="shared" si="2"/>
        <v>-610739684</v>
      </c>
      <c r="E19" s="47">
        <f t="shared" si="2"/>
        <v>-604969378</v>
      </c>
      <c r="F19" s="48">
        <f t="shared" si="2"/>
        <v>-604969378</v>
      </c>
      <c r="G19" s="50">
        <f t="shared" si="2"/>
        <v>-604969378</v>
      </c>
      <c r="H19" s="51">
        <f t="shared" si="2"/>
        <v>0</v>
      </c>
      <c r="I19" s="47">
        <f t="shared" si="2"/>
        <v>0</v>
      </c>
      <c r="J19" s="48">
        <f t="shared" si="2"/>
        <v>0</v>
      </c>
      <c r="K19" s="50">
        <f t="shared" si="2"/>
        <v>0</v>
      </c>
    </row>
    <row r="20" spans="1:11" ht="12.75">
      <c r="A20" s="29" t="s">
        <v>32</v>
      </c>
      <c r="B20" s="31">
        <v>257469698</v>
      </c>
      <c r="C20" s="7">
        <v>296831984</v>
      </c>
      <c r="D20" s="30">
        <v>260211000</v>
      </c>
      <c r="E20" s="31">
        <v>301005000</v>
      </c>
      <c r="F20" s="7">
        <v>301005000</v>
      </c>
      <c r="G20" s="32">
        <v>301005000</v>
      </c>
      <c r="H20" s="33">
        <v>0</v>
      </c>
      <c r="I20" s="31">
        <v>0</v>
      </c>
      <c r="J20" s="7">
        <v>0</v>
      </c>
      <c r="K20" s="32">
        <v>0</v>
      </c>
    </row>
    <row r="21" spans="1:11" ht="12.75">
      <c r="A21" s="29" t="s">
        <v>377</v>
      </c>
      <c r="B21" s="52">
        <v>0</v>
      </c>
      <c r="C21" s="53">
        <v>0</v>
      </c>
      <c r="D21" s="54">
        <v>0</v>
      </c>
      <c r="E21" s="52">
        <v>0</v>
      </c>
      <c r="F21" s="53">
        <v>0</v>
      </c>
      <c r="G21" s="55">
        <v>0</v>
      </c>
      <c r="H21" s="56">
        <v>0</v>
      </c>
      <c r="I21" s="52">
        <v>0</v>
      </c>
      <c r="J21" s="53">
        <v>0</v>
      </c>
      <c r="K21" s="55">
        <v>0</v>
      </c>
    </row>
    <row r="22" spans="1:11" ht="22.5">
      <c r="A22" s="57" t="s">
        <v>378</v>
      </c>
      <c r="B22" s="58">
        <f>SUM(B19:B21)</f>
        <v>-701929733</v>
      </c>
      <c r="C22" s="59">
        <f aca="true" t="shared" si="3" ref="C22:K22">SUM(C19:C21)</f>
        <v>-502810593</v>
      </c>
      <c r="D22" s="60">
        <f t="shared" si="3"/>
        <v>-350528684</v>
      </c>
      <c r="E22" s="58">
        <f t="shared" si="3"/>
        <v>-303964378</v>
      </c>
      <c r="F22" s="59">
        <f t="shared" si="3"/>
        <v>-303964378</v>
      </c>
      <c r="G22" s="61">
        <f t="shared" si="3"/>
        <v>-303964378</v>
      </c>
      <c r="H22" s="62">
        <f t="shared" si="3"/>
        <v>0</v>
      </c>
      <c r="I22" s="58">
        <f t="shared" si="3"/>
        <v>0</v>
      </c>
      <c r="J22" s="59">
        <f t="shared" si="3"/>
        <v>0</v>
      </c>
      <c r="K22" s="61">
        <f t="shared" si="3"/>
        <v>0</v>
      </c>
    </row>
    <row r="23" spans="1:11" ht="12.75">
      <c r="A23" s="63" t="s">
        <v>34</v>
      </c>
      <c r="B23" s="7">
        <v>0</v>
      </c>
      <c r="C23" s="7">
        <v>0</v>
      </c>
      <c r="D23" s="30">
        <v>0</v>
      </c>
      <c r="E23" s="31">
        <v>0</v>
      </c>
      <c r="F23" s="7">
        <v>0</v>
      </c>
      <c r="G23" s="32">
        <v>0</v>
      </c>
      <c r="H23" s="33">
        <v>0</v>
      </c>
      <c r="I23" s="31">
        <v>0</v>
      </c>
      <c r="J23" s="7">
        <v>0</v>
      </c>
      <c r="K23" s="32">
        <v>0</v>
      </c>
    </row>
    <row r="24" spans="1:11" ht="12.75">
      <c r="A24" s="64" t="s">
        <v>35</v>
      </c>
      <c r="B24" s="47">
        <f>SUM(B22:B23)</f>
        <v>-701929733</v>
      </c>
      <c r="C24" s="48">
        <f aca="true" t="shared" si="4" ref="C24:K24">SUM(C22:C23)</f>
        <v>-502810593</v>
      </c>
      <c r="D24" s="49">
        <f t="shared" si="4"/>
        <v>-350528684</v>
      </c>
      <c r="E24" s="47">
        <f t="shared" si="4"/>
        <v>-303964378</v>
      </c>
      <c r="F24" s="48">
        <f t="shared" si="4"/>
        <v>-303964378</v>
      </c>
      <c r="G24" s="50">
        <f t="shared" si="4"/>
        <v>-303964378</v>
      </c>
      <c r="H24" s="51">
        <f t="shared" si="4"/>
        <v>0</v>
      </c>
      <c r="I24" s="47">
        <f t="shared" si="4"/>
        <v>0</v>
      </c>
      <c r="J24" s="48">
        <f t="shared" si="4"/>
        <v>0</v>
      </c>
      <c r="K24" s="50">
        <f t="shared" si="4"/>
        <v>0</v>
      </c>
    </row>
    <row r="25" spans="1:11" ht="4.5" customHeight="1">
      <c r="A25" s="65"/>
      <c r="B25" s="25"/>
      <c r="C25" s="26"/>
      <c r="D25" s="27"/>
      <c r="E25" s="25"/>
      <c r="F25" s="26"/>
      <c r="G25" s="27"/>
      <c r="H25" s="28"/>
      <c r="I25" s="25"/>
      <c r="J25" s="26"/>
      <c r="K25" s="27"/>
    </row>
    <row r="26" spans="1:11" ht="12.75">
      <c r="A26" s="66" t="s">
        <v>379</v>
      </c>
      <c r="B26" s="67"/>
      <c r="C26" s="68"/>
      <c r="D26" s="69"/>
      <c r="E26" s="67"/>
      <c r="F26" s="68"/>
      <c r="G26" s="69"/>
      <c r="H26" s="70"/>
      <c r="I26" s="67"/>
      <c r="J26" s="68"/>
      <c r="K26" s="69"/>
    </row>
    <row r="27" spans="1:11" ht="12.75">
      <c r="A27" s="41" t="s">
        <v>36</v>
      </c>
      <c r="B27" s="12">
        <v>233581408</v>
      </c>
      <c r="C27" s="12">
        <v>289000263</v>
      </c>
      <c r="D27" s="71">
        <v>252614260</v>
      </c>
      <c r="E27" s="72">
        <v>301005000</v>
      </c>
      <c r="F27" s="12">
        <v>311487130</v>
      </c>
      <c r="G27" s="73">
        <v>311487130</v>
      </c>
      <c r="H27" s="74">
        <v>0</v>
      </c>
      <c r="I27" s="72">
        <v>285258000</v>
      </c>
      <c r="J27" s="12">
        <v>297797000</v>
      </c>
      <c r="K27" s="73">
        <v>317703000</v>
      </c>
    </row>
    <row r="28" spans="1:11" ht="12.75">
      <c r="A28" s="75" t="s">
        <v>32</v>
      </c>
      <c r="B28" s="7">
        <v>224181408</v>
      </c>
      <c r="C28" s="7">
        <v>283204624</v>
      </c>
      <c r="D28" s="30">
        <v>232101081</v>
      </c>
      <c r="E28" s="31">
        <v>301005000</v>
      </c>
      <c r="F28" s="7">
        <v>301005000</v>
      </c>
      <c r="G28" s="32">
        <v>301005000</v>
      </c>
      <c r="H28" s="33">
        <v>0</v>
      </c>
      <c r="I28" s="31">
        <v>285258000</v>
      </c>
      <c r="J28" s="7">
        <v>297797000</v>
      </c>
      <c r="K28" s="32">
        <v>317703000</v>
      </c>
    </row>
    <row r="29" spans="1:11" ht="12.75">
      <c r="A29" s="29" t="s">
        <v>380</v>
      </c>
      <c r="B29" s="7">
        <v>0</v>
      </c>
      <c r="C29" s="7">
        <v>0</v>
      </c>
      <c r="D29" s="30">
        <v>0</v>
      </c>
      <c r="E29" s="31">
        <v>0</v>
      </c>
      <c r="F29" s="7">
        <v>0</v>
      </c>
      <c r="G29" s="32">
        <v>0</v>
      </c>
      <c r="H29" s="33">
        <v>0</v>
      </c>
      <c r="I29" s="31">
        <v>0</v>
      </c>
      <c r="J29" s="7">
        <v>0</v>
      </c>
      <c r="K29" s="32">
        <v>0</v>
      </c>
    </row>
    <row r="30" spans="1:11" ht="12.75">
      <c r="A30" s="29" t="s">
        <v>38</v>
      </c>
      <c r="B30" s="7">
        <v>0</v>
      </c>
      <c r="C30" s="7">
        <v>0</v>
      </c>
      <c r="D30" s="30">
        <v>0</v>
      </c>
      <c r="E30" s="31">
        <v>0</v>
      </c>
      <c r="F30" s="7">
        <v>0</v>
      </c>
      <c r="G30" s="32">
        <v>0</v>
      </c>
      <c r="H30" s="33">
        <v>0</v>
      </c>
      <c r="I30" s="31">
        <v>0</v>
      </c>
      <c r="J30" s="7">
        <v>0</v>
      </c>
      <c r="K30" s="32">
        <v>0</v>
      </c>
    </row>
    <row r="31" spans="1:11" ht="12.75">
      <c r="A31" s="29" t="s">
        <v>39</v>
      </c>
      <c r="B31" s="7">
        <v>9400000</v>
      </c>
      <c r="C31" s="7">
        <v>5795639</v>
      </c>
      <c r="D31" s="30">
        <v>20513179</v>
      </c>
      <c r="E31" s="31">
        <v>0</v>
      </c>
      <c r="F31" s="7">
        <v>10482130</v>
      </c>
      <c r="G31" s="32">
        <v>10482130</v>
      </c>
      <c r="H31" s="33">
        <v>0</v>
      </c>
      <c r="I31" s="31">
        <v>0</v>
      </c>
      <c r="J31" s="7">
        <v>0</v>
      </c>
      <c r="K31" s="32">
        <v>0</v>
      </c>
    </row>
    <row r="32" spans="1:11" ht="12.75">
      <c r="A32" s="41" t="s">
        <v>40</v>
      </c>
      <c r="B32" s="12">
        <f>SUM(B28:B31)</f>
        <v>233581408</v>
      </c>
      <c r="C32" s="12">
        <f aca="true" t="shared" si="5" ref="C32:K32">SUM(C28:C31)</f>
        <v>289000263</v>
      </c>
      <c r="D32" s="71">
        <f t="shared" si="5"/>
        <v>252614260</v>
      </c>
      <c r="E32" s="72">
        <f t="shared" si="5"/>
        <v>301005000</v>
      </c>
      <c r="F32" s="12">
        <f t="shared" si="5"/>
        <v>311487130</v>
      </c>
      <c r="G32" s="73">
        <f t="shared" si="5"/>
        <v>311487130</v>
      </c>
      <c r="H32" s="74">
        <f t="shared" si="5"/>
        <v>0</v>
      </c>
      <c r="I32" s="72">
        <f t="shared" si="5"/>
        <v>285258000</v>
      </c>
      <c r="J32" s="12">
        <f t="shared" si="5"/>
        <v>297797000</v>
      </c>
      <c r="K32" s="73">
        <f t="shared" si="5"/>
        <v>317703000</v>
      </c>
    </row>
    <row r="33" spans="1:11" ht="4.5" customHeight="1">
      <c r="A33" s="41"/>
      <c r="B33" s="76"/>
      <c r="C33" s="77"/>
      <c r="D33" s="78"/>
      <c r="E33" s="76"/>
      <c r="F33" s="77"/>
      <c r="G33" s="78"/>
      <c r="H33" s="79"/>
      <c r="I33" s="76"/>
      <c r="J33" s="77"/>
      <c r="K33" s="78"/>
    </row>
    <row r="34" spans="1:11" ht="12.75">
      <c r="A34" s="66" t="s">
        <v>41</v>
      </c>
      <c r="B34" s="67"/>
      <c r="C34" s="68"/>
      <c r="D34" s="69"/>
      <c r="E34" s="67"/>
      <c r="F34" s="68"/>
      <c r="G34" s="69"/>
      <c r="H34" s="70"/>
      <c r="I34" s="67"/>
      <c r="J34" s="68"/>
      <c r="K34" s="69"/>
    </row>
    <row r="35" spans="1:11" ht="12.75">
      <c r="A35" s="29" t="s">
        <v>42</v>
      </c>
      <c r="B35" s="12">
        <v>383552884</v>
      </c>
      <c r="C35" s="7">
        <v>398955332</v>
      </c>
      <c r="D35" s="30">
        <v>654747572</v>
      </c>
      <c r="E35" s="31">
        <v>482617763</v>
      </c>
      <c r="F35" s="7">
        <v>462983953</v>
      </c>
      <c r="G35" s="32">
        <v>462983953</v>
      </c>
      <c r="H35" s="33">
        <v>514837199</v>
      </c>
      <c r="I35" s="31">
        <v>498182777</v>
      </c>
      <c r="J35" s="7">
        <v>612802122</v>
      </c>
      <c r="K35" s="32">
        <v>748168225</v>
      </c>
    </row>
    <row r="36" spans="1:11" ht="12.75">
      <c r="A36" s="29" t="s">
        <v>43</v>
      </c>
      <c r="B36" s="12">
        <v>6033046795</v>
      </c>
      <c r="C36" s="7">
        <v>6394782211</v>
      </c>
      <c r="D36" s="30">
        <v>6099332763</v>
      </c>
      <c r="E36" s="31">
        <v>6074015100</v>
      </c>
      <c r="F36" s="7">
        <v>6074015100</v>
      </c>
      <c r="G36" s="32">
        <v>6074015100</v>
      </c>
      <c r="H36" s="33">
        <v>187085072</v>
      </c>
      <c r="I36" s="31">
        <v>6395937365</v>
      </c>
      <c r="J36" s="7">
        <v>6741317437</v>
      </c>
      <c r="K36" s="32">
        <v>6751873557</v>
      </c>
    </row>
    <row r="37" spans="1:11" ht="12.75">
      <c r="A37" s="29" t="s">
        <v>44</v>
      </c>
      <c r="B37" s="12">
        <v>469043116</v>
      </c>
      <c r="C37" s="7">
        <v>522796947</v>
      </c>
      <c r="D37" s="30">
        <v>699768371</v>
      </c>
      <c r="E37" s="31">
        <v>259500000</v>
      </c>
      <c r="F37" s="7">
        <v>259500000</v>
      </c>
      <c r="G37" s="32">
        <v>259500000</v>
      </c>
      <c r="H37" s="33">
        <v>200067599</v>
      </c>
      <c r="I37" s="31">
        <v>273253500</v>
      </c>
      <c r="J37" s="7">
        <v>288009189</v>
      </c>
      <c r="K37" s="32">
        <v>288543176</v>
      </c>
    </row>
    <row r="38" spans="1:11" ht="12.75">
      <c r="A38" s="29" t="s">
        <v>45</v>
      </c>
      <c r="B38" s="12">
        <v>938070714</v>
      </c>
      <c r="C38" s="7">
        <v>1057948395</v>
      </c>
      <c r="D38" s="30">
        <v>1191848438</v>
      </c>
      <c r="E38" s="31">
        <v>1017000000</v>
      </c>
      <c r="F38" s="7">
        <v>1017000000</v>
      </c>
      <c r="G38" s="32">
        <v>1017000000</v>
      </c>
      <c r="H38" s="33">
        <v>128490849</v>
      </c>
      <c r="I38" s="31">
        <v>1070901000</v>
      </c>
      <c r="J38" s="7">
        <v>1128729654</v>
      </c>
      <c r="K38" s="32">
        <v>1127658753</v>
      </c>
    </row>
    <row r="39" spans="1:11" ht="12.75">
      <c r="A39" s="29" t="s">
        <v>46</v>
      </c>
      <c r="B39" s="12">
        <v>5009485849</v>
      </c>
      <c r="C39" s="7">
        <v>5212992201</v>
      </c>
      <c r="D39" s="30">
        <v>4862463526</v>
      </c>
      <c r="E39" s="31">
        <v>5280132863</v>
      </c>
      <c r="F39" s="7">
        <v>5260499053</v>
      </c>
      <c r="G39" s="32">
        <v>5260499053</v>
      </c>
      <c r="H39" s="33">
        <v>373363823</v>
      </c>
      <c r="I39" s="31">
        <v>5549965642</v>
      </c>
      <c r="J39" s="7">
        <v>5937380716</v>
      </c>
      <c r="K39" s="32">
        <v>6083839853</v>
      </c>
    </row>
    <row r="40" spans="1:11" ht="4.5" customHeight="1">
      <c r="A40" s="65"/>
      <c r="B40" s="25"/>
      <c r="C40" s="26"/>
      <c r="D40" s="27"/>
      <c r="E40" s="25"/>
      <c r="F40" s="26"/>
      <c r="G40" s="27"/>
      <c r="H40" s="28"/>
      <c r="I40" s="25"/>
      <c r="J40" s="26"/>
      <c r="K40" s="27"/>
    </row>
    <row r="41" spans="1:11" ht="12.75">
      <c r="A41" s="66" t="s">
        <v>47</v>
      </c>
      <c r="B41" s="67"/>
      <c r="C41" s="68"/>
      <c r="D41" s="69"/>
      <c r="E41" s="67"/>
      <c r="F41" s="68"/>
      <c r="G41" s="69"/>
      <c r="H41" s="70"/>
      <c r="I41" s="67"/>
      <c r="J41" s="68"/>
      <c r="K41" s="69"/>
    </row>
    <row r="42" spans="1:11" ht="12.75">
      <c r="A42" s="29" t="s">
        <v>48</v>
      </c>
      <c r="B42" s="12">
        <v>289881981</v>
      </c>
      <c r="C42" s="7">
        <v>297077480</v>
      </c>
      <c r="D42" s="30">
        <v>210111554</v>
      </c>
      <c r="E42" s="31">
        <v>350357836</v>
      </c>
      <c r="F42" s="7">
        <v>346206153</v>
      </c>
      <c r="G42" s="32">
        <v>346206153</v>
      </c>
      <c r="H42" s="33">
        <v>158752927</v>
      </c>
      <c r="I42" s="31">
        <v>341749820</v>
      </c>
      <c r="J42" s="7">
        <v>388591170</v>
      </c>
      <c r="K42" s="32">
        <v>452330499</v>
      </c>
    </row>
    <row r="43" spans="1:11" ht="12.75">
      <c r="A43" s="29" t="s">
        <v>49</v>
      </c>
      <c r="B43" s="12">
        <v>-227235897</v>
      </c>
      <c r="C43" s="7">
        <v>-289186693</v>
      </c>
      <c r="D43" s="30">
        <v>-252746582</v>
      </c>
      <c r="E43" s="31">
        <v>-301005000</v>
      </c>
      <c r="F43" s="7">
        <v>-311487133</v>
      </c>
      <c r="G43" s="32">
        <v>-311487133</v>
      </c>
      <c r="H43" s="33">
        <v>-166750205</v>
      </c>
      <c r="I43" s="31">
        <v>-285258001</v>
      </c>
      <c r="J43" s="7">
        <v>-297797000</v>
      </c>
      <c r="K43" s="32">
        <v>-317703000</v>
      </c>
    </row>
    <row r="44" spans="1:11" ht="12.75">
      <c r="A44" s="29" t="s">
        <v>50</v>
      </c>
      <c r="B44" s="12">
        <v>164964</v>
      </c>
      <c r="C44" s="7">
        <v>2306822</v>
      </c>
      <c r="D44" s="30">
        <v>1088719</v>
      </c>
      <c r="E44" s="31">
        <v>0</v>
      </c>
      <c r="F44" s="7">
        <v>-1</v>
      </c>
      <c r="G44" s="32">
        <v>-1</v>
      </c>
      <c r="H44" s="33">
        <v>3882847</v>
      </c>
      <c r="I44" s="31">
        <v>0</v>
      </c>
      <c r="J44" s="7">
        <v>0</v>
      </c>
      <c r="K44" s="32">
        <v>0</v>
      </c>
    </row>
    <row r="45" spans="1:11" ht="12.75">
      <c r="A45" s="41" t="s">
        <v>51</v>
      </c>
      <c r="B45" s="12">
        <v>58957539</v>
      </c>
      <c r="C45" s="12">
        <v>69155149</v>
      </c>
      <c r="D45" s="71">
        <v>27608840</v>
      </c>
      <c r="E45" s="72">
        <v>20117769</v>
      </c>
      <c r="F45" s="12">
        <v>5483952</v>
      </c>
      <c r="G45" s="73">
        <v>5483952</v>
      </c>
      <c r="H45" s="74">
        <v>1084790</v>
      </c>
      <c r="I45" s="72">
        <v>56975772</v>
      </c>
      <c r="J45" s="12">
        <v>147769942</v>
      </c>
      <c r="K45" s="73">
        <v>282397441</v>
      </c>
    </row>
    <row r="46" spans="1:11" ht="4.5" customHeight="1">
      <c r="A46" s="65"/>
      <c r="B46" s="25"/>
      <c r="C46" s="26"/>
      <c r="D46" s="27"/>
      <c r="E46" s="25"/>
      <c r="F46" s="26"/>
      <c r="G46" s="27"/>
      <c r="H46" s="28"/>
      <c r="I46" s="25"/>
      <c r="J46" s="26"/>
      <c r="K46" s="27"/>
    </row>
    <row r="47" spans="1:11" ht="12.75">
      <c r="A47" s="66" t="s">
        <v>52</v>
      </c>
      <c r="B47" s="67"/>
      <c r="C47" s="68"/>
      <c r="D47" s="69"/>
      <c r="E47" s="67"/>
      <c r="F47" s="68"/>
      <c r="G47" s="69"/>
      <c r="H47" s="70"/>
      <c r="I47" s="67"/>
      <c r="J47" s="68"/>
      <c r="K47" s="69"/>
    </row>
    <row r="48" spans="1:11" ht="12.75">
      <c r="A48" s="29" t="s">
        <v>53</v>
      </c>
      <c r="B48" s="12">
        <v>74174221</v>
      </c>
      <c r="C48" s="7">
        <v>85256600</v>
      </c>
      <c r="D48" s="30">
        <v>44132464</v>
      </c>
      <c r="E48" s="31">
        <v>76617763</v>
      </c>
      <c r="F48" s="7">
        <v>56983953</v>
      </c>
      <c r="G48" s="32">
        <v>56983953</v>
      </c>
      <c r="H48" s="33">
        <v>162953613</v>
      </c>
      <c r="I48" s="31">
        <v>70664777</v>
      </c>
      <c r="J48" s="7">
        <v>162198150</v>
      </c>
      <c r="K48" s="32">
        <v>297619198</v>
      </c>
    </row>
    <row r="49" spans="1:11" ht="12.75">
      <c r="A49" s="29" t="s">
        <v>54</v>
      </c>
      <c r="B49" s="12">
        <f>+SA10!D98</f>
        <v>465572142.5570406</v>
      </c>
      <c r="C49" s="7">
        <f>+SA10!E98</f>
        <v>419287069.4575418</v>
      </c>
      <c r="D49" s="30">
        <f>+SA10!F98</f>
        <v>292697649.3961616</v>
      </c>
      <c r="E49" s="31">
        <f>+SA10!G98</f>
        <v>74846879.25324488</v>
      </c>
      <c r="F49" s="7">
        <f>+SA10!H98</f>
        <v>61755400.648383856</v>
      </c>
      <c r="G49" s="32">
        <f>+SA10!I98</f>
        <v>61755400.648383856</v>
      </c>
      <c r="H49" s="33">
        <f>+SA10!J98</f>
        <v>315065958</v>
      </c>
      <c r="I49" s="31">
        <f>+SA10!K98</f>
        <v>379606500</v>
      </c>
      <c r="J49" s="7">
        <f>+SA10!L98</f>
        <v>399982050</v>
      </c>
      <c r="K49" s="32">
        <f>+SA10!M98</f>
        <v>406255298</v>
      </c>
    </row>
    <row r="50" spans="1:11" ht="12.75">
      <c r="A50" s="41" t="s">
        <v>55</v>
      </c>
      <c r="B50" s="12">
        <f>+B48-B49</f>
        <v>-391397921.5570406</v>
      </c>
      <c r="C50" s="12">
        <f aca="true" t="shared" si="6" ref="C50:K50">+C48-C49</f>
        <v>-334030469.4575418</v>
      </c>
      <c r="D50" s="71">
        <f t="shared" si="6"/>
        <v>-248565185.39616162</v>
      </c>
      <c r="E50" s="72">
        <f t="shared" si="6"/>
        <v>1770883.7467551231</v>
      </c>
      <c r="F50" s="12">
        <f t="shared" si="6"/>
        <v>-4771447.648383856</v>
      </c>
      <c r="G50" s="73">
        <f t="shared" si="6"/>
        <v>-4771447.648383856</v>
      </c>
      <c r="H50" s="74">
        <f t="shared" si="6"/>
        <v>-152112345</v>
      </c>
      <c r="I50" s="72">
        <f t="shared" si="6"/>
        <v>-308941723</v>
      </c>
      <c r="J50" s="12">
        <f t="shared" si="6"/>
        <v>-237783900</v>
      </c>
      <c r="K50" s="73">
        <f t="shared" si="6"/>
        <v>-108636100</v>
      </c>
    </row>
    <row r="51" spans="1:11" ht="4.5" customHeight="1">
      <c r="A51" s="80"/>
      <c r="B51" s="81"/>
      <c r="C51" s="82"/>
      <c r="D51" s="83"/>
      <c r="E51" s="81"/>
      <c r="F51" s="82"/>
      <c r="G51" s="83"/>
      <c r="H51" s="84"/>
      <c r="I51" s="81"/>
      <c r="J51" s="82"/>
      <c r="K51" s="83"/>
    </row>
    <row r="52" spans="1:11" ht="12.75">
      <c r="A52" s="66" t="s">
        <v>56</v>
      </c>
      <c r="B52" s="25"/>
      <c r="C52" s="26"/>
      <c r="D52" s="27"/>
      <c r="E52" s="25"/>
      <c r="F52" s="26"/>
      <c r="G52" s="27"/>
      <c r="H52" s="28"/>
      <c r="I52" s="25"/>
      <c r="J52" s="26"/>
      <c r="K52" s="27"/>
    </row>
    <row r="53" spans="1:11" ht="12.75">
      <c r="A53" s="29" t="s">
        <v>57</v>
      </c>
      <c r="B53" s="12">
        <v>6020849426</v>
      </c>
      <c r="C53" s="7">
        <v>6382139404</v>
      </c>
      <c r="D53" s="30">
        <v>6086557634</v>
      </c>
      <c r="E53" s="31">
        <v>6061005000</v>
      </c>
      <c r="F53" s="7">
        <v>6061015100</v>
      </c>
      <c r="G53" s="32">
        <v>6061015100</v>
      </c>
      <c r="H53" s="33">
        <v>5926783838</v>
      </c>
      <c r="I53" s="31">
        <v>285258000</v>
      </c>
      <c r="J53" s="7">
        <v>297797000</v>
      </c>
      <c r="K53" s="32">
        <v>317703000</v>
      </c>
    </row>
    <row r="54" spans="1:11" ht="12.75">
      <c r="A54" s="29" t="s">
        <v>376</v>
      </c>
      <c r="B54" s="12">
        <v>720685484</v>
      </c>
      <c r="C54" s="7">
        <v>483685862</v>
      </c>
      <c r="D54" s="30">
        <v>458952088</v>
      </c>
      <c r="E54" s="31">
        <v>604762000</v>
      </c>
      <c r="F54" s="7">
        <v>604762000</v>
      </c>
      <c r="G54" s="32">
        <v>604762000</v>
      </c>
      <c r="H54" s="33">
        <v>0</v>
      </c>
      <c r="I54" s="31">
        <v>0</v>
      </c>
      <c r="J54" s="7">
        <v>0</v>
      </c>
      <c r="K54" s="32">
        <v>0</v>
      </c>
    </row>
    <row r="55" spans="1:11" ht="12.75">
      <c r="A55" s="29" t="s">
        <v>58</v>
      </c>
      <c r="B55" s="12">
        <v>0</v>
      </c>
      <c r="C55" s="7">
        <v>0</v>
      </c>
      <c r="D55" s="30">
        <v>0</v>
      </c>
      <c r="E55" s="31">
        <v>0</v>
      </c>
      <c r="F55" s="7">
        <v>12716613</v>
      </c>
      <c r="G55" s="32">
        <v>12716613</v>
      </c>
      <c r="H55" s="33">
        <v>0</v>
      </c>
      <c r="I55" s="31">
        <v>0</v>
      </c>
      <c r="J55" s="7">
        <v>0</v>
      </c>
      <c r="K55" s="32">
        <v>0</v>
      </c>
    </row>
    <row r="56" spans="1:11" ht="12.75">
      <c r="A56" s="29" t="s">
        <v>59</v>
      </c>
      <c r="B56" s="12">
        <v>99626299</v>
      </c>
      <c r="C56" s="7">
        <v>112585382</v>
      </c>
      <c r="D56" s="30">
        <v>122068563</v>
      </c>
      <c r="E56" s="31">
        <v>83940000</v>
      </c>
      <c r="F56" s="7">
        <v>87110039</v>
      </c>
      <c r="G56" s="32">
        <v>87110039</v>
      </c>
      <c r="H56" s="33">
        <v>0</v>
      </c>
      <c r="I56" s="31">
        <v>101523110</v>
      </c>
      <c r="J56" s="7">
        <v>110333924</v>
      </c>
      <c r="K56" s="32">
        <v>116401655</v>
      </c>
    </row>
    <row r="57" spans="1:11" ht="4.5" customHeight="1">
      <c r="A57" s="85"/>
      <c r="B57" s="86"/>
      <c r="C57" s="87"/>
      <c r="D57" s="88"/>
      <c r="E57" s="86"/>
      <c r="F57" s="87"/>
      <c r="G57" s="88"/>
      <c r="H57" s="89"/>
      <c r="I57" s="86"/>
      <c r="J57" s="87"/>
      <c r="K57" s="88"/>
    </row>
    <row r="58" spans="1:11" ht="12.75">
      <c r="A58" s="66" t="s">
        <v>60</v>
      </c>
      <c r="B58" s="25"/>
      <c r="C58" s="26"/>
      <c r="D58" s="27"/>
      <c r="E58" s="25"/>
      <c r="F58" s="26"/>
      <c r="G58" s="27"/>
      <c r="H58" s="28"/>
      <c r="I58" s="90"/>
      <c r="J58" s="7"/>
      <c r="K58" s="91"/>
    </row>
    <row r="59" spans="1:11" ht="12.75">
      <c r="A59" s="40" t="s">
        <v>61</v>
      </c>
      <c r="B59" s="12">
        <v>11363686</v>
      </c>
      <c r="C59" s="7">
        <v>11120000</v>
      </c>
      <c r="D59" s="30">
        <v>10778240</v>
      </c>
      <c r="E59" s="31">
        <v>4271120</v>
      </c>
      <c r="F59" s="7">
        <v>2195208</v>
      </c>
      <c r="G59" s="32">
        <v>2195208</v>
      </c>
      <c r="H59" s="33">
        <v>2195208</v>
      </c>
      <c r="I59" s="31">
        <v>22785263</v>
      </c>
      <c r="J59" s="7">
        <v>24022273</v>
      </c>
      <c r="K59" s="32">
        <v>25343498</v>
      </c>
    </row>
    <row r="60" spans="1:11" ht="12.75">
      <c r="A60" s="40" t="s">
        <v>62</v>
      </c>
      <c r="B60" s="12">
        <v>28412588</v>
      </c>
      <c r="C60" s="7">
        <v>24886808</v>
      </c>
      <c r="D60" s="30">
        <v>0</v>
      </c>
      <c r="E60" s="31">
        <v>26485000</v>
      </c>
      <c r="F60" s="7">
        <v>26470000</v>
      </c>
      <c r="G60" s="32">
        <v>26470000</v>
      </c>
      <c r="H60" s="33">
        <v>26470000</v>
      </c>
      <c r="I60" s="31">
        <v>32812900</v>
      </c>
      <c r="J60" s="7">
        <v>34913245</v>
      </c>
      <c r="K60" s="32">
        <v>36833473</v>
      </c>
    </row>
    <row r="61" spans="1:11" ht="12.75">
      <c r="A61" s="92" t="s">
        <v>63</v>
      </c>
      <c r="B61" s="93"/>
      <c r="C61" s="94"/>
      <c r="D61" s="95"/>
      <c r="E61" s="93"/>
      <c r="F61" s="94"/>
      <c r="G61" s="95"/>
      <c r="H61" s="96"/>
      <c r="I61" s="93"/>
      <c r="J61" s="94"/>
      <c r="K61" s="95"/>
    </row>
    <row r="62" spans="1:11" ht="12.75">
      <c r="A62" s="97" t="s">
        <v>64</v>
      </c>
      <c r="B62" s="98">
        <v>88913</v>
      </c>
      <c r="C62" s="99">
        <v>81455</v>
      </c>
      <c r="D62" s="100">
        <v>102934</v>
      </c>
      <c r="E62" s="98">
        <v>27600</v>
      </c>
      <c r="F62" s="99">
        <v>107051</v>
      </c>
      <c r="G62" s="100">
        <v>107051</v>
      </c>
      <c r="H62" s="101">
        <v>107051</v>
      </c>
      <c r="I62" s="98">
        <v>106169</v>
      </c>
      <c r="J62" s="99">
        <v>110416</v>
      </c>
      <c r="K62" s="100">
        <v>116268</v>
      </c>
    </row>
    <row r="63" spans="1:11" ht="12.75">
      <c r="A63" s="97" t="s">
        <v>65</v>
      </c>
      <c r="B63" s="98">
        <v>59328</v>
      </c>
      <c r="C63" s="99">
        <v>61702</v>
      </c>
      <c r="D63" s="100">
        <v>80840</v>
      </c>
      <c r="E63" s="98">
        <v>12370</v>
      </c>
      <c r="F63" s="99">
        <v>80840</v>
      </c>
      <c r="G63" s="100">
        <v>80840</v>
      </c>
      <c r="H63" s="101">
        <v>80840</v>
      </c>
      <c r="I63" s="98">
        <v>81643</v>
      </c>
      <c r="J63" s="99">
        <v>82281</v>
      </c>
      <c r="K63" s="100">
        <v>78475</v>
      </c>
    </row>
    <row r="64" spans="1:11" ht="12.75">
      <c r="A64" s="97" t="s">
        <v>66</v>
      </c>
      <c r="B64" s="98">
        <v>163007</v>
      </c>
      <c r="C64" s="99">
        <v>169528</v>
      </c>
      <c r="D64" s="100">
        <v>176309</v>
      </c>
      <c r="E64" s="98">
        <v>29983</v>
      </c>
      <c r="F64" s="99">
        <v>183361</v>
      </c>
      <c r="G64" s="100">
        <v>183361</v>
      </c>
      <c r="H64" s="101">
        <v>183361</v>
      </c>
      <c r="I64" s="98">
        <v>185529</v>
      </c>
      <c r="J64" s="99">
        <v>192950</v>
      </c>
      <c r="K64" s="100">
        <v>195010</v>
      </c>
    </row>
    <row r="65" spans="1:11" ht="12.75">
      <c r="A65" s="97" t="s">
        <v>67</v>
      </c>
      <c r="B65" s="98">
        <v>383430</v>
      </c>
      <c r="C65" s="99">
        <v>398768</v>
      </c>
      <c r="D65" s="100">
        <v>420247</v>
      </c>
      <c r="E65" s="98">
        <v>119333</v>
      </c>
      <c r="F65" s="99">
        <v>437057</v>
      </c>
      <c r="G65" s="100">
        <v>437057</v>
      </c>
      <c r="H65" s="101">
        <v>437057</v>
      </c>
      <c r="I65" s="98">
        <v>452671</v>
      </c>
      <c r="J65" s="99">
        <v>444043</v>
      </c>
      <c r="K65" s="100">
        <v>459411</v>
      </c>
    </row>
    <row r="66" spans="1:11" ht="4.5" customHeight="1">
      <c r="A66" s="85"/>
      <c r="B66" s="102"/>
      <c r="C66" s="103"/>
      <c r="D66" s="104"/>
      <c r="E66" s="102"/>
      <c r="F66" s="103"/>
      <c r="G66" s="104"/>
      <c r="H66" s="105"/>
      <c r="I66" s="102"/>
      <c r="J66" s="103"/>
      <c r="K66" s="104"/>
    </row>
    <row r="67" spans="1:11" ht="12.7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>
        <v>983348596</v>
      </c>
      <c r="C77" s="2">
        <v>1023512358</v>
      </c>
      <c r="D77" s="2">
        <v>1147247917</v>
      </c>
      <c r="E77" s="2">
        <v>1110951792</v>
      </c>
      <c r="F77" s="2">
        <v>1110951792</v>
      </c>
      <c r="G77" s="2">
        <v>1110951792</v>
      </c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2">
        <v>454175191</v>
      </c>
      <c r="C79" s="2">
        <v>477046873</v>
      </c>
      <c r="D79" s="2">
        <v>646480755</v>
      </c>
      <c r="E79" s="2">
        <v>243500000</v>
      </c>
      <c r="F79" s="2">
        <v>243500000</v>
      </c>
      <c r="G79" s="2">
        <v>243500000</v>
      </c>
      <c r="H79" s="2">
        <v>198065958</v>
      </c>
      <c r="I79" s="2">
        <v>256405500</v>
      </c>
      <c r="J79" s="2">
        <v>270251397</v>
      </c>
      <c r="K79" s="2">
        <v>269994992</v>
      </c>
    </row>
    <row r="80" spans="1:11" ht="12.75">
      <c r="A80" s="1"/>
      <c r="B80" s="2">
        <v>179511214</v>
      </c>
      <c r="C80" s="2">
        <v>196385364</v>
      </c>
      <c r="D80" s="2">
        <v>376530512</v>
      </c>
      <c r="E80" s="2">
        <v>400000000</v>
      </c>
      <c r="F80" s="2">
        <v>400000000</v>
      </c>
      <c r="G80" s="2">
        <v>400000000</v>
      </c>
      <c r="H80" s="2">
        <v>278578691</v>
      </c>
      <c r="I80" s="2">
        <v>421200000</v>
      </c>
      <c r="J80" s="2">
        <v>443944800</v>
      </c>
      <c r="K80" s="2">
        <v>443523600</v>
      </c>
    </row>
    <row r="81" spans="1:11" ht="12.75">
      <c r="A81" s="1"/>
      <c r="B81" s="2">
        <v>29887181</v>
      </c>
      <c r="C81" s="2">
        <v>115071953</v>
      </c>
      <c r="D81" s="2">
        <v>233990541</v>
      </c>
      <c r="E81" s="2">
        <v>4000000</v>
      </c>
      <c r="F81" s="2">
        <v>4000000</v>
      </c>
      <c r="G81" s="2">
        <v>4000000</v>
      </c>
      <c r="H81" s="2">
        <v>108053285</v>
      </c>
      <c r="I81" s="2">
        <v>4212000</v>
      </c>
      <c r="J81" s="2">
        <v>4439448</v>
      </c>
      <c r="K81" s="2">
        <v>4683618</v>
      </c>
    </row>
    <row r="82" spans="1:11" ht="12.75">
      <c r="A82" s="1"/>
      <c r="B82" s="2">
        <v>101955379</v>
      </c>
      <c r="C82" s="1"/>
      <c r="D82" s="1"/>
      <c r="E82" s="2">
        <v>5000000</v>
      </c>
      <c r="F82" s="2">
        <v>5000000</v>
      </c>
      <c r="G82" s="2">
        <v>5000000</v>
      </c>
      <c r="H82" s="1"/>
      <c r="I82" s="2">
        <v>5265000</v>
      </c>
      <c r="J82" s="2">
        <v>5549310</v>
      </c>
      <c r="K82" s="2">
        <v>5854522</v>
      </c>
    </row>
    <row r="83" spans="1:11" ht="12.75">
      <c r="A83" s="1"/>
      <c r="B83" s="2">
        <v>703215663</v>
      </c>
      <c r="C83" s="2">
        <v>747424230</v>
      </c>
      <c r="D83" s="2">
        <v>999709657</v>
      </c>
      <c r="E83" s="2">
        <v>785511996</v>
      </c>
      <c r="F83" s="2">
        <v>821512000</v>
      </c>
      <c r="G83" s="2">
        <v>821512000</v>
      </c>
      <c r="H83" s="2">
        <v>946647674</v>
      </c>
      <c r="I83" s="2">
        <v>855222696</v>
      </c>
      <c r="J83" s="2">
        <v>901247402</v>
      </c>
      <c r="K83" s="2">
        <v>950812950</v>
      </c>
    </row>
    <row r="84" spans="1:11" ht="12.75">
      <c r="A84" s="1"/>
      <c r="B84" s="2">
        <v>161142659</v>
      </c>
      <c r="C84" s="2">
        <v>169683220</v>
      </c>
      <c r="D84" s="2">
        <v>178223781</v>
      </c>
      <c r="E84" s="2">
        <v>117000000</v>
      </c>
      <c r="F84" s="2">
        <v>117000000</v>
      </c>
      <c r="G84" s="2">
        <v>117000000</v>
      </c>
      <c r="H84" s="2">
        <v>117000000</v>
      </c>
      <c r="I84" s="2">
        <v>123201000</v>
      </c>
      <c r="J84" s="2">
        <v>129730653</v>
      </c>
      <c r="K84" s="2">
        <v>136260306</v>
      </c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330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181495351</v>
      </c>
      <c r="D5" s="529">
        <f t="shared" si="0"/>
        <v>260409822</v>
      </c>
      <c r="E5" s="530">
        <f t="shared" si="0"/>
        <v>216849795</v>
      </c>
      <c r="F5" s="531">
        <f t="shared" si="0"/>
        <v>294505000</v>
      </c>
      <c r="G5" s="529">
        <f t="shared" si="0"/>
        <v>273014682</v>
      </c>
      <c r="H5" s="532">
        <f t="shared" si="0"/>
        <v>273014682</v>
      </c>
      <c r="I5" s="533">
        <f t="shared" si="0"/>
        <v>275758000</v>
      </c>
      <c r="J5" s="529">
        <f t="shared" si="0"/>
        <v>297797000</v>
      </c>
      <c r="K5" s="530">
        <f t="shared" si="0"/>
        <v>317703000</v>
      </c>
    </row>
    <row r="6" spans="1:11" ht="12.75">
      <c r="A6" s="534" t="s">
        <v>206</v>
      </c>
      <c r="B6" s="120"/>
      <c r="C6" s="7">
        <f aca="true" t="shared" si="1" ref="C6:K6">+C7</f>
        <v>87234870</v>
      </c>
      <c r="D6" s="7">
        <f t="shared" si="1"/>
        <v>131630541</v>
      </c>
      <c r="E6" s="91">
        <f t="shared" si="1"/>
        <v>100167675</v>
      </c>
      <c r="F6" s="90">
        <f t="shared" si="1"/>
        <v>124505000</v>
      </c>
      <c r="G6" s="7">
        <f t="shared" si="1"/>
        <v>136804895</v>
      </c>
      <c r="H6" s="33">
        <f t="shared" si="1"/>
        <v>136804895</v>
      </c>
      <c r="I6" s="31">
        <f t="shared" si="1"/>
        <v>70000000</v>
      </c>
      <c r="J6" s="7">
        <f t="shared" si="1"/>
        <v>70000000</v>
      </c>
      <c r="K6" s="91">
        <f t="shared" si="1"/>
        <v>84000000</v>
      </c>
    </row>
    <row r="7" spans="1:11" ht="12.75">
      <c r="A7" s="287" t="s">
        <v>331</v>
      </c>
      <c r="B7" s="120"/>
      <c r="C7" s="7">
        <v>87234870</v>
      </c>
      <c r="D7" s="7">
        <v>131630541</v>
      </c>
      <c r="E7" s="91">
        <v>100167675</v>
      </c>
      <c r="F7" s="90">
        <v>124505000</v>
      </c>
      <c r="G7" s="7">
        <v>136804895</v>
      </c>
      <c r="H7" s="33">
        <v>136804895</v>
      </c>
      <c r="I7" s="31">
        <v>70000000</v>
      </c>
      <c r="J7" s="7">
        <v>70000000</v>
      </c>
      <c r="K7" s="91">
        <v>84000000</v>
      </c>
    </row>
    <row r="8" spans="1:11" ht="12.75">
      <c r="A8" s="534" t="s">
        <v>207</v>
      </c>
      <c r="B8" s="120"/>
      <c r="C8" s="7">
        <f aca="true" t="shared" si="2" ref="C8:K8">SUM(C9:C10)</f>
        <v>12000000</v>
      </c>
      <c r="D8" s="7">
        <f t="shared" si="2"/>
        <v>22000000</v>
      </c>
      <c r="E8" s="91">
        <f t="shared" si="2"/>
        <v>11519281</v>
      </c>
      <c r="F8" s="90">
        <f t="shared" si="2"/>
        <v>16000000</v>
      </c>
      <c r="G8" s="7">
        <f t="shared" si="2"/>
        <v>16000000</v>
      </c>
      <c r="H8" s="33">
        <f t="shared" si="2"/>
        <v>16000000</v>
      </c>
      <c r="I8" s="31">
        <f t="shared" si="2"/>
        <v>4758000</v>
      </c>
      <c r="J8" s="7">
        <f t="shared" si="2"/>
        <v>17797000</v>
      </c>
      <c r="K8" s="91">
        <f t="shared" si="2"/>
        <v>21703000</v>
      </c>
    </row>
    <row r="9" spans="1:11" ht="12.75">
      <c r="A9" s="287" t="s">
        <v>332</v>
      </c>
      <c r="B9" s="120"/>
      <c r="C9" s="7">
        <v>12000000</v>
      </c>
      <c r="D9" s="7">
        <v>22000000</v>
      </c>
      <c r="E9" s="91">
        <v>10766350</v>
      </c>
      <c r="F9" s="90">
        <v>16000000</v>
      </c>
      <c r="G9" s="7">
        <v>16000000</v>
      </c>
      <c r="H9" s="33">
        <v>16000000</v>
      </c>
      <c r="I9" s="31">
        <v>4758000</v>
      </c>
      <c r="J9" s="7">
        <v>17797000</v>
      </c>
      <c r="K9" s="91">
        <v>21703000</v>
      </c>
    </row>
    <row r="10" spans="1:11" ht="12.75">
      <c r="A10" s="287" t="s">
        <v>333</v>
      </c>
      <c r="B10" s="120"/>
      <c r="C10" s="7"/>
      <c r="D10" s="7"/>
      <c r="E10" s="91">
        <v>752931</v>
      </c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33576602</v>
      </c>
      <c r="D11" s="535">
        <f t="shared" si="3"/>
        <v>86270779</v>
      </c>
      <c r="E11" s="536">
        <f t="shared" si="3"/>
        <v>75640438</v>
      </c>
      <c r="F11" s="537">
        <f t="shared" si="3"/>
        <v>124000000</v>
      </c>
      <c r="G11" s="535">
        <f t="shared" si="3"/>
        <v>115618032</v>
      </c>
      <c r="H11" s="538">
        <f t="shared" si="3"/>
        <v>115618032</v>
      </c>
      <c r="I11" s="539">
        <f t="shared" si="3"/>
        <v>157000000</v>
      </c>
      <c r="J11" s="535">
        <f t="shared" si="3"/>
        <v>135000000</v>
      </c>
      <c r="K11" s="536">
        <f t="shared" si="3"/>
        <v>150000000</v>
      </c>
    </row>
    <row r="12" spans="1:11" ht="12.75">
      <c r="A12" s="287" t="s">
        <v>334</v>
      </c>
      <c r="B12" s="111"/>
      <c r="C12" s="7">
        <v>33576602</v>
      </c>
      <c r="D12" s="7">
        <v>86270779</v>
      </c>
      <c r="E12" s="91">
        <v>75640438</v>
      </c>
      <c r="F12" s="90">
        <v>124000000</v>
      </c>
      <c r="G12" s="7">
        <v>115618032</v>
      </c>
      <c r="H12" s="33">
        <v>115618032</v>
      </c>
      <c r="I12" s="31">
        <v>157000000</v>
      </c>
      <c r="J12" s="7">
        <v>135000000</v>
      </c>
      <c r="K12" s="91">
        <v>150000000</v>
      </c>
    </row>
    <row r="13" spans="1:11" ht="12.75">
      <c r="A13" s="534" t="s">
        <v>209</v>
      </c>
      <c r="B13" s="111"/>
      <c r="C13" s="131">
        <f aca="true" t="shared" si="4" ref="C13:K13">+C14</f>
        <v>38683879</v>
      </c>
      <c r="D13" s="131">
        <f t="shared" si="4"/>
        <v>20508502</v>
      </c>
      <c r="E13" s="132">
        <f t="shared" si="4"/>
        <v>29522401</v>
      </c>
      <c r="F13" s="133">
        <f t="shared" si="4"/>
        <v>30000000</v>
      </c>
      <c r="G13" s="131">
        <f t="shared" si="4"/>
        <v>3562455</v>
      </c>
      <c r="H13" s="134">
        <f t="shared" si="4"/>
        <v>3562455</v>
      </c>
      <c r="I13" s="135">
        <f t="shared" si="4"/>
        <v>44000000</v>
      </c>
      <c r="J13" s="131">
        <f t="shared" si="4"/>
        <v>75000000</v>
      </c>
      <c r="K13" s="132">
        <f t="shared" si="4"/>
        <v>62000000</v>
      </c>
    </row>
    <row r="14" spans="1:11" ht="12.75">
      <c r="A14" s="287" t="s">
        <v>335</v>
      </c>
      <c r="B14" s="111"/>
      <c r="C14" s="7">
        <v>38683879</v>
      </c>
      <c r="D14" s="7">
        <v>20508502</v>
      </c>
      <c r="E14" s="91">
        <v>29522401</v>
      </c>
      <c r="F14" s="90">
        <v>30000000</v>
      </c>
      <c r="G14" s="7">
        <v>3562455</v>
      </c>
      <c r="H14" s="33">
        <v>3562455</v>
      </c>
      <c r="I14" s="31">
        <v>44000000</v>
      </c>
      <c r="J14" s="7">
        <v>75000000</v>
      </c>
      <c r="K14" s="91">
        <v>62000000</v>
      </c>
    </row>
    <row r="15" spans="1:11" ht="12.75">
      <c r="A15" s="534" t="s">
        <v>210</v>
      </c>
      <c r="B15" s="111"/>
      <c r="C15" s="7">
        <f aca="true" t="shared" si="5" ref="C15:K15">SUM(C16:C20)</f>
        <v>10000000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1029300</v>
      </c>
      <c r="H15" s="33">
        <f t="shared" si="5"/>
        <v>1029300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>
        <v>1029300</v>
      </c>
      <c r="H16" s="33">
        <v>1029300</v>
      </c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>
        <v>10000000</v>
      </c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47158700</v>
      </c>
      <c r="D22" s="517">
        <f t="shared" si="6"/>
        <v>23198413</v>
      </c>
      <c r="E22" s="518">
        <f t="shared" si="6"/>
        <v>2729748</v>
      </c>
      <c r="F22" s="519">
        <f t="shared" si="6"/>
        <v>0</v>
      </c>
      <c r="G22" s="517">
        <f t="shared" si="6"/>
        <v>24687582</v>
      </c>
      <c r="H22" s="520">
        <f t="shared" si="6"/>
        <v>24687582</v>
      </c>
      <c r="I22" s="521">
        <f t="shared" si="6"/>
        <v>9500000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>
        <v>19113555</v>
      </c>
      <c r="D25" s="7">
        <v>9107219</v>
      </c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>
        <v>295526</v>
      </c>
      <c r="F26" s="537"/>
      <c r="G26" s="535">
        <v>7000000</v>
      </c>
      <c r="H26" s="538">
        <v>7000000</v>
      </c>
      <c r="I26" s="539"/>
      <c r="J26" s="535"/>
      <c r="K26" s="536"/>
    </row>
    <row r="27" spans="1:11" ht="12.75">
      <c r="A27" s="534" t="s">
        <v>343</v>
      </c>
      <c r="B27" s="125"/>
      <c r="C27" s="7">
        <v>16348000</v>
      </c>
      <c r="D27" s="7">
        <v>14091194</v>
      </c>
      <c r="E27" s="91">
        <v>2009534</v>
      </c>
      <c r="F27" s="90"/>
      <c r="G27" s="7">
        <v>17687582</v>
      </c>
      <c r="H27" s="33">
        <v>17687582</v>
      </c>
      <c r="I27" s="31">
        <v>9500000</v>
      </c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11697145</v>
      </c>
      <c r="D32" s="7"/>
      <c r="E32" s="91">
        <v>424688</v>
      </c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4927357</v>
      </c>
      <c r="D40" s="517">
        <f t="shared" si="9"/>
        <v>5392028</v>
      </c>
      <c r="E40" s="518">
        <f t="shared" si="9"/>
        <v>33034717</v>
      </c>
      <c r="F40" s="519">
        <f t="shared" si="9"/>
        <v>6500000</v>
      </c>
      <c r="G40" s="517">
        <f t="shared" si="9"/>
        <v>1068253</v>
      </c>
      <c r="H40" s="520">
        <f t="shared" si="9"/>
        <v>1068253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>
        <v>19448434</v>
      </c>
      <c r="F41" s="537"/>
      <c r="G41" s="535">
        <v>900000</v>
      </c>
      <c r="H41" s="538">
        <v>900000</v>
      </c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>
        <v>3589298</v>
      </c>
      <c r="D44" s="7">
        <v>1585279</v>
      </c>
      <c r="E44" s="27">
        <v>1064745</v>
      </c>
      <c r="F44" s="25"/>
      <c r="G44" s="26">
        <v>168253</v>
      </c>
      <c r="H44" s="28">
        <v>168253</v>
      </c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>
        <v>6500000</v>
      </c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>
        <v>1990383</v>
      </c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>
        <v>1338059</v>
      </c>
      <c r="D49" s="26">
        <v>1816366</v>
      </c>
      <c r="E49" s="27">
        <v>12521538</v>
      </c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361</v>
      </c>
      <c r="B60" s="127" t="s">
        <v>71</v>
      </c>
      <c r="C60" s="219">
        <f aca="true" t="shared" si="14" ref="C60:K60">+C57+C54+C51+C40+C37+C34+C22+C5</f>
        <v>233581408</v>
      </c>
      <c r="D60" s="219">
        <f t="shared" si="14"/>
        <v>289000263</v>
      </c>
      <c r="E60" s="271">
        <f t="shared" si="14"/>
        <v>252614260</v>
      </c>
      <c r="F60" s="272">
        <f t="shared" si="14"/>
        <v>301005000</v>
      </c>
      <c r="G60" s="219">
        <f t="shared" si="14"/>
        <v>298770517</v>
      </c>
      <c r="H60" s="222">
        <f t="shared" si="14"/>
        <v>298770517</v>
      </c>
      <c r="I60" s="273">
        <f t="shared" si="14"/>
        <v>285258000</v>
      </c>
      <c r="J60" s="219">
        <f t="shared" si="14"/>
        <v>297797000</v>
      </c>
      <c r="K60" s="271">
        <f t="shared" si="14"/>
        <v>317703000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367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0</v>
      </c>
      <c r="D5" s="529">
        <f t="shared" si="0"/>
        <v>0</v>
      </c>
      <c r="E5" s="530">
        <f t="shared" si="0"/>
        <v>0</v>
      </c>
      <c r="F5" s="531">
        <f t="shared" si="0"/>
        <v>0</v>
      </c>
      <c r="G5" s="529">
        <f t="shared" si="0"/>
        <v>0</v>
      </c>
      <c r="H5" s="532">
        <f t="shared" si="0"/>
        <v>0</v>
      </c>
      <c r="I5" s="533">
        <f t="shared" si="0"/>
        <v>0</v>
      </c>
      <c r="J5" s="529">
        <f t="shared" si="0"/>
        <v>0</v>
      </c>
      <c r="K5" s="530">
        <f t="shared" si="0"/>
        <v>0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0</v>
      </c>
      <c r="E6" s="91">
        <f t="shared" si="1"/>
        <v>0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/>
      <c r="D7" s="7"/>
      <c r="E7" s="91"/>
      <c r="F7" s="90"/>
      <c r="G7" s="7"/>
      <c r="H7" s="33"/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0</v>
      </c>
      <c r="G22" s="517">
        <f t="shared" si="6"/>
        <v>12716613</v>
      </c>
      <c r="H22" s="520">
        <f t="shared" si="6"/>
        <v>12716613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>
        <v>12716613</v>
      </c>
      <c r="H32" s="33">
        <v>12716613</v>
      </c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0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368</v>
      </c>
      <c r="B60" s="127" t="s">
        <v>71</v>
      </c>
      <c r="C60" s="219">
        <f aca="true" t="shared" si="14" ref="C60:K60">+C57+C54+C51+C40+C37+C34+C22+C5</f>
        <v>0</v>
      </c>
      <c r="D60" s="219">
        <f t="shared" si="14"/>
        <v>0</v>
      </c>
      <c r="E60" s="271">
        <f t="shared" si="14"/>
        <v>0</v>
      </c>
      <c r="F60" s="272">
        <f t="shared" si="14"/>
        <v>0</v>
      </c>
      <c r="G60" s="219">
        <f t="shared" si="14"/>
        <v>12716613</v>
      </c>
      <c r="H60" s="222">
        <f t="shared" si="14"/>
        <v>12716613</v>
      </c>
      <c r="I60" s="273">
        <f t="shared" si="14"/>
        <v>0</v>
      </c>
      <c r="J60" s="219">
        <f t="shared" si="14"/>
        <v>0</v>
      </c>
      <c r="K60" s="271">
        <f t="shared" si="14"/>
        <v>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57768682</v>
      </c>
      <c r="D5" s="529">
        <f t="shared" si="0"/>
        <v>98115723</v>
      </c>
      <c r="E5" s="530">
        <f t="shared" si="0"/>
        <v>105932386</v>
      </c>
      <c r="F5" s="531">
        <f t="shared" si="0"/>
        <v>74970000</v>
      </c>
      <c r="G5" s="529">
        <f t="shared" si="0"/>
        <v>78140039</v>
      </c>
      <c r="H5" s="532">
        <f t="shared" si="0"/>
        <v>78140039</v>
      </c>
      <c r="I5" s="533">
        <f t="shared" si="0"/>
        <v>80701961</v>
      </c>
      <c r="J5" s="529">
        <f t="shared" si="0"/>
        <v>85059867</v>
      </c>
      <c r="K5" s="530">
        <f t="shared" si="0"/>
        <v>89738161</v>
      </c>
    </row>
    <row r="6" spans="1:11" ht="12.75">
      <c r="A6" s="534" t="s">
        <v>206</v>
      </c>
      <c r="B6" s="120"/>
      <c r="C6" s="7">
        <f aca="true" t="shared" si="1" ref="C6:K6">+C7</f>
        <v>28110079</v>
      </c>
      <c r="D6" s="7">
        <f t="shared" si="1"/>
        <v>32564210</v>
      </c>
      <c r="E6" s="91">
        <f t="shared" si="1"/>
        <v>11070000</v>
      </c>
      <c r="F6" s="90">
        <f t="shared" si="1"/>
        <v>20620000</v>
      </c>
      <c r="G6" s="7">
        <f t="shared" si="1"/>
        <v>20620000</v>
      </c>
      <c r="H6" s="33">
        <f t="shared" si="1"/>
        <v>20620000</v>
      </c>
      <c r="I6" s="31">
        <f t="shared" si="1"/>
        <v>21712860</v>
      </c>
      <c r="J6" s="7">
        <f t="shared" si="1"/>
        <v>22885354</v>
      </c>
      <c r="K6" s="91">
        <f t="shared" si="1"/>
        <v>24144049</v>
      </c>
    </row>
    <row r="7" spans="1:11" ht="12.75">
      <c r="A7" s="287" t="s">
        <v>331</v>
      </c>
      <c r="B7" s="120"/>
      <c r="C7" s="7">
        <v>28110079</v>
      </c>
      <c r="D7" s="7">
        <v>32564210</v>
      </c>
      <c r="E7" s="91">
        <v>11070000</v>
      </c>
      <c r="F7" s="90">
        <v>20620000</v>
      </c>
      <c r="G7" s="7">
        <v>20620000</v>
      </c>
      <c r="H7" s="33">
        <v>20620000</v>
      </c>
      <c r="I7" s="31">
        <v>21712860</v>
      </c>
      <c r="J7" s="7">
        <v>22885354</v>
      </c>
      <c r="K7" s="91">
        <v>24144049</v>
      </c>
    </row>
    <row r="8" spans="1:11" ht="12.75">
      <c r="A8" s="534" t="s">
        <v>207</v>
      </c>
      <c r="B8" s="120"/>
      <c r="C8" s="7">
        <f aca="true" t="shared" si="2" ref="C8:K8">SUM(C9:C10)</f>
        <v>18537835</v>
      </c>
      <c r="D8" s="7">
        <f t="shared" si="2"/>
        <v>34900050</v>
      </c>
      <c r="E8" s="91">
        <f t="shared" si="2"/>
        <v>22000000</v>
      </c>
      <c r="F8" s="90">
        <f t="shared" si="2"/>
        <v>22000000</v>
      </c>
      <c r="G8" s="7">
        <f t="shared" si="2"/>
        <v>25170039</v>
      </c>
      <c r="H8" s="33">
        <f t="shared" si="2"/>
        <v>25170039</v>
      </c>
      <c r="I8" s="31">
        <f t="shared" si="2"/>
        <v>26504051</v>
      </c>
      <c r="J8" s="7">
        <f t="shared" si="2"/>
        <v>27935270</v>
      </c>
      <c r="K8" s="91">
        <f t="shared" si="2"/>
        <v>29471710</v>
      </c>
    </row>
    <row r="9" spans="1:11" ht="12.75">
      <c r="A9" s="287" t="s">
        <v>332</v>
      </c>
      <c r="B9" s="120"/>
      <c r="C9" s="7">
        <v>17690749</v>
      </c>
      <c r="D9" s="7">
        <v>32810653</v>
      </c>
      <c r="E9" s="91">
        <v>21500000</v>
      </c>
      <c r="F9" s="90">
        <v>22000000</v>
      </c>
      <c r="G9" s="7">
        <v>25170039</v>
      </c>
      <c r="H9" s="33">
        <v>25170039</v>
      </c>
      <c r="I9" s="31">
        <v>26504051</v>
      </c>
      <c r="J9" s="7">
        <v>27935270</v>
      </c>
      <c r="K9" s="91">
        <v>29471710</v>
      </c>
    </row>
    <row r="10" spans="1:11" ht="12.75">
      <c r="A10" s="287" t="s">
        <v>333</v>
      </c>
      <c r="B10" s="120"/>
      <c r="C10" s="7">
        <v>847086</v>
      </c>
      <c r="D10" s="7">
        <v>2089397</v>
      </c>
      <c r="E10" s="91">
        <v>500000</v>
      </c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8807806</v>
      </c>
      <c r="D11" s="535">
        <f t="shared" si="3"/>
        <v>22866263</v>
      </c>
      <c r="E11" s="536">
        <f t="shared" si="3"/>
        <v>44550000</v>
      </c>
      <c r="F11" s="537">
        <f t="shared" si="3"/>
        <v>24550000</v>
      </c>
      <c r="G11" s="535">
        <f t="shared" si="3"/>
        <v>24550000</v>
      </c>
      <c r="H11" s="538">
        <f t="shared" si="3"/>
        <v>24550000</v>
      </c>
      <c r="I11" s="539">
        <f t="shared" si="3"/>
        <v>24271650</v>
      </c>
      <c r="J11" s="535">
        <f t="shared" si="3"/>
        <v>25582319</v>
      </c>
      <c r="K11" s="536">
        <f t="shared" si="3"/>
        <v>26989347</v>
      </c>
    </row>
    <row r="12" spans="1:11" ht="12.75">
      <c r="A12" s="287" t="s">
        <v>334</v>
      </c>
      <c r="B12" s="111"/>
      <c r="C12" s="7">
        <v>8807806</v>
      </c>
      <c r="D12" s="7">
        <v>22866263</v>
      </c>
      <c r="E12" s="91">
        <v>44550000</v>
      </c>
      <c r="F12" s="90">
        <v>24550000</v>
      </c>
      <c r="G12" s="7">
        <v>24550000</v>
      </c>
      <c r="H12" s="33">
        <v>24550000</v>
      </c>
      <c r="I12" s="31">
        <v>24271650</v>
      </c>
      <c r="J12" s="7">
        <v>25582319</v>
      </c>
      <c r="K12" s="91">
        <v>26989347</v>
      </c>
    </row>
    <row r="13" spans="1:11" ht="12.75">
      <c r="A13" s="534" t="s">
        <v>209</v>
      </c>
      <c r="B13" s="111"/>
      <c r="C13" s="131">
        <f aca="true" t="shared" si="4" ref="C13:K13">+C14</f>
        <v>2173522</v>
      </c>
      <c r="D13" s="131">
        <f t="shared" si="4"/>
        <v>7306080</v>
      </c>
      <c r="E13" s="132">
        <f t="shared" si="4"/>
        <v>27000000</v>
      </c>
      <c r="F13" s="133">
        <f t="shared" si="4"/>
        <v>7000000</v>
      </c>
      <c r="G13" s="131">
        <f t="shared" si="4"/>
        <v>7000000</v>
      </c>
      <c r="H13" s="134">
        <f t="shared" si="4"/>
        <v>7000000</v>
      </c>
      <c r="I13" s="135">
        <f t="shared" si="4"/>
        <v>7371000</v>
      </c>
      <c r="J13" s="131">
        <f t="shared" si="4"/>
        <v>7769034</v>
      </c>
      <c r="K13" s="132">
        <f t="shared" si="4"/>
        <v>8196331</v>
      </c>
    </row>
    <row r="14" spans="1:11" ht="12.75">
      <c r="A14" s="287" t="s">
        <v>335</v>
      </c>
      <c r="B14" s="111"/>
      <c r="C14" s="7">
        <v>2173522</v>
      </c>
      <c r="D14" s="7">
        <v>7306080</v>
      </c>
      <c r="E14" s="91">
        <v>27000000</v>
      </c>
      <c r="F14" s="90">
        <v>7000000</v>
      </c>
      <c r="G14" s="7">
        <v>7000000</v>
      </c>
      <c r="H14" s="33">
        <v>7000000</v>
      </c>
      <c r="I14" s="31">
        <v>7371000</v>
      </c>
      <c r="J14" s="7">
        <v>7769034</v>
      </c>
      <c r="K14" s="91">
        <v>8196331</v>
      </c>
    </row>
    <row r="15" spans="1:11" ht="12.75">
      <c r="A15" s="534" t="s">
        <v>210</v>
      </c>
      <c r="B15" s="111"/>
      <c r="C15" s="7">
        <f aca="true" t="shared" si="5" ref="C15:K15">SUM(C16:C20)</f>
        <v>139440</v>
      </c>
      <c r="D15" s="7">
        <f t="shared" si="5"/>
        <v>479120</v>
      </c>
      <c r="E15" s="91">
        <f t="shared" si="5"/>
        <v>1312386</v>
      </c>
      <c r="F15" s="90">
        <f t="shared" si="5"/>
        <v>800000</v>
      </c>
      <c r="G15" s="7">
        <f t="shared" si="5"/>
        <v>800000</v>
      </c>
      <c r="H15" s="33">
        <f t="shared" si="5"/>
        <v>800000</v>
      </c>
      <c r="I15" s="31">
        <f t="shared" si="5"/>
        <v>842400</v>
      </c>
      <c r="J15" s="7">
        <f t="shared" si="5"/>
        <v>887890</v>
      </c>
      <c r="K15" s="91">
        <f t="shared" si="5"/>
        <v>936724</v>
      </c>
    </row>
    <row r="16" spans="1:11" ht="12.75">
      <c r="A16" s="287" t="s">
        <v>336</v>
      </c>
      <c r="B16" s="291"/>
      <c r="C16" s="7"/>
      <c r="D16" s="7">
        <v>479120</v>
      </c>
      <c r="E16" s="91">
        <v>1312386</v>
      </c>
      <c r="F16" s="90">
        <v>800000</v>
      </c>
      <c r="G16" s="7">
        <v>800000</v>
      </c>
      <c r="H16" s="33">
        <v>800000</v>
      </c>
      <c r="I16" s="31">
        <v>842400</v>
      </c>
      <c r="J16" s="7">
        <v>887890</v>
      </c>
      <c r="K16" s="91">
        <v>936724</v>
      </c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>
        <v>139440</v>
      </c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1549737</v>
      </c>
      <c r="D22" s="517">
        <f t="shared" si="6"/>
        <v>4101813</v>
      </c>
      <c r="E22" s="518">
        <f t="shared" si="6"/>
        <v>5250000</v>
      </c>
      <c r="F22" s="519">
        <f t="shared" si="6"/>
        <v>2100000</v>
      </c>
      <c r="G22" s="517">
        <f t="shared" si="6"/>
        <v>2100000</v>
      </c>
      <c r="H22" s="520">
        <f t="shared" si="6"/>
        <v>2100000</v>
      </c>
      <c r="I22" s="521">
        <f t="shared" si="6"/>
        <v>5528250</v>
      </c>
      <c r="J22" s="517">
        <f t="shared" si="6"/>
        <v>5826776</v>
      </c>
      <c r="K22" s="518">
        <f t="shared" si="6"/>
        <v>6147248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>
        <v>500000</v>
      </c>
      <c r="G25" s="7">
        <v>500000</v>
      </c>
      <c r="H25" s="33">
        <v>500000</v>
      </c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>
        <v>1000000</v>
      </c>
      <c r="F26" s="537">
        <v>100000</v>
      </c>
      <c r="G26" s="535">
        <v>100000</v>
      </c>
      <c r="H26" s="538">
        <v>100000</v>
      </c>
      <c r="I26" s="539">
        <v>5528250</v>
      </c>
      <c r="J26" s="535">
        <v>5826776</v>
      </c>
      <c r="K26" s="536">
        <v>6147248</v>
      </c>
    </row>
    <row r="27" spans="1:11" ht="12.75">
      <c r="A27" s="534" t="s">
        <v>343</v>
      </c>
      <c r="B27" s="125"/>
      <c r="C27" s="7"/>
      <c r="D27" s="7"/>
      <c r="E27" s="91">
        <v>2750000</v>
      </c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1549737</v>
      </c>
      <c r="D32" s="7">
        <v>4101813</v>
      </c>
      <c r="E32" s="91">
        <v>1500000</v>
      </c>
      <c r="F32" s="90">
        <v>1500000</v>
      </c>
      <c r="G32" s="7">
        <v>1500000</v>
      </c>
      <c r="H32" s="33">
        <v>1500000</v>
      </c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40307880</v>
      </c>
      <c r="D40" s="517">
        <f t="shared" si="9"/>
        <v>10367846</v>
      </c>
      <c r="E40" s="518">
        <f t="shared" si="9"/>
        <v>10886177</v>
      </c>
      <c r="F40" s="519">
        <f t="shared" si="9"/>
        <v>6870000</v>
      </c>
      <c r="G40" s="517">
        <f t="shared" si="9"/>
        <v>6870000</v>
      </c>
      <c r="H40" s="520">
        <f t="shared" si="9"/>
        <v>6870000</v>
      </c>
      <c r="I40" s="521">
        <f t="shared" si="9"/>
        <v>15292899</v>
      </c>
      <c r="J40" s="517">
        <f t="shared" si="9"/>
        <v>19447281</v>
      </c>
      <c r="K40" s="518">
        <f t="shared" si="9"/>
        <v>20516246</v>
      </c>
    </row>
    <row r="41" spans="1:11" ht="12.75">
      <c r="A41" s="534" t="s">
        <v>350</v>
      </c>
      <c r="B41" s="120"/>
      <c r="C41" s="535">
        <v>2579318</v>
      </c>
      <c r="D41" s="535">
        <v>2374642</v>
      </c>
      <c r="E41" s="536">
        <v>7166177</v>
      </c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527663</v>
      </c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>
        <v>622826</v>
      </c>
      <c r="D44" s="7">
        <v>4526158</v>
      </c>
      <c r="E44" s="27">
        <v>3720000</v>
      </c>
      <c r="F44" s="25">
        <v>3400000</v>
      </c>
      <c r="G44" s="26">
        <v>3400000</v>
      </c>
      <c r="H44" s="28">
        <v>3400000</v>
      </c>
      <c r="I44" s="294">
        <v>3580200</v>
      </c>
      <c r="J44" s="26">
        <v>3773531</v>
      </c>
      <c r="K44" s="27">
        <v>3981075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>
        <v>11712699</v>
      </c>
      <c r="J47" s="26">
        <v>15673750</v>
      </c>
      <c r="K47" s="27">
        <v>16535171</v>
      </c>
    </row>
    <row r="48" spans="1:11" ht="12.75">
      <c r="A48" s="534" t="s">
        <v>358</v>
      </c>
      <c r="B48" s="111"/>
      <c r="C48" s="7"/>
      <c r="D48" s="7"/>
      <c r="E48" s="27"/>
      <c r="F48" s="25">
        <v>2970000</v>
      </c>
      <c r="G48" s="26">
        <v>2970000</v>
      </c>
      <c r="H48" s="28">
        <v>2970000</v>
      </c>
      <c r="I48" s="294"/>
      <c r="J48" s="26"/>
      <c r="K48" s="27"/>
    </row>
    <row r="49" spans="1:11" ht="12.75">
      <c r="A49" s="534" t="s">
        <v>92</v>
      </c>
      <c r="B49" s="111"/>
      <c r="C49" s="26">
        <v>36578073</v>
      </c>
      <c r="D49" s="26">
        <v>3467046</v>
      </c>
      <c r="E49" s="27"/>
      <c r="F49" s="25">
        <v>500000</v>
      </c>
      <c r="G49" s="26">
        <v>500000</v>
      </c>
      <c r="H49" s="28">
        <v>500000</v>
      </c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371</v>
      </c>
      <c r="B60" s="127" t="s">
        <v>71</v>
      </c>
      <c r="C60" s="219">
        <f aca="true" t="shared" si="14" ref="C60:K60">+C57+C54+C51+C40+C37+C34+C22+C5</f>
        <v>99626299</v>
      </c>
      <c r="D60" s="219">
        <f t="shared" si="14"/>
        <v>112585382</v>
      </c>
      <c r="E60" s="271">
        <f t="shared" si="14"/>
        <v>122068563</v>
      </c>
      <c r="F60" s="272">
        <f t="shared" si="14"/>
        <v>83940000</v>
      </c>
      <c r="G60" s="219">
        <f t="shared" si="14"/>
        <v>87110039</v>
      </c>
      <c r="H60" s="222">
        <f t="shared" si="14"/>
        <v>87110039</v>
      </c>
      <c r="I60" s="273">
        <f t="shared" si="14"/>
        <v>101523110</v>
      </c>
      <c r="J60" s="219">
        <f t="shared" si="14"/>
        <v>110333924</v>
      </c>
      <c r="K60" s="271">
        <f t="shared" si="14"/>
        <v>116401655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07" t="s">
        <v>372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373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428572353</v>
      </c>
      <c r="D5" s="529">
        <f t="shared" si="0"/>
        <v>394749535</v>
      </c>
      <c r="E5" s="530">
        <f t="shared" si="0"/>
        <v>318577985</v>
      </c>
      <c r="F5" s="531">
        <f t="shared" si="0"/>
        <v>-602541521</v>
      </c>
      <c r="G5" s="529">
        <f t="shared" si="0"/>
        <v>602541521</v>
      </c>
      <c r="H5" s="532">
        <f t="shared" si="0"/>
        <v>602541521</v>
      </c>
      <c r="I5" s="533">
        <f t="shared" si="0"/>
        <v>0</v>
      </c>
      <c r="J5" s="529">
        <f t="shared" si="0"/>
        <v>0</v>
      </c>
      <c r="K5" s="530">
        <f t="shared" si="0"/>
        <v>0</v>
      </c>
    </row>
    <row r="6" spans="1:11" ht="12.75">
      <c r="A6" s="534" t="s">
        <v>206</v>
      </c>
      <c r="B6" s="120"/>
      <c r="C6" s="7">
        <f aca="true" t="shared" si="1" ref="C6:K6">+C7</f>
        <v>164634090</v>
      </c>
      <c r="D6" s="7">
        <f t="shared" si="1"/>
        <v>120731090</v>
      </c>
      <c r="E6" s="91">
        <f t="shared" si="1"/>
        <v>110453920</v>
      </c>
      <c r="F6" s="90">
        <f t="shared" si="1"/>
        <v>-294119214</v>
      </c>
      <c r="G6" s="7">
        <f t="shared" si="1"/>
        <v>294119214</v>
      </c>
      <c r="H6" s="33">
        <f t="shared" si="1"/>
        <v>294119214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>
        <v>164634090</v>
      </c>
      <c r="D7" s="7">
        <v>120731090</v>
      </c>
      <c r="E7" s="91">
        <v>110453920</v>
      </c>
      <c r="F7" s="90">
        <v>-294119214</v>
      </c>
      <c r="G7" s="7">
        <v>294119214</v>
      </c>
      <c r="H7" s="33">
        <v>294119214</v>
      </c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45637101</v>
      </c>
      <c r="D8" s="7">
        <f t="shared" si="2"/>
        <v>47536101</v>
      </c>
      <c r="E8" s="91">
        <f t="shared" si="2"/>
        <v>51090220</v>
      </c>
      <c r="F8" s="90">
        <f t="shared" si="2"/>
        <v>-122254815</v>
      </c>
      <c r="G8" s="7">
        <f t="shared" si="2"/>
        <v>122254815</v>
      </c>
      <c r="H8" s="33">
        <f t="shared" si="2"/>
        <v>122254815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>
        <v>45637101</v>
      </c>
      <c r="D9" s="7">
        <v>47536101</v>
      </c>
      <c r="E9" s="91">
        <v>51090220</v>
      </c>
      <c r="F9" s="90">
        <v>-122254815</v>
      </c>
      <c r="G9" s="7">
        <v>122254815</v>
      </c>
      <c r="H9" s="33">
        <v>122254815</v>
      </c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167140165</v>
      </c>
      <c r="D11" s="535">
        <f t="shared" si="3"/>
        <v>138080165</v>
      </c>
      <c r="E11" s="536">
        <f t="shared" si="3"/>
        <v>138110164</v>
      </c>
      <c r="F11" s="537">
        <f t="shared" si="3"/>
        <v>-154730548</v>
      </c>
      <c r="G11" s="535">
        <f t="shared" si="3"/>
        <v>154730548</v>
      </c>
      <c r="H11" s="538">
        <f t="shared" si="3"/>
        <v>154730548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>
        <v>167140165</v>
      </c>
      <c r="D12" s="7">
        <v>138080165</v>
      </c>
      <c r="E12" s="91">
        <v>138110164</v>
      </c>
      <c r="F12" s="90">
        <v>-154730548</v>
      </c>
      <c r="G12" s="7">
        <v>154730548</v>
      </c>
      <c r="H12" s="33">
        <v>154730548</v>
      </c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45000997</v>
      </c>
      <c r="D13" s="131">
        <f t="shared" si="4"/>
        <v>0</v>
      </c>
      <c r="E13" s="132">
        <f t="shared" si="4"/>
        <v>12923681</v>
      </c>
      <c r="F13" s="133">
        <f t="shared" si="4"/>
        <v>-21861319</v>
      </c>
      <c r="G13" s="131">
        <f t="shared" si="4"/>
        <v>21861319</v>
      </c>
      <c r="H13" s="134">
        <f t="shared" si="4"/>
        <v>21861319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>
        <v>45000997</v>
      </c>
      <c r="D14" s="7"/>
      <c r="E14" s="91">
        <v>12923681</v>
      </c>
      <c r="F14" s="90">
        <v>-21861319</v>
      </c>
      <c r="G14" s="7">
        <v>21861319</v>
      </c>
      <c r="H14" s="33">
        <v>21861319</v>
      </c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6160000</v>
      </c>
      <c r="D15" s="7">
        <f t="shared" si="5"/>
        <v>88402179</v>
      </c>
      <c r="E15" s="91">
        <f t="shared" si="5"/>
        <v>6000000</v>
      </c>
      <c r="F15" s="90">
        <f t="shared" si="5"/>
        <v>-9575625</v>
      </c>
      <c r="G15" s="7">
        <f t="shared" si="5"/>
        <v>9575625</v>
      </c>
      <c r="H15" s="33">
        <f t="shared" si="5"/>
        <v>9575625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>
        <v>6160000</v>
      </c>
      <c r="D16" s="7">
        <v>6000000</v>
      </c>
      <c r="E16" s="91">
        <v>6000000</v>
      </c>
      <c r="F16" s="90">
        <v>-9575625</v>
      </c>
      <c r="G16" s="7">
        <v>9575625</v>
      </c>
      <c r="H16" s="33">
        <v>9575625</v>
      </c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82402179</v>
      </c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39086233</v>
      </c>
      <c r="D22" s="517">
        <f t="shared" si="6"/>
        <v>88936327</v>
      </c>
      <c r="E22" s="518">
        <f t="shared" si="6"/>
        <v>52787999</v>
      </c>
      <c r="F22" s="519">
        <f t="shared" si="6"/>
        <v>-2220480</v>
      </c>
      <c r="G22" s="517">
        <f t="shared" si="6"/>
        <v>2220480</v>
      </c>
      <c r="H22" s="520">
        <f t="shared" si="6"/>
        <v>2220480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>
        <v>10160000</v>
      </c>
      <c r="D26" s="535">
        <v>10999000</v>
      </c>
      <c r="E26" s="536">
        <v>13222989</v>
      </c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>
        <v>19700000</v>
      </c>
      <c r="D27" s="7">
        <v>60800997</v>
      </c>
      <c r="E27" s="91">
        <v>39565010</v>
      </c>
      <c r="F27" s="90">
        <v>-2220480</v>
      </c>
      <c r="G27" s="7">
        <v>2220480</v>
      </c>
      <c r="H27" s="33">
        <v>2220480</v>
      </c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9226233</v>
      </c>
      <c r="D32" s="7">
        <v>17136330</v>
      </c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253026898</v>
      </c>
      <c r="D40" s="517">
        <f t="shared" si="9"/>
        <v>0</v>
      </c>
      <c r="E40" s="518">
        <f t="shared" si="9"/>
        <v>87201805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>
        <v>253026898</v>
      </c>
      <c r="D49" s="26"/>
      <c r="E49" s="27">
        <v>87201805</v>
      </c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374</v>
      </c>
      <c r="B60" s="127" t="s">
        <v>71</v>
      </c>
      <c r="C60" s="219">
        <f aca="true" t="shared" si="14" ref="C60:K60">+C57+C54+C51+C40+C37+C34+C22+C5</f>
        <v>720685484</v>
      </c>
      <c r="D60" s="219">
        <f t="shared" si="14"/>
        <v>483685862</v>
      </c>
      <c r="E60" s="271">
        <f t="shared" si="14"/>
        <v>458567789</v>
      </c>
      <c r="F60" s="272">
        <f t="shared" si="14"/>
        <v>-604762001</v>
      </c>
      <c r="G60" s="219">
        <f t="shared" si="14"/>
        <v>604762001</v>
      </c>
      <c r="H60" s="222">
        <f t="shared" si="14"/>
        <v>604762001</v>
      </c>
      <c r="I60" s="273">
        <f t="shared" si="14"/>
        <v>0</v>
      </c>
      <c r="J60" s="219">
        <f t="shared" si="14"/>
        <v>0</v>
      </c>
      <c r="K60" s="271">
        <f t="shared" si="14"/>
        <v>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61" t="s">
        <v>516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69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124" t="s">
        <v>72</v>
      </c>
      <c r="B4" s="111"/>
      <c r="C4" s="143"/>
      <c r="D4" s="143"/>
      <c r="E4" s="144"/>
      <c r="F4" s="145"/>
      <c r="G4" s="143"/>
      <c r="H4" s="146"/>
      <c r="I4" s="147"/>
      <c r="J4" s="143"/>
      <c r="K4" s="144"/>
    </row>
    <row r="5" spans="1:11" ht="12.75">
      <c r="A5" s="110" t="s">
        <v>73</v>
      </c>
      <c r="B5" s="111"/>
      <c r="C5" s="12">
        <f aca="true" t="shared" si="0" ref="C5:K5">SUM(C6:C8)</f>
        <v>754786073</v>
      </c>
      <c r="D5" s="12">
        <f t="shared" si="0"/>
        <v>801056323</v>
      </c>
      <c r="E5" s="71">
        <f t="shared" si="0"/>
        <v>950251381</v>
      </c>
      <c r="F5" s="72">
        <f t="shared" si="0"/>
        <v>955719792</v>
      </c>
      <c r="G5" s="12">
        <f t="shared" si="0"/>
        <v>955719792</v>
      </c>
      <c r="H5" s="73">
        <f t="shared" si="0"/>
        <v>955719792</v>
      </c>
      <c r="I5" s="130">
        <f t="shared" si="0"/>
        <v>0</v>
      </c>
      <c r="J5" s="12">
        <f t="shared" si="0"/>
        <v>0</v>
      </c>
      <c r="K5" s="73">
        <f t="shared" si="0"/>
        <v>0</v>
      </c>
    </row>
    <row r="6" spans="1:11" ht="12.75">
      <c r="A6" s="113" t="s">
        <v>74</v>
      </c>
      <c r="B6" s="111"/>
      <c r="C6" s="7"/>
      <c r="D6" s="7"/>
      <c r="E6" s="91"/>
      <c r="F6" s="90"/>
      <c r="G6" s="7"/>
      <c r="H6" s="33"/>
      <c r="I6" s="31"/>
      <c r="J6" s="7"/>
      <c r="K6" s="91"/>
    </row>
    <row r="7" spans="1:11" ht="12.75">
      <c r="A7" s="113" t="s">
        <v>75</v>
      </c>
      <c r="B7" s="111"/>
      <c r="C7" s="131">
        <v>754760000</v>
      </c>
      <c r="D7" s="131">
        <v>801027208</v>
      </c>
      <c r="E7" s="132">
        <v>950227229</v>
      </c>
      <c r="F7" s="133">
        <v>955719792</v>
      </c>
      <c r="G7" s="131">
        <v>955719792</v>
      </c>
      <c r="H7" s="134">
        <v>955719792</v>
      </c>
      <c r="I7" s="135"/>
      <c r="J7" s="131"/>
      <c r="K7" s="132"/>
    </row>
    <row r="8" spans="1:11" ht="12.75">
      <c r="A8" s="113" t="s">
        <v>76</v>
      </c>
      <c r="B8" s="111"/>
      <c r="C8" s="7">
        <v>26073</v>
      </c>
      <c r="D8" s="7">
        <v>29115</v>
      </c>
      <c r="E8" s="91">
        <v>24152</v>
      </c>
      <c r="F8" s="90"/>
      <c r="G8" s="7"/>
      <c r="H8" s="33"/>
      <c r="I8" s="31"/>
      <c r="J8" s="7"/>
      <c r="K8" s="91"/>
    </row>
    <row r="9" spans="1:11" ht="12.75">
      <c r="A9" s="110" t="s">
        <v>77</v>
      </c>
      <c r="B9" s="111"/>
      <c r="C9" s="12">
        <f aca="true" t="shared" si="1" ref="C9:K9">SUM(C10:C14)</f>
        <v>8143740</v>
      </c>
      <c r="D9" s="12">
        <f t="shared" si="1"/>
        <v>24454795</v>
      </c>
      <c r="E9" s="136">
        <f t="shared" si="1"/>
        <v>10743915</v>
      </c>
      <c r="F9" s="137">
        <f t="shared" si="1"/>
        <v>24253000</v>
      </c>
      <c r="G9" s="12">
        <f t="shared" si="1"/>
        <v>24253000</v>
      </c>
      <c r="H9" s="74">
        <f t="shared" si="1"/>
        <v>24253000</v>
      </c>
      <c r="I9" s="72">
        <f t="shared" si="1"/>
        <v>0</v>
      </c>
      <c r="J9" s="12">
        <f t="shared" si="1"/>
        <v>0</v>
      </c>
      <c r="K9" s="136">
        <f t="shared" si="1"/>
        <v>0</v>
      </c>
    </row>
    <row r="10" spans="1:11" ht="12.75">
      <c r="A10" s="113" t="s">
        <v>78</v>
      </c>
      <c r="B10" s="111"/>
      <c r="C10" s="7">
        <v>523920</v>
      </c>
      <c r="D10" s="7">
        <v>962892</v>
      </c>
      <c r="E10" s="91">
        <v>1334417</v>
      </c>
      <c r="F10" s="90">
        <v>8093000</v>
      </c>
      <c r="G10" s="7">
        <v>8093000</v>
      </c>
      <c r="H10" s="33">
        <v>8093000</v>
      </c>
      <c r="I10" s="31"/>
      <c r="J10" s="7"/>
      <c r="K10" s="91"/>
    </row>
    <row r="11" spans="1:11" ht="12.75">
      <c r="A11" s="113" t="s">
        <v>79</v>
      </c>
      <c r="B11" s="111"/>
      <c r="C11" s="7">
        <v>35820</v>
      </c>
      <c r="D11" s="7">
        <v>171214</v>
      </c>
      <c r="E11" s="91">
        <v>187974</v>
      </c>
      <c r="F11" s="90">
        <v>13160000</v>
      </c>
      <c r="G11" s="7">
        <v>13160000</v>
      </c>
      <c r="H11" s="33">
        <v>13160000</v>
      </c>
      <c r="I11" s="31"/>
      <c r="J11" s="7"/>
      <c r="K11" s="91"/>
    </row>
    <row r="12" spans="1:11" ht="12.75">
      <c r="A12" s="113" t="s">
        <v>80</v>
      </c>
      <c r="B12" s="111"/>
      <c r="C12" s="7">
        <v>7584000</v>
      </c>
      <c r="D12" s="7">
        <v>20617662</v>
      </c>
      <c r="E12" s="91">
        <v>9221524</v>
      </c>
      <c r="F12" s="90">
        <v>2000000</v>
      </c>
      <c r="G12" s="7">
        <v>2000000</v>
      </c>
      <c r="H12" s="33">
        <v>2000000</v>
      </c>
      <c r="I12" s="31"/>
      <c r="J12" s="7"/>
      <c r="K12" s="91"/>
    </row>
    <row r="13" spans="1:11" ht="12.75">
      <c r="A13" s="113" t="s">
        <v>81</v>
      </c>
      <c r="B13" s="111"/>
      <c r="C13" s="7"/>
      <c r="D13" s="7">
        <v>2703027</v>
      </c>
      <c r="E13" s="91"/>
      <c r="F13" s="90">
        <v>1000000</v>
      </c>
      <c r="G13" s="7">
        <v>1000000</v>
      </c>
      <c r="H13" s="33">
        <v>1000000</v>
      </c>
      <c r="I13" s="31"/>
      <c r="J13" s="7"/>
      <c r="K13" s="91"/>
    </row>
    <row r="14" spans="1:11" ht="12.75">
      <c r="A14" s="113" t="s">
        <v>82</v>
      </c>
      <c r="B14" s="111"/>
      <c r="C14" s="131"/>
      <c r="D14" s="131"/>
      <c r="E14" s="132"/>
      <c r="F14" s="133"/>
      <c r="G14" s="131"/>
      <c r="H14" s="134"/>
      <c r="I14" s="135"/>
      <c r="J14" s="131"/>
      <c r="K14" s="132"/>
    </row>
    <row r="15" spans="1:11" ht="12.75">
      <c r="A15" s="110" t="s">
        <v>83</v>
      </c>
      <c r="B15" s="120"/>
      <c r="C15" s="12">
        <f aca="true" t="shared" si="2" ref="C15:K15">SUM(C16:C18)</f>
        <v>247863139</v>
      </c>
      <c r="D15" s="12">
        <f t="shared" si="2"/>
        <v>60470</v>
      </c>
      <c r="E15" s="136">
        <f t="shared" si="2"/>
        <v>262938335</v>
      </c>
      <c r="F15" s="137">
        <f t="shared" si="2"/>
        <v>142476000</v>
      </c>
      <c r="G15" s="12">
        <f t="shared" si="2"/>
        <v>142476000</v>
      </c>
      <c r="H15" s="74">
        <f t="shared" si="2"/>
        <v>142476000</v>
      </c>
      <c r="I15" s="72">
        <f t="shared" si="2"/>
        <v>0</v>
      </c>
      <c r="J15" s="12">
        <f t="shared" si="2"/>
        <v>0</v>
      </c>
      <c r="K15" s="136">
        <f t="shared" si="2"/>
        <v>0</v>
      </c>
    </row>
    <row r="16" spans="1:11" ht="12.75">
      <c r="A16" s="113" t="s">
        <v>84</v>
      </c>
      <c r="B16" s="111"/>
      <c r="C16" s="7">
        <v>236059400</v>
      </c>
      <c r="D16" s="7"/>
      <c r="E16" s="91">
        <v>251482681</v>
      </c>
      <c r="F16" s="90">
        <v>4266000</v>
      </c>
      <c r="G16" s="7">
        <v>4266000</v>
      </c>
      <c r="H16" s="33">
        <v>4266000</v>
      </c>
      <c r="I16" s="31"/>
      <c r="J16" s="7"/>
      <c r="K16" s="91"/>
    </row>
    <row r="17" spans="1:11" ht="12.75">
      <c r="A17" s="113" t="s">
        <v>85</v>
      </c>
      <c r="B17" s="111"/>
      <c r="C17" s="7">
        <v>11770100</v>
      </c>
      <c r="D17" s="7">
        <v>60470</v>
      </c>
      <c r="E17" s="91">
        <v>11455654</v>
      </c>
      <c r="F17" s="90">
        <v>138210000</v>
      </c>
      <c r="G17" s="7">
        <v>138210000</v>
      </c>
      <c r="H17" s="33">
        <v>138210000</v>
      </c>
      <c r="I17" s="31"/>
      <c r="J17" s="7"/>
      <c r="K17" s="91"/>
    </row>
    <row r="18" spans="1:11" ht="12.75">
      <c r="A18" s="113" t="s">
        <v>86</v>
      </c>
      <c r="B18" s="111"/>
      <c r="C18" s="7">
        <v>33639</v>
      </c>
      <c r="D18" s="7"/>
      <c r="E18" s="91"/>
      <c r="F18" s="90"/>
      <c r="G18" s="7"/>
      <c r="H18" s="33"/>
      <c r="I18" s="31"/>
      <c r="J18" s="7"/>
      <c r="K18" s="91"/>
    </row>
    <row r="19" spans="1:11" ht="12.75">
      <c r="A19" s="110" t="s">
        <v>87</v>
      </c>
      <c r="B19" s="120"/>
      <c r="C19" s="12">
        <f aca="true" t="shared" si="3" ref="C19:K19">SUM(C20:C23)</f>
        <v>603545428</v>
      </c>
      <c r="D19" s="12">
        <f t="shared" si="3"/>
        <v>714837670</v>
      </c>
      <c r="E19" s="136">
        <f t="shared" si="3"/>
        <v>695378549</v>
      </c>
      <c r="F19" s="137">
        <f t="shared" si="3"/>
        <v>866741000</v>
      </c>
      <c r="G19" s="12">
        <f t="shared" si="3"/>
        <v>866741000</v>
      </c>
      <c r="H19" s="74">
        <f t="shared" si="3"/>
        <v>866741000</v>
      </c>
      <c r="I19" s="72">
        <f t="shared" si="3"/>
        <v>0</v>
      </c>
      <c r="J19" s="12">
        <f t="shared" si="3"/>
        <v>0</v>
      </c>
      <c r="K19" s="136">
        <f t="shared" si="3"/>
        <v>0</v>
      </c>
    </row>
    <row r="20" spans="1:11" ht="12.75">
      <c r="A20" s="113" t="s">
        <v>88</v>
      </c>
      <c r="B20" s="111"/>
      <c r="C20" s="7">
        <v>411982728</v>
      </c>
      <c r="D20" s="7">
        <v>485352238</v>
      </c>
      <c r="E20" s="91">
        <v>465836323</v>
      </c>
      <c r="F20" s="90">
        <v>506586000</v>
      </c>
      <c r="G20" s="7">
        <v>506586000</v>
      </c>
      <c r="H20" s="33">
        <v>506586000</v>
      </c>
      <c r="I20" s="31"/>
      <c r="J20" s="7"/>
      <c r="K20" s="91"/>
    </row>
    <row r="21" spans="1:11" ht="12.75">
      <c r="A21" s="113" t="s">
        <v>89</v>
      </c>
      <c r="B21" s="111"/>
      <c r="C21" s="7">
        <v>125574700</v>
      </c>
      <c r="D21" s="7">
        <v>167739548</v>
      </c>
      <c r="E21" s="91">
        <v>148909296</v>
      </c>
      <c r="F21" s="90">
        <v>273850000</v>
      </c>
      <c r="G21" s="7">
        <v>273850000</v>
      </c>
      <c r="H21" s="33">
        <v>273850000</v>
      </c>
      <c r="I21" s="31"/>
      <c r="J21" s="7"/>
      <c r="K21" s="91"/>
    </row>
    <row r="22" spans="1:11" ht="12.75">
      <c r="A22" s="113" t="s">
        <v>90</v>
      </c>
      <c r="B22" s="111"/>
      <c r="C22" s="131">
        <v>30709000</v>
      </c>
      <c r="D22" s="131">
        <v>29675408</v>
      </c>
      <c r="E22" s="132">
        <v>41743853</v>
      </c>
      <c r="F22" s="133">
        <v>48005000</v>
      </c>
      <c r="G22" s="131">
        <v>48005000</v>
      </c>
      <c r="H22" s="134">
        <v>48005000</v>
      </c>
      <c r="I22" s="135"/>
      <c r="J22" s="131"/>
      <c r="K22" s="132"/>
    </row>
    <row r="23" spans="1:11" ht="12.75">
      <c r="A23" s="113" t="s">
        <v>91</v>
      </c>
      <c r="B23" s="111"/>
      <c r="C23" s="7">
        <v>35279000</v>
      </c>
      <c r="D23" s="7">
        <v>32070476</v>
      </c>
      <c r="E23" s="91">
        <v>38889077</v>
      </c>
      <c r="F23" s="90">
        <v>38300000</v>
      </c>
      <c r="G23" s="7">
        <v>38300000</v>
      </c>
      <c r="H23" s="33">
        <v>38300000</v>
      </c>
      <c r="I23" s="31"/>
      <c r="J23" s="7"/>
      <c r="K23" s="91"/>
    </row>
    <row r="24" spans="1:11" ht="12.75">
      <c r="A24" s="110" t="s">
        <v>92</v>
      </c>
      <c r="B24" s="120" t="s">
        <v>93</v>
      </c>
      <c r="C24" s="12"/>
      <c r="D24" s="12">
        <v>234506048</v>
      </c>
      <c r="E24" s="136"/>
      <c r="F24" s="137"/>
      <c r="G24" s="12"/>
      <c r="H24" s="74"/>
      <c r="I24" s="72"/>
      <c r="J24" s="12"/>
      <c r="K24" s="136"/>
    </row>
    <row r="25" spans="1:11" ht="12.75">
      <c r="A25" s="121" t="s">
        <v>94</v>
      </c>
      <c r="B25" s="122" t="s">
        <v>95</v>
      </c>
      <c r="C25" s="43">
        <f aca="true" t="shared" si="4" ref="C25:K25">+C5+C9+C15+C19+C24</f>
        <v>1614338380</v>
      </c>
      <c r="D25" s="43">
        <f t="shared" si="4"/>
        <v>1774915306</v>
      </c>
      <c r="E25" s="148">
        <f t="shared" si="4"/>
        <v>1919312180</v>
      </c>
      <c r="F25" s="149">
        <f t="shared" si="4"/>
        <v>1989189792</v>
      </c>
      <c r="G25" s="43">
        <f t="shared" si="4"/>
        <v>1989189792</v>
      </c>
      <c r="H25" s="46">
        <f t="shared" si="4"/>
        <v>1989189792</v>
      </c>
      <c r="I25" s="42">
        <f t="shared" si="4"/>
        <v>0</v>
      </c>
      <c r="J25" s="43">
        <f t="shared" si="4"/>
        <v>0</v>
      </c>
      <c r="K25" s="148">
        <f t="shared" si="4"/>
        <v>0</v>
      </c>
    </row>
    <row r="26" spans="1:11" ht="4.5" customHeight="1">
      <c r="A26" s="123"/>
      <c r="B26" s="111"/>
      <c r="C26" s="7"/>
      <c r="D26" s="7"/>
      <c r="E26" s="91"/>
      <c r="F26" s="90"/>
      <c r="G26" s="7"/>
      <c r="H26" s="33"/>
      <c r="I26" s="31"/>
      <c r="J26" s="7"/>
      <c r="K26" s="91"/>
    </row>
    <row r="27" spans="1:11" ht="12.75">
      <c r="A27" s="124" t="s">
        <v>96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110" t="s">
        <v>73</v>
      </c>
      <c r="B28" s="111"/>
      <c r="C28" s="12">
        <f aca="true" t="shared" si="5" ref="C28:K28">SUM(C29:C31)</f>
        <v>1343030387</v>
      </c>
      <c r="D28" s="12">
        <f t="shared" si="5"/>
        <v>1262399565</v>
      </c>
      <c r="E28" s="71">
        <f t="shared" si="5"/>
        <v>1264619301</v>
      </c>
      <c r="F28" s="72">
        <f t="shared" si="5"/>
        <v>1213946218</v>
      </c>
      <c r="G28" s="12">
        <f t="shared" si="5"/>
        <v>1213946218</v>
      </c>
      <c r="H28" s="73">
        <f t="shared" si="5"/>
        <v>1213946218</v>
      </c>
      <c r="I28" s="130">
        <f t="shared" si="5"/>
        <v>0</v>
      </c>
      <c r="J28" s="12">
        <f t="shared" si="5"/>
        <v>0</v>
      </c>
      <c r="K28" s="73">
        <f t="shared" si="5"/>
        <v>0</v>
      </c>
    </row>
    <row r="29" spans="1:11" ht="12.75">
      <c r="A29" s="113" t="s">
        <v>74</v>
      </c>
      <c r="B29" s="111"/>
      <c r="C29" s="7">
        <v>67027911</v>
      </c>
      <c r="D29" s="7">
        <v>71655667</v>
      </c>
      <c r="E29" s="91">
        <v>85244738</v>
      </c>
      <c r="F29" s="90">
        <v>81024546</v>
      </c>
      <c r="G29" s="7">
        <v>81024546</v>
      </c>
      <c r="H29" s="33">
        <v>81024546</v>
      </c>
      <c r="I29" s="31"/>
      <c r="J29" s="7"/>
      <c r="K29" s="91"/>
    </row>
    <row r="30" spans="1:11" ht="12.75">
      <c r="A30" s="113" t="s">
        <v>75</v>
      </c>
      <c r="B30" s="111"/>
      <c r="C30" s="131">
        <v>1205053409</v>
      </c>
      <c r="D30" s="131">
        <v>1099909880</v>
      </c>
      <c r="E30" s="132">
        <v>1055559859</v>
      </c>
      <c r="F30" s="133">
        <v>1124680248</v>
      </c>
      <c r="G30" s="131">
        <v>1124680248</v>
      </c>
      <c r="H30" s="134">
        <v>1124680248</v>
      </c>
      <c r="I30" s="135"/>
      <c r="J30" s="131"/>
      <c r="K30" s="132"/>
    </row>
    <row r="31" spans="1:11" ht="12.75">
      <c r="A31" s="113" t="s">
        <v>76</v>
      </c>
      <c r="B31" s="111"/>
      <c r="C31" s="7">
        <v>70949067</v>
      </c>
      <c r="D31" s="7">
        <v>90834018</v>
      </c>
      <c r="E31" s="91">
        <v>123814704</v>
      </c>
      <c r="F31" s="90">
        <v>8241424</v>
      </c>
      <c r="G31" s="7">
        <v>8241424</v>
      </c>
      <c r="H31" s="33">
        <v>8241424</v>
      </c>
      <c r="I31" s="31"/>
      <c r="J31" s="7"/>
      <c r="K31" s="91"/>
    </row>
    <row r="32" spans="1:11" ht="12.75">
      <c r="A32" s="110" t="s">
        <v>77</v>
      </c>
      <c r="B32" s="111"/>
      <c r="C32" s="12">
        <f aca="true" t="shared" si="6" ref="C32:K32">SUM(C33:C37)</f>
        <v>119628461</v>
      </c>
      <c r="D32" s="12">
        <f t="shared" si="6"/>
        <v>211595939</v>
      </c>
      <c r="E32" s="136">
        <f t="shared" si="6"/>
        <v>173550447</v>
      </c>
      <c r="F32" s="137">
        <f t="shared" si="6"/>
        <v>201608020</v>
      </c>
      <c r="G32" s="12">
        <f t="shared" si="6"/>
        <v>201608020</v>
      </c>
      <c r="H32" s="74">
        <f t="shared" si="6"/>
        <v>201608020</v>
      </c>
      <c r="I32" s="72">
        <f t="shared" si="6"/>
        <v>0</v>
      </c>
      <c r="J32" s="12">
        <f t="shared" si="6"/>
        <v>0</v>
      </c>
      <c r="K32" s="136">
        <f t="shared" si="6"/>
        <v>0</v>
      </c>
    </row>
    <row r="33" spans="1:11" ht="12.75">
      <c r="A33" s="113" t="s">
        <v>78</v>
      </c>
      <c r="B33" s="111"/>
      <c r="C33" s="7">
        <v>20421967</v>
      </c>
      <c r="D33" s="7">
        <v>34868584</v>
      </c>
      <c r="E33" s="91">
        <v>27861455</v>
      </c>
      <c r="F33" s="90">
        <v>47004042</v>
      </c>
      <c r="G33" s="7">
        <v>47004042</v>
      </c>
      <c r="H33" s="33">
        <v>47004042</v>
      </c>
      <c r="I33" s="31"/>
      <c r="J33" s="7"/>
      <c r="K33" s="91"/>
    </row>
    <row r="34" spans="1:11" ht="12.75">
      <c r="A34" s="113" t="s">
        <v>79</v>
      </c>
      <c r="B34" s="111"/>
      <c r="C34" s="7">
        <v>10968869</v>
      </c>
      <c r="D34" s="7">
        <v>10254424</v>
      </c>
      <c r="E34" s="91">
        <v>15651966</v>
      </c>
      <c r="F34" s="90">
        <v>29314431</v>
      </c>
      <c r="G34" s="7">
        <v>29314431</v>
      </c>
      <c r="H34" s="33">
        <v>29314431</v>
      </c>
      <c r="I34" s="31"/>
      <c r="J34" s="7"/>
      <c r="K34" s="91"/>
    </row>
    <row r="35" spans="1:11" ht="12.75">
      <c r="A35" s="113" t="s">
        <v>80</v>
      </c>
      <c r="B35" s="111"/>
      <c r="C35" s="7">
        <v>79672886</v>
      </c>
      <c r="D35" s="7">
        <v>138248099</v>
      </c>
      <c r="E35" s="91">
        <v>124448669</v>
      </c>
      <c r="F35" s="90">
        <v>98623667</v>
      </c>
      <c r="G35" s="7">
        <v>98623667</v>
      </c>
      <c r="H35" s="33">
        <v>98623667</v>
      </c>
      <c r="I35" s="31"/>
      <c r="J35" s="7"/>
      <c r="K35" s="91"/>
    </row>
    <row r="36" spans="1:11" ht="12.75">
      <c r="A36" s="113" t="s">
        <v>81</v>
      </c>
      <c r="B36" s="111"/>
      <c r="C36" s="7"/>
      <c r="D36" s="7">
        <v>22340773</v>
      </c>
      <c r="E36" s="91"/>
      <c r="F36" s="90">
        <v>21605598</v>
      </c>
      <c r="G36" s="7">
        <v>21605598</v>
      </c>
      <c r="H36" s="33">
        <v>21605598</v>
      </c>
      <c r="I36" s="31"/>
      <c r="J36" s="7"/>
      <c r="K36" s="91"/>
    </row>
    <row r="37" spans="1:11" ht="12.75">
      <c r="A37" s="113" t="s">
        <v>82</v>
      </c>
      <c r="B37" s="111"/>
      <c r="C37" s="131">
        <v>8564739</v>
      </c>
      <c r="D37" s="131">
        <v>5884059</v>
      </c>
      <c r="E37" s="132">
        <v>5588357</v>
      </c>
      <c r="F37" s="133">
        <v>5060282</v>
      </c>
      <c r="G37" s="131">
        <v>5060282</v>
      </c>
      <c r="H37" s="134">
        <v>5060282</v>
      </c>
      <c r="I37" s="135"/>
      <c r="J37" s="131"/>
      <c r="K37" s="132"/>
    </row>
    <row r="38" spans="1:11" ht="12.75">
      <c r="A38" s="110" t="s">
        <v>83</v>
      </c>
      <c r="B38" s="120"/>
      <c r="C38" s="12">
        <f aca="true" t="shared" si="7" ref="C38:K38">SUM(C39:C41)</f>
        <v>85190665</v>
      </c>
      <c r="D38" s="12">
        <f t="shared" si="7"/>
        <v>25343939</v>
      </c>
      <c r="E38" s="136">
        <f t="shared" si="7"/>
        <v>106855222</v>
      </c>
      <c r="F38" s="137">
        <f t="shared" si="7"/>
        <v>44677342</v>
      </c>
      <c r="G38" s="12">
        <f t="shared" si="7"/>
        <v>44677342</v>
      </c>
      <c r="H38" s="74">
        <f t="shared" si="7"/>
        <v>44677342</v>
      </c>
      <c r="I38" s="72">
        <f t="shared" si="7"/>
        <v>0</v>
      </c>
      <c r="J38" s="12">
        <f t="shared" si="7"/>
        <v>0</v>
      </c>
      <c r="K38" s="136">
        <f t="shared" si="7"/>
        <v>0</v>
      </c>
    </row>
    <row r="39" spans="1:11" ht="12.75">
      <c r="A39" s="113" t="s">
        <v>84</v>
      </c>
      <c r="B39" s="111"/>
      <c r="C39" s="7">
        <v>29535720</v>
      </c>
      <c r="D39" s="7"/>
      <c r="E39" s="91">
        <v>26868134</v>
      </c>
      <c r="F39" s="90">
        <v>6166045</v>
      </c>
      <c r="G39" s="7">
        <v>6166045</v>
      </c>
      <c r="H39" s="33">
        <v>6166045</v>
      </c>
      <c r="I39" s="31"/>
      <c r="J39" s="7"/>
      <c r="K39" s="91"/>
    </row>
    <row r="40" spans="1:11" ht="12.75">
      <c r="A40" s="113" t="s">
        <v>85</v>
      </c>
      <c r="B40" s="111"/>
      <c r="C40" s="7">
        <v>50415625</v>
      </c>
      <c r="D40" s="7">
        <v>24204272</v>
      </c>
      <c r="E40" s="91">
        <v>72353983</v>
      </c>
      <c r="F40" s="90">
        <v>37777225</v>
      </c>
      <c r="G40" s="7">
        <v>37777225</v>
      </c>
      <c r="H40" s="33">
        <v>37777225</v>
      </c>
      <c r="I40" s="31"/>
      <c r="J40" s="7"/>
      <c r="K40" s="91"/>
    </row>
    <row r="41" spans="1:11" ht="12.75">
      <c r="A41" s="113" t="s">
        <v>86</v>
      </c>
      <c r="B41" s="111"/>
      <c r="C41" s="7">
        <v>5239320</v>
      </c>
      <c r="D41" s="7">
        <v>1139667</v>
      </c>
      <c r="E41" s="91">
        <v>7633105</v>
      </c>
      <c r="F41" s="90">
        <v>734072</v>
      </c>
      <c r="G41" s="7">
        <v>734072</v>
      </c>
      <c r="H41" s="33">
        <v>734072</v>
      </c>
      <c r="I41" s="31"/>
      <c r="J41" s="7"/>
      <c r="K41" s="91"/>
    </row>
    <row r="42" spans="1:11" ht="12.75">
      <c r="A42" s="110" t="s">
        <v>87</v>
      </c>
      <c r="B42" s="120"/>
      <c r="C42" s="12">
        <f aca="true" t="shared" si="8" ref="C42:K42">SUM(C43:C46)</f>
        <v>767480214</v>
      </c>
      <c r="D42" s="12">
        <f t="shared" si="8"/>
        <v>765759462</v>
      </c>
      <c r="E42" s="136">
        <f t="shared" si="8"/>
        <v>722408043</v>
      </c>
      <c r="F42" s="137">
        <f t="shared" si="8"/>
        <v>818676211</v>
      </c>
      <c r="G42" s="12">
        <f t="shared" si="8"/>
        <v>818676211</v>
      </c>
      <c r="H42" s="74">
        <f t="shared" si="8"/>
        <v>818676211</v>
      </c>
      <c r="I42" s="72">
        <f t="shared" si="8"/>
        <v>0</v>
      </c>
      <c r="J42" s="12">
        <f t="shared" si="8"/>
        <v>0</v>
      </c>
      <c r="K42" s="136">
        <f t="shared" si="8"/>
        <v>0</v>
      </c>
    </row>
    <row r="43" spans="1:11" ht="12.75">
      <c r="A43" s="113" t="s">
        <v>88</v>
      </c>
      <c r="B43" s="111"/>
      <c r="C43" s="7">
        <v>424414614</v>
      </c>
      <c r="D43" s="7">
        <v>454898183</v>
      </c>
      <c r="E43" s="91">
        <v>433324434</v>
      </c>
      <c r="F43" s="90">
        <v>496538718</v>
      </c>
      <c r="G43" s="7">
        <v>496538718</v>
      </c>
      <c r="H43" s="33">
        <v>496538718</v>
      </c>
      <c r="I43" s="31"/>
      <c r="J43" s="7"/>
      <c r="K43" s="91"/>
    </row>
    <row r="44" spans="1:11" ht="12.75">
      <c r="A44" s="113" t="s">
        <v>89</v>
      </c>
      <c r="B44" s="111"/>
      <c r="C44" s="7">
        <v>247799263</v>
      </c>
      <c r="D44" s="7">
        <v>209063843</v>
      </c>
      <c r="E44" s="91">
        <v>187003876</v>
      </c>
      <c r="F44" s="90">
        <v>221019950</v>
      </c>
      <c r="G44" s="7">
        <v>221019950</v>
      </c>
      <c r="H44" s="33">
        <v>221019950</v>
      </c>
      <c r="I44" s="31"/>
      <c r="J44" s="7"/>
      <c r="K44" s="91"/>
    </row>
    <row r="45" spans="1:11" ht="12.75">
      <c r="A45" s="113" t="s">
        <v>90</v>
      </c>
      <c r="B45" s="111"/>
      <c r="C45" s="131">
        <v>19546817</v>
      </c>
      <c r="D45" s="131">
        <v>28026062</v>
      </c>
      <c r="E45" s="132">
        <v>32267529</v>
      </c>
      <c r="F45" s="133">
        <v>31282361</v>
      </c>
      <c r="G45" s="131">
        <v>31282361</v>
      </c>
      <c r="H45" s="134">
        <v>31282361</v>
      </c>
      <c r="I45" s="135"/>
      <c r="J45" s="131"/>
      <c r="K45" s="132"/>
    </row>
    <row r="46" spans="1:11" ht="12.75">
      <c r="A46" s="113" t="s">
        <v>91</v>
      </c>
      <c r="B46" s="111"/>
      <c r="C46" s="7">
        <v>75719520</v>
      </c>
      <c r="D46" s="7">
        <v>73771374</v>
      </c>
      <c r="E46" s="91">
        <v>69812204</v>
      </c>
      <c r="F46" s="90">
        <v>69835182</v>
      </c>
      <c r="G46" s="7">
        <v>69835182</v>
      </c>
      <c r="H46" s="33">
        <v>69835182</v>
      </c>
      <c r="I46" s="31"/>
      <c r="J46" s="7"/>
      <c r="K46" s="91"/>
    </row>
    <row r="47" spans="1:11" ht="12.75">
      <c r="A47" s="110" t="s">
        <v>92</v>
      </c>
      <c r="B47" s="120" t="s">
        <v>93</v>
      </c>
      <c r="C47" s="12">
        <v>938386</v>
      </c>
      <c r="D47" s="12">
        <v>12626994</v>
      </c>
      <c r="E47" s="136">
        <v>2407851</v>
      </c>
      <c r="F47" s="137">
        <v>14246379</v>
      </c>
      <c r="G47" s="12">
        <v>14246379</v>
      </c>
      <c r="H47" s="74">
        <v>14246379</v>
      </c>
      <c r="I47" s="72"/>
      <c r="J47" s="12"/>
      <c r="K47" s="136"/>
    </row>
    <row r="48" spans="1:11" ht="12.75">
      <c r="A48" s="121" t="s">
        <v>97</v>
      </c>
      <c r="B48" s="122" t="s">
        <v>98</v>
      </c>
      <c r="C48" s="43">
        <f aca="true" t="shared" si="9" ref="C48:K48">+C28+C32+C38+C42+C47</f>
        <v>2316268113</v>
      </c>
      <c r="D48" s="43">
        <f t="shared" si="9"/>
        <v>2277725899</v>
      </c>
      <c r="E48" s="148">
        <f t="shared" si="9"/>
        <v>2269840864</v>
      </c>
      <c r="F48" s="149">
        <f t="shared" si="9"/>
        <v>2293154170</v>
      </c>
      <c r="G48" s="43">
        <f t="shared" si="9"/>
        <v>2293154170</v>
      </c>
      <c r="H48" s="46">
        <f t="shared" si="9"/>
        <v>2293154170</v>
      </c>
      <c r="I48" s="42">
        <f t="shared" si="9"/>
        <v>0</v>
      </c>
      <c r="J48" s="43">
        <f t="shared" si="9"/>
        <v>0</v>
      </c>
      <c r="K48" s="148">
        <f t="shared" si="9"/>
        <v>0</v>
      </c>
    </row>
    <row r="49" spans="1:11" ht="12.75">
      <c r="A49" s="126" t="s">
        <v>35</v>
      </c>
      <c r="B49" s="127"/>
      <c r="C49" s="150">
        <f aca="true" t="shared" si="10" ref="C49:K49">+C25-C48</f>
        <v>-701929733</v>
      </c>
      <c r="D49" s="150">
        <f t="shared" si="10"/>
        <v>-502810593</v>
      </c>
      <c r="E49" s="151">
        <f t="shared" si="10"/>
        <v>-350528684</v>
      </c>
      <c r="F49" s="152">
        <f t="shared" si="10"/>
        <v>-303964378</v>
      </c>
      <c r="G49" s="150">
        <f t="shared" si="10"/>
        <v>-303964378</v>
      </c>
      <c r="H49" s="153">
        <f t="shared" si="10"/>
        <v>-303964378</v>
      </c>
      <c r="I49" s="154">
        <f t="shared" si="10"/>
        <v>0</v>
      </c>
      <c r="J49" s="150">
        <f t="shared" si="10"/>
        <v>0</v>
      </c>
      <c r="K49" s="151">
        <f t="shared" si="10"/>
        <v>0</v>
      </c>
    </row>
    <row r="50" spans="1:11" ht="12.75">
      <c r="A50" s="128" t="s">
        <v>381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2.75">
      <c r="A51" s="509" t="s">
        <v>382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2.75">
      <c r="A52" s="511" t="s">
        <v>383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2.75">
      <c r="A53" s="509" t="s">
        <v>384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24.75" customHeight="1">
      <c r="A54" s="506" t="s">
        <v>385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56" t="s">
        <v>386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56" t="s">
        <v>387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/>
  <mergeCells count="7">
    <mergeCell ref="A54:K54"/>
    <mergeCell ref="A1:K1"/>
    <mergeCell ref="F2:H2"/>
    <mergeCell ref="I2:K2"/>
    <mergeCell ref="A51:K51"/>
    <mergeCell ref="A52:K52"/>
    <mergeCell ref="A53:K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1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124" t="s">
        <v>100</v>
      </c>
      <c r="B4" s="174"/>
      <c r="C4" s="143"/>
      <c r="D4" s="143"/>
      <c r="E4" s="144"/>
      <c r="F4" s="145"/>
      <c r="G4" s="143"/>
      <c r="H4" s="175"/>
      <c r="I4" s="146"/>
      <c r="J4" s="147"/>
      <c r="K4" s="143"/>
      <c r="L4" s="175"/>
    </row>
    <row r="5" spans="1:12" ht="12.75">
      <c r="A5" s="176" t="s">
        <v>17</v>
      </c>
      <c r="B5" s="177" t="s">
        <v>95</v>
      </c>
      <c r="C5" s="7">
        <v>312009860</v>
      </c>
      <c r="D5" s="7">
        <v>292796357</v>
      </c>
      <c r="E5" s="30">
        <v>296045962</v>
      </c>
      <c r="F5" s="31">
        <v>303530000</v>
      </c>
      <c r="G5" s="7">
        <v>303530000</v>
      </c>
      <c r="H5" s="32">
        <v>303530000</v>
      </c>
      <c r="I5" s="33">
        <v>0</v>
      </c>
      <c r="J5" s="31">
        <v>0</v>
      </c>
      <c r="K5" s="7">
        <v>0</v>
      </c>
      <c r="L5" s="32">
        <v>0</v>
      </c>
    </row>
    <row r="6" spans="1:12" ht="12.75">
      <c r="A6" s="176" t="s">
        <v>101</v>
      </c>
      <c r="B6" s="177"/>
      <c r="C6" s="7">
        <v>0</v>
      </c>
      <c r="D6" s="7">
        <v>0</v>
      </c>
      <c r="E6" s="32">
        <v>0</v>
      </c>
      <c r="F6" s="164">
        <v>0</v>
      </c>
      <c r="G6" s="7">
        <v>0</v>
      </c>
      <c r="H6" s="32">
        <v>0</v>
      </c>
      <c r="I6" s="91">
        <v>0</v>
      </c>
      <c r="J6" s="164">
        <v>0</v>
      </c>
      <c r="K6" s="7">
        <v>0</v>
      </c>
      <c r="L6" s="32">
        <v>0</v>
      </c>
    </row>
    <row r="7" spans="1:12" ht="12.75">
      <c r="A7" s="178" t="s">
        <v>102</v>
      </c>
      <c r="B7" s="177" t="s">
        <v>95</v>
      </c>
      <c r="C7" s="7">
        <v>395926096</v>
      </c>
      <c r="D7" s="7">
        <v>450534775</v>
      </c>
      <c r="E7" s="32">
        <v>454532323</v>
      </c>
      <c r="F7" s="164">
        <v>472396332</v>
      </c>
      <c r="G7" s="7">
        <v>472396332</v>
      </c>
      <c r="H7" s="32">
        <v>472396332</v>
      </c>
      <c r="I7" s="91">
        <v>0</v>
      </c>
      <c r="J7" s="164">
        <v>0</v>
      </c>
      <c r="K7" s="7">
        <v>0</v>
      </c>
      <c r="L7" s="32">
        <v>0</v>
      </c>
    </row>
    <row r="8" spans="1:12" ht="12.75">
      <c r="A8" s="178" t="s">
        <v>103</v>
      </c>
      <c r="B8" s="177" t="s">
        <v>95</v>
      </c>
      <c r="C8" s="7">
        <v>117260199</v>
      </c>
      <c r="D8" s="7">
        <v>125247351</v>
      </c>
      <c r="E8" s="32">
        <v>148909296</v>
      </c>
      <c r="F8" s="164">
        <v>150377790</v>
      </c>
      <c r="G8" s="7">
        <v>150377790</v>
      </c>
      <c r="H8" s="32">
        <v>150377790</v>
      </c>
      <c r="I8" s="165">
        <v>0</v>
      </c>
      <c r="J8" s="164">
        <v>0</v>
      </c>
      <c r="K8" s="7">
        <v>0</v>
      </c>
      <c r="L8" s="32">
        <v>0</v>
      </c>
    </row>
    <row r="9" spans="1:12" ht="12.75">
      <c r="A9" s="178" t="s">
        <v>104</v>
      </c>
      <c r="B9" s="177" t="s">
        <v>95</v>
      </c>
      <c r="C9" s="7">
        <v>30703103</v>
      </c>
      <c r="D9" s="7">
        <v>29662131</v>
      </c>
      <c r="E9" s="32">
        <v>41743853</v>
      </c>
      <c r="F9" s="164">
        <v>37582790</v>
      </c>
      <c r="G9" s="7">
        <v>37582790</v>
      </c>
      <c r="H9" s="32">
        <v>37582790</v>
      </c>
      <c r="I9" s="165">
        <v>0</v>
      </c>
      <c r="J9" s="164">
        <v>0</v>
      </c>
      <c r="K9" s="7">
        <v>0</v>
      </c>
      <c r="L9" s="32">
        <v>0</v>
      </c>
    </row>
    <row r="10" spans="1:12" ht="12.75">
      <c r="A10" s="178" t="s">
        <v>105</v>
      </c>
      <c r="B10" s="177" t="s">
        <v>95</v>
      </c>
      <c r="C10" s="7">
        <v>30272967</v>
      </c>
      <c r="D10" s="7">
        <v>31442522</v>
      </c>
      <c r="E10" s="179">
        <v>38889077</v>
      </c>
      <c r="F10" s="28">
        <v>32552880</v>
      </c>
      <c r="G10" s="26">
        <v>32552880</v>
      </c>
      <c r="H10" s="179">
        <v>32552880</v>
      </c>
      <c r="I10" s="180">
        <v>0</v>
      </c>
      <c r="J10" s="181">
        <v>0</v>
      </c>
      <c r="K10" s="26">
        <v>0</v>
      </c>
      <c r="L10" s="179">
        <v>0</v>
      </c>
    </row>
    <row r="11" spans="1:12" ht="12.75">
      <c r="A11" s="178" t="s">
        <v>106</v>
      </c>
      <c r="B11" s="182"/>
      <c r="C11" s="7">
        <v>0</v>
      </c>
      <c r="D11" s="7">
        <v>0</v>
      </c>
      <c r="E11" s="32">
        <v>0</v>
      </c>
      <c r="F11" s="164">
        <v>0</v>
      </c>
      <c r="G11" s="7">
        <v>0</v>
      </c>
      <c r="H11" s="32">
        <v>0</v>
      </c>
      <c r="I11" s="165">
        <v>0</v>
      </c>
      <c r="J11" s="164">
        <v>0</v>
      </c>
      <c r="K11" s="7">
        <v>0</v>
      </c>
      <c r="L11" s="32">
        <v>0</v>
      </c>
    </row>
    <row r="12" spans="1:12" ht="12.75">
      <c r="A12" s="178" t="s">
        <v>107</v>
      </c>
      <c r="B12" s="182"/>
      <c r="C12" s="7">
        <v>609731</v>
      </c>
      <c r="D12" s="7">
        <v>1019988</v>
      </c>
      <c r="E12" s="32">
        <v>1242807</v>
      </c>
      <c r="F12" s="164">
        <v>1270000</v>
      </c>
      <c r="G12" s="7">
        <v>1270000</v>
      </c>
      <c r="H12" s="32">
        <v>1270000</v>
      </c>
      <c r="I12" s="165">
        <v>0</v>
      </c>
      <c r="J12" s="164">
        <v>0</v>
      </c>
      <c r="K12" s="7">
        <v>0</v>
      </c>
      <c r="L12" s="32">
        <v>0</v>
      </c>
    </row>
    <row r="13" spans="1:12" ht="12.75">
      <c r="A13" s="176" t="s">
        <v>108</v>
      </c>
      <c r="B13" s="182"/>
      <c r="C13" s="7">
        <v>3750086</v>
      </c>
      <c r="D13" s="7">
        <v>7717414</v>
      </c>
      <c r="E13" s="32">
        <v>4300846</v>
      </c>
      <c r="F13" s="164">
        <v>5500000</v>
      </c>
      <c r="G13" s="7">
        <v>5500000</v>
      </c>
      <c r="H13" s="32">
        <v>5500000</v>
      </c>
      <c r="I13" s="165">
        <v>0</v>
      </c>
      <c r="J13" s="164">
        <v>0</v>
      </c>
      <c r="K13" s="7">
        <v>0</v>
      </c>
      <c r="L13" s="32">
        <v>0</v>
      </c>
    </row>
    <row r="14" spans="1:12" ht="12.75">
      <c r="A14" s="176" t="s">
        <v>109</v>
      </c>
      <c r="B14" s="182"/>
      <c r="C14" s="7">
        <v>64767525</v>
      </c>
      <c r="D14" s="7">
        <v>60938970</v>
      </c>
      <c r="E14" s="32">
        <v>95353921</v>
      </c>
      <c r="F14" s="164">
        <v>85000000</v>
      </c>
      <c r="G14" s="7">
        <v>85000000</v>
      </c>
      <c r="H14" s="32">
        <v>85000000</v>
      </c>
      <c r="I14" s="165">
        <v>0</v>
      </c>
      <c r="J14" s="164">
        <v>0</v>
      </c>
      <c r="K14" s="7">
        <v>0</v>
      </c>
      <c r="L14" s="32">
        <v>0</v>
      </c>
    </row>
    <row r="15" spans="1:12" ht="12.75">
      <c r="A15" s="176" t="s">
        <v>110</v>
      </c>
      <c r="B15" s="182"/>
      <c r="C15" s="7">
        <v>0</v>
      </c>
      <c r="D15" s="7">
        <v>0</v>
      </c>
      <c r="E15" s="32">
        <v>0</v>
      </c>
      <c r="F15" s="164">
        <v>0</v>
      </c>
      <c r="G15" s="7">
        <v>0</v>
      </c>
      <c r="H15" s="32">
        <v>0</v>
      </c>
      <c r="I15" s="165">
        <v>0</v>
      </c>
      <c r="J15" s="164">
        <v>0</v>
      </c>
      <c r="K15" s="7">
        <v>0</v>
      </c>
      <c r="L15" s="32">
        <v>0</v>
      </c>
    </row>
    <row r="16" spans="1:12" ht="12.75">
      <c r="A16" s="176" t="s">
        <v>111</v>
      </c>
      <c r="B16" s="182"/>
      <c r="C16" s="7">
        <v>1561445</v>
      </c>
      <c r="D16" s="7">
        <v>2900316</v>
      </c>
      <c r="E16" s="32">
        <v>2992204</v>
      </c>
      <c r="F16" s="164">
        <v>2000000</v>
      </c>
      <c r="G16" s="7">
        <v>2000000</v>
      </c>
      <c r="H16" s="32">
        <v>2000000</v>
      </c>
      <c r="I16" s="165">
        <v>0</v>
      </c>
      <c r="J16" s="164">
        <v>0</v>
      </c>
      <c r="K16" s="7">
        <v>0</v>
      </c>
      <c r="L16" s="32">
        <v>0</v>
      </c>
    </row>
    <row r="17" spans="1:12" ht="12.75">
      <c r="A17" s="176" t="s">
        <v>112</v>
      </c>
      <c r="B17" s="182"/>
      <c r="C17" s="7">
        <v>5438102</v>
      </c>
      <c r="D17" s="7">
        <v>5923109</v>
      </c>
      <c r="E17" s="32">
        <v>6229320</v>
      </c>
      <c r="F17" s="164">
        <v>4000000</v>
      </c>
      <c r="G17" s="7">
        <v>4000000</v>
      </c>
      <c r="H17" s="32">
        <v>4000000</v>
      </c>
      <c r="I17" s="165">
        <v>0</v>
      </c>
      <c r="J17" s="164">
        <v>0</v>
      </c>
      <c r="K17" s="7">
        <v>0</v>
      </c>
      <c r="L17" s="32">
        <v>0</v>
      </c>
    </row>
    <row r="18" spans="1:12" ht="12.75">
      <c r="A18" s="178" t="s">
        <v>113</v>
      </c>
      <c r="B18" s="177"/>
      <c r="C18" s="7">
        <v>9605630</v>
      </c>
      <c r="D18" s="7">
        <v>10273935</v>
      </c>
      <c r="E18" s="32">
        <v>11455654</v>
      </c>
      <c r="F18" s="164">
        <v>9000000</v>
      </c>
      <c r="G18" s="7">
        <v>9000000</v>
      </c>
      <c r="H18" s="32">
        <v>9000000</v>
      </c>
      <c r="I18" s="165">
        <v>0</v>
      </c>
      <c r="J18" s="164">
        <v>0</v>
      </c>
      <c r="K18" s="7">
        <v>0</v>
      </c>
      <c r="L18" s="32">
        <v>0</v>
      </c>
    </row>
    <row r="19" spans="1:12" ht="12.75">
      <c r="A19" s="176" t="s">
        <v>20</v>
      </c>
      <c r="B19" s="182"/>
      <c r="C19" s="7">
        <v>369770000</v>
      </c>
      <c r="D19" s="7">
        <v>442428000</v>
      </c>
      <c r="E19" s="32">
        <v>507552417</v>
      </c>
      <c r="F19" s="164">
        <v>571733000</v>
      </c>
      <c r="G19" s="7">
        <v>571733000</v>
      </c>
      <c r="H19" s="32">
        <v>571733000</v>
      </c>
      <c r="I19" s="165">
        <v>0</v>
      </c>
      <c r="J19" s="164">
        <v>0</v>
      </c>
      <c r="K19" s="7">
        <v>0</v>
      </c>
      <c r="L19" s="32">
        <v>0</v>
      </c>
    </row>
    <row r="20" spans="1:12" ht="12.75">
      <c r="A20" s="176" t="s">
        <v>21</v>
      </c>
      <c r="B20" s="182" t="s">
        <v>95</v>
      </c>
      <c r="C20" s="7">
        <v>15193938</v>
      </c>
      <c r="D20" s="7">
        <v>12772904</v>
      </c>
      <c r="E20" s="179">
        <v>49853500</v>
      </c>
      <c r="F20" s="28">
        <v>13242000</v>
      </c>
      <c r="G20" s="26">
        <v>13242000</v>
      </c>
      <c r="H20" s="179">
        <v>13242000</v>
      </c>
      <c r="I20" s="180">
        <v>0</v>
      </c>
      <c r="J20" s="181">
        <v>0</v>
      </c>
      <c r="K20" s="26">
        <v>0</v>
      </c>
      <c r="L20" s="179">
        <v>0</v>
      </c>
    </row>
    <row r="21" spans="1:12" ht="12.75">
      <c r="A21" s="176" t="s">
        <v>114</v>
      </c>
      <c r="B21" s="182"/>
      <c r="C21" s="7">
        <v>0</v>
      </c>
      <c r="D21" s="7">
        <v>4425550</v>
      </c>
      <c r="E21" s="32">
        <v>0</v>
      </c>
      <c r="F21" s="164">
        <v>0</v>
      </c>
      <c r="G21" s="7">
        <v>0</v>
      </c>
      <c r="H21" s="55">
        <v>0</v>
      </c>
      <c r="I21" s="165">
        <v>0</v>
      </c>
      <c r="J21" s="164">
        <v>0</v>
      </c>
      <c r="K21" s="7">
        <v>0</v>
      </c>
      <c r="L21" s="32">
        <v>0</v>
      </c>
    </row>
    <row r="22" spans="1:12" ht="24.75" customHeight="1">
      <c r="A22" s="183" t="s">
        <v>22</v>
      </c>
      <c r="B22" s="184"/>
      <c r="C22" s="185">
        <f aca="true" t="shared" si="0" ref="C22:L22">SUM(C5:C21)</f>
        <v>1356868682</v>
      </c>
      <c r="D22" s="185">
        <f t="shared" si="0"/>
        <v>1478083322</v>
      </c>
      <c r="E22" s="186">
        <f t="shared" si="0"/>
        <v>1659101180</v>
      </c>
      <c r="F22" s="187">
        <f t="shared" si="0"/>
        <v>1688184792</v>
      </c>
      <c r="G22" s="185">
        <f t="shared" si="0"/>
        <v>1688184792</v>
      </c>
      <c r="H22" s="188">
        <f t="shared" si="0"/>
        <v>1688184792</v>
      </c>
      <c r="I22" s="189">
        <f t="shared" si="0"/>
        <v>0</v>
      </c>
      <c r="J22" s="190">
        <f t="shared" si="0"/>
        <v>0</v>
      </c>
      <c r="K22" s="185">
        <f t="shared" si="0"/>
        <v>0</v>
      </c>
      <c r="L22" s="186">
        <f t="shared" si="0"/>
        <v>0</v>
      </c>
    </row>
    <row r="23" spans="1:12" ht="4.5" customHeight="1">
      <c r="A23" s="123"/>
      <c r="B23" s="182"/>
      <c r="C23" s="26"/>
      <c r="D23" s="26"/>
      <c r="E23" s="179"/>
      <c r="F23" s="28"/>
      <c r="G23" s="26"/>
      <c r="H23" s="27"/>
      <c r="I23" s="180"/>
      <c r="J23" s="181"/>
      <c r="K23" s="26"/>
      <c r="L23" s="179"/>
    </row>
    <row r="24" spans="1:12" ht="12.75">
      <c r="A24" s="124" t="s">
        <v>115</v>
      </c>
      <c r="B24" s="191"/>
      <c r="C24" s="26"/>
      <c r="D24" s="26"/>
      <c r="E24" s="179"/>
      <c r="F24" s="28"/>
      <c r="G24" s="26"/>
      <c r="H24" s="27"/>
      <c r="I24" s="180"/>
      <c r="J24" s="181"/>
      <c r="K24" s="26"/>
      <c r="L24" s="179"/>
    </row>
    <row r="25" spans="1:12" ht="12.75">
      <c r="A25" s="178" t="s">
        <v>116</v>
      </c>
      <c r="B25" s="177" t="s">
        <v>95</v>
      </c>
      <c r="C25" s="7">
        <v>324765724</v>
      </c>
      <c r="D25" s="7">
        <v>358843834</v>
      </c>
      <c r="E25" s="32">
        <v>392301867</v>
      </c>
      <c r="F25" s="33">
        <v>380851589</v>
      </c>
      <c r="G25" s="7">
        <v>380851589</v>
      </c>
      <c r="H25" s="91">
        <v>380851589</v>
      </c>
      <c r="I25" s="165">
        <v>0</v>
      </c>
      <c r="J25" s="164">
        <v>0</v>
      </c>
      <c r="K25" s="7">
        <v>0</v>
      </c>
      <c r="L25" s="32">
        <v>0</v>
      </c>
    </row>
    <row r="26" spans="1:12" ht="12.75">
      <c r="A26" s="178" t="s">
        <v>24</v>
      </c>
      <c r="B26" s="177"/>
      <c r="C26" s="7">
        <v>22405619</v>
      </c>
      <c r="D26" s="7">
        <v>23727463</v>
      </c>
      <c r="E26" s="32">
        <v>25455611</v>
      </c>
      <c r="F26" s="164">
        <v>27000001</v>
      </c>
      <c r="G26" s="7">
        <v>27000001</v>
      </c>
      <c r="H26" s="32">
        <v>27000001</v>
      </c>
      <c r="I26" s="165">
        <v>0</v>
      </c>
      <c r="J26" s="164">
        <v>0</v>
      </c>
      <c r="K26" s="7">
        <v>0</v>
      </c>
      <c r="L26" s="32">
        <v>0</v>
      </c>
    </row>
    <row r="27" spans="1:12" ht="12.75">
      <c r="A27" s="178" t="s">
        <v>117</v>
      </c>
      <c r="B27" s="177" t="s">
        <v>98</v>
      </c>
      <c r="C27" s="7">
        <v>85325977</v>
      </c>
      <c r="D27" s="7">
        <v>228753421</v>
      </c>
      <c r="E27" s="32">
        <v>157979102</v>
      </c>
      <c r="F27" s="164">
        <v>270000000</v>
      </c>
      <c r="G27" s="7">
        <v>270000000</v>
      </c>
      <c r="H27" s="32">
        <v>270000000</v>
      </c>
      <c r="I27" s="165">
        <v>0</v>
      </c>
      <c r="J27" s="164">
        <v>0</v>
      </c>
      <c r="K27" s="7">
        <v>0</v>
      </c>
      <c r="L27" s="32">
        <v>0</v>
      </c>
    </row>
    <row r="28" spans="1:12" ht="12.75">
      <c r="A28" s="178" t="s">
        <v>25</v>
      </c>
      <c r="B28" s="177" t="s">
        <v>95</v>
      </c>
      <c r="C28" s="7">
        <v>720685484</v>
      </c>
      <c r="D28" s="7">
        <v>483685862</v>
      </c>
      <c r="E28" s="32">
        <v>458952088</v>
      </c>
      <c r="F28" s="33">
        <v>604762000</v>
      </c>
      <c r="G28" s="7">
        <v>604762000</v>
      </c>
      <c r="H28" s="91">
        <v>604762000</v>
      </c>
      <c r="I28" s="165">
        <v>0</v>
      </c>
      <c r="J28" s="164">
        <v>0</v>
      </c>
      <c r="K28" s="7">
        <v>0</v>
      </c>
      <c r="L28" s="32">
        <v>0</v>
      </c>
    </row>
    <row r="29" spans="1:12" ht="12.75">
      <c r="A29" s="178" t="s">
        <v>26</v>
      </c>
      <c r="B29" s="177"/>
      <c r="C29" s="7">
        <v>101123702</v>
      </c>
      <c r="D29" s="7">
        <v>115680031</v>
      </c>
      <c r="E29" s="32">
        <v>131937107</v>
      </c>
      <c r="F29" s="164">
        <v>100000000</v>
      </c>
      <c r="G29" s="7">
        <v>100000000</v>
      </c>
      <c r="H29" s="32">
        <v>100000000</v>
      </c>
      <c r="I29" s="165">
        <v>0</v>
      </c>
      <c r="J29" s="164">
        <v>0</v>
      </c>
      <c r="K29" s="7">
        <v>0</v>
      </c>
      <c r="L29" s="32">
        <v>0</v>
      </c>
    </row>
    <row r="30" spans="1:12" ht="12.75">
      <c r="A30" s="178" t="s">
        <v>118</v>
      </c>
      <c r="B30" s="177" t="s">
        <v>95</v>
      </c>
      <c r="C30" s="7">
        <v>482036326</v>
      </c>
      <c r="D30" s="7">
        <v>472483691</v>
      </c>
      <c r="E30" s="32">
        <v>452876346</v>
      </c>
      <c r="F30" s="33">
        <v>549800000</v>
      </c>
      <c r="G30" s="7">
        <v>549800000</v>
      </c>
      <c r="H30" s="91">
        <v>549800000</v>
      </c>
      <c r="I30" s="165">
        <v>0</v>
      </c>
      <c r="J30" s="164">
        <v>0</v>
      </c>
      <c r="K30" s="7">
        <v>0</v>
      </c>
      <c r="L30" s="32">
        <v>0</v>
      </c>
    </row>
    <row r="31" spans="1:12" ht="12.75">
      <c r="A31" s="178" t="s">
        <v>119</v>
      </c>
      <c r="B31" s="177" t="s">
        <v>120</v>
      </c>
      <c r="C31" s="7">
        <v>99626297</v>
      </c>
      <c r="D31" s="7">
        <v>112585383</v>
      </c>
      <c r="E31" s="32">
        <v>122068565</v>
      </c>
      <c r="F31" s="164">
        <v>83940000</v>
      </c>
      <c r="G31" s="7">
        <v>83940000</v>
      </c>
      <c r="H31" s="32">
        <v>83940000</v>
      </c>
      <c r="I31" s="165">
        <v>0</v>
      </c>
      <c r="J31" s="164">
        <v>0</v>
      </c>
      <c r="K31" s="7">
        <v>0</v>
      </c>
      <c r="L31" s="32">
        <v>0</v>
      </c>
    </row>
    <row r="32" spans="1:12" ht="12.75">
      <c r="A32" s="178" t="s">
        <v>121</v>
      </c>
      <c r="B32" s="177"/>
      <c r="C32" s="7">
        <v>112791491</v>
      </c>
      <c r="D32" s="7">
        <v>129644070</v>
      </c>
      <c r="E32" s="32">
        <v>259308323</v>
      </c>
      <c r="F32" s="33">
        <v>145400000</v>
      </c>
      <c r="G32" s="7">
        <v>145400000</v>
      </c>
      <c r="H32" s="91">
        <v>145400000</v>
      </c>
      <c r="I32" s="165">
        <v>0</v>
      </c>
      <c r="J32" s="164">
        <v>0</v>
      </c>
      <c r="K32" s="7">
        <v>0</v>
      </c>
      <c r="L32" s="32">
        <v>0</v>
      </c>
    </row>
    <row r="33" spans="1:12" ht="12.75">
      <c r="A33" s="178" t="s">
        <v>28</v>
      </c>
      <c r="B33" s="177"/>
      <c r="C33" s="7">
        <v>13322718</v>
      </c>
      <c r="D33" s="7">
        <v>22609653</v>
      </c>
      <c r="E33" s="32">
        <v>20819232</v>
      </c>
      <c r="F33" s="164">
        <v>10000000</v>
      </c>
      <c r="G33" s="7">
        <v>10000000</v>
      </c>
      <c r="H33" s="32">
        <v>10000000</v>
      </c>
      <c r="I33" s="165">
        <v>0</v>
      </c>
      <c r="J33" s="164">
        <v>0</v>
      </c>
      <c r="K33" s="7">
        <v>0</v>
      </c>
      <c r="L33" s="32">
        <v>0</v>
      </c>
    </row>
    <row r="34" spans="1:12" ht="12.75">
      <c r="A34" s="178" t="s">
        <v>29</v>
      </c>
      <c r="B34" s="177" t="s">
        <v>122</v>
      </c>
      <c r="C34" s="7">
        <v>342785271</v>
      </c>
      <c r="D34" s="7">
        <v>197584711</v>
      </c>
      <c r="E34" s="32">
        <v>119007182</v>
      </c>
      <c r="F34" s="33">
        <v>121400580</v>
      </c>
      <c r="G34" s="7">
        <v>121400580</v>
      </c>
      <c r="H34" s="32">
        <v>121400580</v>
      </c>
      <c r="I34" s="165">
        <v>0</v>
      </c>
      <c r="J34" s="164">
        <v>0</v>
      </c>
      <c r="K34" s="7">
        <v>0</v>
      </c>
      <c r="L34" s="32">
        <v>0</v>
      </c>
    </row>
    <row r="35" spans="1:12" ht="12.75">
      <c r="A35" s="176" t="s">
        <v>123</v>
      </c>
      <c r="B35" s="182"/>
      <c r="C35" s="7">
        <v>11399504</v>
      </c>
      <c r="D35" s="7">
        <v>132127780</v>
      </c>
      <c r="E35" s="32">
        <v>129135441</v>
      </c>
      <c r="F35" s="164">
        <v>0</v>
      </c>
      <c r="G35" s="7">
        <v>0</v>
      </c>
      <c r="H35" s="32">
        <v>0</v>
      </c>
      <c r="I35" s="165">
        <v>0</v>
      </c>
      <c r="J35" s="164">
        <v>0</v>
      </c>
      <c r="K35" s="7">
        <v>0</v>
      </c>
      <c r="L35" s="32">
        <v>0</v>
      </c>
    </row>
    <row r="36" spans="1:12" ht="12.75">
      <c r="A36" s="192" t="s">
        <v>30</v>
      </c>
      <c r="B36" s="184"/>
      <c r="C36" s="185">
        <f aca="true" t="shared" si="1" ref="C36:L36">SUM(C25:C35)</f>
        <v>2316268113</v>
      </c>
      <c r="D36" s="185">
        <f t="shared" si="1"/>
        <v>2277725899</v>
      </c>
      <c r="E36" s="186">
        <f t="shared" si="1"/>
        <v>2269840864</v>
      </c>
      <c r="F36" s="187">
        <f t="shared" si="1"/>
        <v>2293154170</v>
      </c>
      <c r="G36" s="185">
        <f t="shared" si="1"/>
        <v>2293154170</v>
      </c>
      <c r="H36" s="186">
        <f t="shared" si="1"/>
        <v>2293154170</v>
      </c>
      <c r="I36" s="189">
        <f t="shared" si="1"/>
        <v>0</v>
      </c>
      <c r="J36" s="190">
        <f t="shared" si="1"/>
        <v>0</v>
      </c>
      <c r="K36" s="185">
        <f t="shared" si="1"/>
        <v>0</v>
      </c>
      <c r="L36" s="186">
        <f t="shared" si="1"/>
        <v>0</v>
      </c>
    </row>
    <row r="37" spans="1:12" ht="4.5" customHeight="1">
      <c r="A37" s="123"/>
      <c r="B37" s="182"/>
      <c r="C37" s="193"/>
      <c r="D37" s="193"/>
      <c r="E37" s="194"/>
      <c r="F37" s="195"/>
      <c r="G37" s="193"/>
      <c r="H37" s="194"/>
      <c r="I37" s="196"/>
      <c r="J37" s="197"/>
      <c r="K37" s="193"/>
      <c r="L37" s="194"/>
    </row>
    <row r="38" spans="1:12" ht="12.75">
      <c r="A38" s="198" t="s">
        <v>31</v>
      </c>
      <c r="B38" s="182"/>
      <c r="C38" s="77">
        <f aca="true" t="shared" si="2" ref="C38:L38">+C22-C36</f>
        <v>-959399431</v>
      </c>
      <c r="D38" s="77">
        <f t="shared" si="2"/>
        <v>-799642577</v>
      </c>
      <c r="E38" s="199">
        <f t="shared" si="2"/>
        <v>-610739684</v>
      </c>
      <c r="F38" s="79">
        <f t="shared" si="2"/>
        <v>-604969378</v>
      </c>
      <c r="G38" s="77">
        <f t="shared" si="2"/>
        <v>-604969378</v>
      </c>
      <c r="H38" s="199">
        <f t="shared" si="2"/>
        <v>-604969378</v>
      </c>
      <c r="I38" s="200">
        <f t="shared" si="2"/>
        <v>0</v>
      </c>
      <c r="J38" s="201">
        <f t="shared" si="2"/>
        <v>0</v>
      </c>
      <c r="K38" s="77">
        <f t="shared" si="2"/>
        <v>0</v>
      </c>
      <c r="L38" s="199">
        <f t="shared" si="2"/>
        <v>0</v>
      </c>
    </row>
    <row r="39" spans="1:12" ht="12.75">
      <c r="A39" s="176" t="s">
        <v>32</v>
      </c>
      <c r="B39" s="182"/>
      <c r="C39" s="7">
        <v>257469698</v>
      </c>
      <c r="D39" s="7">
        <v>296831984</v>
      </c>
      <c r="E39" s="32">
        <v>260211000</v>
      </c>
      <c r="F39" s="164">
        <v>301005000</v>
      </c>
      <c r="G39" s="7">
        <v>301005000</v>
      </c>
      <c r="H39" s="32">
        <v>301005000</v>
      </c>
      <c r="I39" s="165">
        <v>0</v>
      </c>
      <c r="J39" s="164">
        <v>0</v>
      </c>
      <c r="K39" s="7">
        <v>0</v>
      </c>
      <c r="L39" s="32">
        <v>0</v>
      </c>
    </row>
    <row r="40" spans="1:12" ht="12.75">
      <c r="A40" s="176" t="s">
        <v>124</v>
      </c>
      <c r="B40" s="182" t="s">
        <v>125</v>
      </c>
      <c r="C40" s="26">
        <v>0</v>
      </c>
      <c r="D40" s="7">
        <v>0</v>
      </c>
      <c r="E40" s="179">
        <v>0</v>
      </c>
      <c r="F40" s="28">
        <v>0</v>
      </c>
      <c r="G40" s="26">
        <v>0</v>
      </c>
      <c r="H40" s="179">
        <v>0</v>
      </c>
      <c r="I40" s="180">
        <v>0</v>
      </c>
      <c r="J40" s="181">
        <v>0</v>
      </c>
      <c r="K40" s="26">
        <v>0</v>
      </c>
      <c r="L40" s="179">
        <v>0</v>
      </c>
    </row>
    <row r="41" spans="1:12" ht="12.75">
      <c r="A41" s="176" t="s">
        <v>126</v>
      </c>
      <c r="B41" s="182"/>
      <c r="C41" s="131">
        <v>0</v>
      </c>
      <c r="D41" s="7">
        <v>0</v>
      </c>
      <c r="E41" s="32">
        <v>0</v>
      </c>
      <c r="F41" s="202">
        <v>0</v>
      </c>
      <c r="G41" s="203">
        <v>0</v>
      </c>
      <c r="H41" s="204">
        <v>0</v>
      </c>
      <c r="I41" s="165">
        <v>0</v>
      </c>
      <c r="J41" s="205">
        <v>0</v>
      </c>
      <c r="K41" s="203">
        <v>0</v>
      </c>
      <c r="L41" s="204">
        <v>0</v>
      </c>
    </row>
    <row r="42" spans="1:12" ht="24.75" customHeight="1">
      <c r="A42" s="206" t="s">
        <v>33</v>
      </c>
      <c r="B42" s="182"/>
      <c r="C42" s="59">
        <f aca="true" t="shared" si="3" ref="C42:L42">SUM(C38:C41)</f>
        <v>-701929733</v>
      </c>
      <c r="D42" s="59">
        <f t="shared" si="3"/>
        <v>-502810593</v>
      </c>
      <c r="E42" s="61">
        <f t="shared" si="3"/>
        <v>-350528684</v>
      </c>
      <c r="F42" s="62">
        <f t="shared" si="3"/>
        <v>-303964378</v>
      </c>
      <c r="G42" s="59">
        <f t="shared" si="3"/>
        <v>-303964378</v>
      </c>
      <c r="H42" s="61">
        <f t="shared" si="3"/>
        <v>-303964378</v>
      </c>
      <c r="I42" s="207">
        <f t="shared" si="3"/>
        <v>0</v>
      </c>
      <c r="J42" s="208">
        <f t="shared" si="3"/>
        <v>0</v>
      </c>
      <c r="K42" s="59">
        <f t="shared" si="3"/>
        <v>0</v>
      </c>
      <c r="L42" s="61">
        <f t="shared" si="3"/>
        <v>0</v>
      </c>
    </row>
    <row r="43" spans="1:12" ht="12.75">
      <c r="A43" s="176" t="s">
        <v>127</v>
      </c>
      <c r="B43" s="182"/>
      <c r="C43" s="131">
        <v>0</v>
      </c>
      <c r="D43" s="131">
        <v>0</v>
      </c>
      <c r="E43" s="209">
        <v>0</v>
      </c>
      <c r="F43" s="134">
        <v>0</v>
      </c>
      <c r="G43" s="131">
        <v>0</v>
      </c>
      <c r="H43" s="209">
        <v>0</v>
      </c>
      <c r="I43" s="210">
        <v>0</v>
      </c>
      <c r="J43" s="211">
        <v>0</v>
      </c>
      <c r="K43" s="131">
        <v>0</v>
      </c>
      <c r="L43" s="209">
        <v>0</v>
      </c>
    </row>
    <row r="44" spans="1:12" ht="12.75">
      <c r="A44" s="212" t="s">
        <v>128</v>
      </c>
      <c r="B44" s="182"/>
      <c r="C44" s="48">
        <f aca="true" t="shared" si="4" ref="C44:L44">+C42-C43</f>
        <v>-701929733</v>
      </c>
      <c r="D44" s="48">
        <f t="shared" si="4"/>
        <v>-502810593</v>
      </c>
      <c r="E44" s="50">
        <f t="shared" si="4"/>
        <v>-350528684</v>
      </c>
      <c r="F44" s="51">
        <f t="shared" si="4"/>
        <v>-303964378</v>
      </c>
      <c r="G44" s="48">
        <f t="shared" si="4"/>
        <v>-303964378</v>
      </c>
      <c r="H44" s="50">
        <f t="shared" si="4"/>
        <v>-303964378</v>
      </c>
      <c r="I44" s="213">
        <f t="shared" si="4"/>
        <v>0</v>
      </c>
      <c r="J44" s="214">
        <f t="shared" si="4"/>
        <v>0</v>
      </c>
      <c r="K44" s="48">
        <f t="shared" si="4"/>
        <v>0</v>
      </c>
      <c r="L44" s="50">
        <f t="shared" si="4"/>
        <v>0</v>
      </c>
    </row>
    <row r="45" spans="1:12" ht="12.75">
      <c r="A45" s="176" t="s">
        <v>129</v>
      </c>
      <c r="B45" s="182"/>
      <c r="C45" s="131">
        <v>0</v>
      </c>
      <c r="D45" s="131">
        <v>0</v>
      </c>
      <c r="E45" s="209">
        <v>0</v>
      </c>
      <c r="F45" s="134">
        <v>0</v>
      </c>
      <c r="G45" s="131">
        <v>0</v>
      </c>
      <c r="H45" s="209">
        <v>0</v>
      </c>
      <c r="I45" s="215">
        <v>0</v>
      </c>
      <c r="J45" s="211">
        <v>0</v>
      </c>
      <c r="K45" s="131">
        <v>0</v>
      </c>
      <c r="L45" s="209">
        <v>0</v>
      </c>
    </row>
    <row r="46" spans="1:12" ht="12.75">
      <c r="A46" s="212" t="s">
        <v>130</v>
      </c>
      <c r="B46" s="182"/>
      <c r="C46" s="59">
        <f aca="true" t="shared" si="5" ref="C46:L46">SUM(C44:C45)</f>
        <v>-701929733</v>
      </c>
      <c r="D46" s="59">
        <f t="shared" si="5"/>
        <v>-502810593</v>
      </c>
      <c r="E46" s="61">
        <f t="shared" si="5"/>
        <v>-350528684</v>
      </c>
      <c r="F46" s="62">
        <f t="shared" si="5"/>
        <v>-303964378</v>
      </c>
      <c r="G46" s="59">
        <f t="shared" si="5"/>
        <v>-303964378</v>
      </c>
      <c r="H46" s="61">
        <f t="shared" si="5"/>
        <v>-303964378</v>
      </c>
      <c r="I46" s="207">
        <f t="shared" si="5"/>
        <v>0</v>
      </c>
      <c r="J46" s="208">
        <f t="shared" si="5"/>
        <v>0</v>
      </c>
      <c r="K46" s="59">
        <f t="shared" si="5"/>
        <v>0</v>
      </c>
      <c r="L46" s="61">
        <f t="shared" si="5"/>
        <v>0</v>
      </c>
    </row>
    <row r="47" spans="1:12" ht="12.75">
      <c r="A47" s="216" t="s">
        <v>34</v>
      </c>
      <c r="B47" s="182" t="s">
        <v>131</v>
      </c>
      <c r="C47" s="131">
        <v>0</v>
      </c>
      <c r="D47" s="131">
        <v>0</v>
      </c>
      <c r="E47" s="209">
        <v>0</v>
      </c>
      <c r="F47" s="33">
        <v>0</v>
      </c>
      <c r="G47" s="7">
        <v>0</v>
      </c>
      <c r="H47" s="55">
        <v>0</v>
      </c>
      <c r="I47" s="33">
        <v>0</v>
      </c>
      <c r="J47" s="31">
        <v>0</v>
      </c>
      <c r="K47" s="7">
        <v>0</v>
      </c>
      <c r="L47" s="32">
        <v>0</v>
      </c>
    </row>
    <row r="48" spans="1:12" ht="12.75">
      <c r="A48" s="217" t="s">
        <v>35</v>
      </c>
      <c r="B48" s="218"/>
      <c r="C48" s="219">
        <f aca="true" t="shared" si="6" ref="C48:L48">SUM(C46:C47)</f>
        <v>-701929733</v>
      </c>
      <c r="D48" s="220">
        <f t="shared" si="6"/>
        <v>-502810593</v>
      </c>
      <c r="E48" s="221">
        <f t="shared" si="6"/>
        <v>-350528684</v>
      </c>
      <c r="F48" s="222">
        <f t="shared" si="6"/>
        <v>-303964378</v>
      </c>
      <c r="G48" s="220">
        <f t="shared" si="6"/>
        <v>-303964378</v>
      </c>
      <c r="H48" s="223">
        <f t="shared" si="6"/>
        <v>-303964378</v>
      </c>
      <c r="I48" s="224">
        <f t="shared" si="6"/>
        <v>0</v>
      </c>
      <c r="J48" s="225">
        <f t="shared" si="6"/>
        <v>0</v>
      </c>
      <c r="K48" s="220">
        <f t="shared" si="6"/>
        <v>0</v>
      </c>
      <c r="L48" s="226">
        <f t="shared" si="6"/>
        <v>0</v>
      </c>
    </row>
    <row r="49" spans="1:12" ht="12.75">
      <c r="A49" s="160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227" t="s">
        <v>388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61" t="s">
        <v>389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61" t="s">
        <v>390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61" t="s">
        <v>391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61" t="s">
        <v>392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61" t="s">
        <v>393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61" t="s">
        <v>394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61" t="s">
        <v>395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56" t="s">
        <v>396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62" t="s">
        <v>397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63" t="s">
        <v>398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63" t="s">
        <v>399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132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24.75" customHeight="1" hidden="1">
      <c r="A4" s="241"/>
      <c r="B4" s="242"/>
      <c r="C4" s="243"/>
      <c r="D4" s="243"/>
      <c r="E4" s="244"/>
      <c r="F4" s="245"/>
      <c r="G4" s="243"/>
      <c r="H4" s="246"/>
      <c r="I4" s="247"/>
      <c r="J4" s="245"/>
      <c r="K4" s="243"/>
      <c r="L4" s="244"/>
    </row>
    <row r="5" spans="1:12" ht="24.75" customHeight="1" hidden="1">
      <c r="A5" s="241"/>
      <c r="B5" s="242"/>
      <c r="C5" s="243"/>
      <c r="D5" s="243"/>
      <c r="E5" s="244"/>
      <c r="F5" s="245"/>
      <c r="G5" s="243"/>
      <c r="H5" s="246"/>
      <c r="I5" s="247"/>
      <c r="J5" s="245"/>
      <c r="K5" s="243"/>
      <c r="L5" s="244"/>
    </row>
    <row r="6" spans="1:12" ht="24.75" customHeight="1" hidden="1">
      <c r="A6" s="241"/>
      <c r="B6" s="242"/>
      <c r="C6" s="243"/>
      <c r="D6" s="243"/>
      <c r="E6" s="244"/>
      <c r="F6" s="245"/>
      <c r="G6" s="243"/>
      <c r="H6" s="246"/>
      <c r="I6" s="247"/>
      <c r="J6" s="245"/>
      <c r="K6" s="243"/>
      <c r="L6" s="244"/>
    </row>
    <row r="7" spans="1:12" ht="24.75" customHeight="1" hidden="1">
      <c r="A7" s="241"/>
      <c r="B7" s="242"/>
      <c r="C7" s="243"/>
      <c r="D7" s="243"/>
      <c r="E7" s="244"/>
      <c r="F7" s="245"/>
      <c r="G7" s="243"/>
      <c r="H7" s="246"/>
      <c r="I7" s="247"/>
      <c r="J7" s="245"/>
      <c r="K7" s="243"/>
      <c r="L7" s="244"/>
    </row>
    <row r="8" spans="1:12" ht="24.75" customHeight="1" hidden="1">
      <c r="A8" s="241"/>
      <c r="B8" s="242"/>
      <c r="C8" s="243"/>
      <c r="D8" s="243"/>
      <c r="E8" s="244"/>
      <c r="F8" s="245"/>
      <c r="G8" s="243"/>
      <c r="H8" s="246"/>
      <c r="I8" s="247"/>
      <c r="J8" s="245"/>
      <c r="K8" s="243"/>
      <c r="L8" s="244"/>
    </row>
    <row r="9" spans="1:12" ht="24.75" customHeight="1" hidden="1">
      <c r="A9" s="241"/>
      <c r="B9" s="242"/>
      <c r="C9" s="243"/>
      <c r="D9" s="243"/>
      <c r="E9" s="244"/>
      <c r="F9" s="245"/>
      <c r="G9" s="243"/>
      <c r="H9" s="246"/>
      <c r="I9" s="247"/>
      <c r="J9" s="245"/>
      <c r="K9" s="243"/>
      <c r="L9" s="244"/>
    </row>
    <row r="10" spans="1:12" ht="24.75" customHeight="1" hidden="1">
      <c r="A10" s="241"/>
      <c r="B10" s="242"/>
      <c r="C10" s="243"/>
      <c r="D10" s="243"/>
      <c r="E10" s="244"/>
      <c r="F10" s="245"/>
      <c r="G10" s="243"/>
      <c r="H10" s="246"/>
      <c r="I10" s="247"/>
      <c r="J10" s="245"/>
      <c r="K10" s="243"/>
      <c r="L10" s="244"/>
    </row>
    <row r="11" spans="1:12" ht="24.75" customHeight="1" hidden="1">
      <c r="A11" s="241"/>
      <c r="B11" s="242"/>
      <c r="C11" s="243"/>
      <c r="D11" s="243"/>
      <c r="E11" s="244"/>
      <c r="F11" s="245"/>
      <c r="G11" s="243"/>
      <c r="H11" s="246"/>
      <c r="I11" s="247"/>
      <c r="J11" s="245"/>
      <c r="K11" s="243"/>
      <c r="L11" s="244"/>
    </row>
    <row r="12" spans="1:12" ht="24.75" customHeight="1" hidden="1">
      <c r="A12" s="241"/>
      <c r="B12" s="242"/>
      <c r="C12" s="243"/>
      <c r="D12" s="243"/>
      <c r="E12" s="244"/>
      <c r="F12" s="245"/>
      <c r="G12" s="243"/>
      <c r="H12" s="246"/>
      <c r="I12" s="247"/>
      <c r="J12" s="245"/>
      <c r="K12" s="243"/>
      <c r="L12" s="244"/>
    </row>
    <row r="13" spans="1:12" ht="24.75" customHeight="1" hidden="1">
      <c r="A13" s="241"/>
      <c r="B13" s="242"/>
      <c r="C13" s="243"/>
      <c r="D13" s="243"/>
      <c r="E13" s="244"/>
      <c r="F13" s="245"/>
      <c r="G13" s="243"/>
      <c r="H13" s="246"/>
      <c r="I13" s="247"/>
      <c r="J13" s="245"/>
      <c r="K13" s="243"/>
      <c r="L13" s="244"/>
    </row>
    <row r="14" spans="1:12" ht="24.75" customHeight="1" hidden="1">
      <c r="A14" s="241"/>
      <c r="B14" s="242"/>
      <c r="C14" s="243"/>
      <c r="D14" s="243"/>
      <c r="E14" s="244"/>
      <c r="F14" s="245"/>
      <c r="G14" s="243"/>
      <c r="H14" s="246"/>
      <c r="I14" s="247"/>
      <c r="J14" s="245"/>
      <c r="K14" s="243"/>
      <c r="L14" s="244"/>
    </row>
    <row r="15" spans="1:12" ht="24.75" customHeight="1" hidden="1">
      <c r="A15" s="241"/>
      <c r="B15" s="242"/>
      <c r="C15" s="243"/>
      <c r="D15" s="243"/>
      <c r="E15" s="244"/>
      <c r="F15" s="245"/>
      <c r="G15" s="243"/>
      <c r="H15" s="246"/>
      <c r="I15" s="247"/>
      <c r="J15" s="245"/>
      <c r="K15" s="243"/>
      <c r="L15" s="244"/>
    </row>
    <row r="16" spans="1:12" ht="24.75" customHeight="1" hidden="1">
      <c r="A16" s="241"/>
      <c r="B16" s="242"/>
      <c r="C16" s="243"/>
      <c r="D16" s="243"/>
      <c r="E16" s="244"/>
      <c r="F16" s="245"/>
      <c r="G16" s="243"/>
      <c r="H16" s="246"/>
      <c r="I16" s="247"/>
      <c r="J16" s="245"/>
      <c r="K16" s="243"/>
      <c r="L16" s="244"/>
    </row>
    <row r="17" spans="1:12" ht="24.75" customHeight="1" hidden="1">
      <c r="A17" s="241"/>
      <c r="B17" s="242"/>
      <c r="C17" s="243"/>
      <c r="D17" s="243"/>
      <c r="E17" s="244"/>
      <c r="F17" s="245"/>
      <c r="G17" s="243"/>
      <c r="H17" s="246"/>
      <c r="I17" s="247"/>
      <c r="J17" s="245"/>
      <c r="K17" s="243"/>
      <c r="L17" s="244"/>
    </row>
    <row r="18" spans="1:12" ht="24.75" customHeight="1" hidden="1">
      <c r="A18" s="241"/>
      <c r="B18" s="242"/>
      <c r="C18" s="243"/>
      <c r="D18" s="243"/>
      <c r="E18" s="244"/>
      <c r="F18" s="245"/>
      <c r="G18" s="243"/>
      <c r="H18" s="246"/>
      <c r="I18" s="247"/>
      <c r="J18" s="245"/>
      <c r="K18" s="243"/>
      <c r="L18" s="244"/>
    </row>
    <row r="19" spans="1:12" ht="24.75" customHeight="1" hidden="1">
      <c r="A19" s="241"/>
      <c r="B19" s="242"/>
      <c r="C19" s="243"/>
      <c r="D19" s="243"/>
      <c r="E19" s="244"/>
      <c r="F19" s="245"/>
      <c r="G19" s="243"/>
      <c r="H19" s="246"/>
      <c r="I19" s="247"/>
      <c r="J19" s="245"/>
      <c r="K19" s="243"/>
      <c r="L19" s="244"/>
    </row>
    <row r="20" spans="1:12" ht="24.75" customHeight="1" hidden="1">
      <c r="A20" s="241"/>
      <c r="B20" s="242"/>
      <c r="C20" s="243"/>
      <c r="D20" s="243"/>
      <c r="E20" s="244"/>
      <c r="F20" s="245"/>
      <c r="G20" s="243"/>
      <c r="H20" s="246"/>
      <c r="I20" s="247"/>
      <c r="J20" s="245"/>
      <c r="K20" s="243"/>
      <c r="L20" s="244"/>
    </row>
    <row r="21" spans="1:12" ht="24.75" customHeight="1" hidden="1">
      <c r="A21" s="241"/>
      <c r="B21" s="242"/>
      <c r="C21" s="243"/>
      <c r="D21" s="243"/>
      <c r="E21" s="244"/>
      <c r="F21" s="245"/>
      <c r="G21" s="243"/>
      <c r="H21" s="246"/>
      <c r="I21" s="247"/>
      <c r="J21" s="245"/>
      <c r="K21" s="243"/>
      <c r="L21" s="244"/>
    </row>
    <row r="22" spans="1:12" ht="24.75" customHeight="1" hidden="1">
      <c r="A22" s="241"/>
      <c r="B22" s="242"/>
      <c r="C22" s="243"/>
      <c r="D22" s="243"/>
      <c r="E22" s="244"/>
      <c r="F22" s="245"/>
      <c r="G22" s="243"/>
      <c r="H22" s="246"/>
      <c r="I22" s="247"/>
      <c r="J22" s="245"/>
      <c r="K22" s="243"/>
      <c r="L22" s="244"/>
    </row>
    <row r="23" spans="1:12" ht="24.75" customHeight="1" hidden="1">
      <c r="A23" s="241"/>
      <c r="B23" s="242"/>
      <c r="C23" s="243"/>
      <c r="D23" s="243"/>
      <c r="E23" s="244"/>
      <c r="F23" s="245"/>
      <c r="G23" s="243"/>
      <c r="H23" s="246"/>
      <c r="I23" s="247"/>
      <c r="J23" s="245"/>
      <c r="K23" s="243"/>
      <c r="L23" s="244"/>
    </row>
    <row r="24" spans="1:12" ht="24.75" customHeight="1" hidden="1">
      <c r="A24" s="241"/>
      <c r="B24" s="242"/>
      <c r="C24" s="243"/>
      <c r="D24" s="243"/>
      <c r="E24" s="244"/>
      <c r="F24" s="245"/>
      <c r="G24" s="243"/>
      <c r="H24" s="246"/>
      <c r="I24" s="247"/>
      <c r="J24" s="245"/>
      <c r="K24" s="243"/>
      <c r="L24" s="244"/>
    </row>
    <row r="25" spans="1:12" ht="24.75" customHeight="1" hidden="1">
      <c r="A25" s="241"/>
      <c r="B25" s="242"/>
      <c r="C25" s="243"/>
      <c r="D25" s="243"/>
      <c r="E25" s="244"/>
      <c r="F25" s="245"/>
      <c r="G25" s="243"/>
      <c r="H25" s="246"/>
      <c r="I25" s="247"/>
      <c r="J25" s="245"/>
      <c r="K25" s="243"/>
      <c r="L25" s="244"/>
    </row>
    <row r="26" spans="1:12" ht="24.75" customHeight="1" hidden="1">
      <c r="A26" s="241"/>
      <c r="B26" s="242"/>
      <c r="C26" s="243"/>
      <c r="D26" s="243"/>
      <c r="E26" s="244"/>
      <c r="F26" s="245"/>
      <c r="G26" s="243"/>
      <c r="H26" s="246"/>
      <c r="I26" s="247"/>
      <c r="J26" s="245"/>
      <c r="K26" s="243"/>
      <c r="L26" s="244"/>
    </row>
    <row r="27" spans="1:12" ht="24.75" customHeight="1" hidden="1">
      <c r="A27" s="241"/>
      <c r="B27" s="242"/>
      <c r="C27" s="243"/>
      <c r="D27" s="243"/>
      <c r="E27" s="244"/>
      <c r="F27" s="245"/>
      <c r="G27" s="243"/>
      <c r="H27" s="246"/>
      <c r="I27" s="247"/>
      <c r="J27" s="245"/>
      <c r="K27" s="243"/>
      <c r="L27" s="244"/>
    </row>
    <row r="28" spans="1:12" ht="24.75" customHeight="1" hidden="1">
      <c r="A28" s="241"/>
      <c r="B28" s="242"/>
      <c r="C28" s="243"/>
      <c r="D28" s="243"/>
      <c r="E28" s="244"/>
      <c r="F28" s="245"/>
      <c r="G28" s="243"/>
      <c r="H28" s="246"/>
      <c r="I28" s="247"/>
      <c r="J28" s="245"/>
      <c r="K28" s="243"/>
      <c r="L28" s="244"/>
    </row>
    <row r="29" spans="1:12" ht="24.75" customHeight="1" hidden="1">
      <c r="A29" s="241"/>
      <c r="B29" s="242"/>
      <c r="C29" s="243"/>
      <c r="D29" s="243"/>
      <c r="E29" s="244"/>
      <c r="F29" s="245"/>
      <c r="G29" s="243"/>
      <c r="H29" s="246"/>
      <c r="I29" s="247"/>
      <c r="J29" s="245"/>
      <c r="K29" s="243"/>
      <c r="L29" s="244"/>
    </row>
    <row r="30" spans="1:12" ht="24.75" customHeight="1" hidden="1">
      <c r="A30" s="241"/>
      <c r="B30" s="242"/>
      <c r="C30" s="243"/>
      <c r="D30" s="243"/>
      <c r="E30" s="244"/>
      <c r="F30" s="245"/>
      <c r="G30" s="243"/>
      <c r="H30" s="246"/>
      <c r="I30" s="247"/>
      <c r="J30" s="245"/>
      <c r="K30" s="243"/>
      <c r="L30" s="244"/>
    </row>
    <row r="31" spans="1:12" ht="24.75" customHeight="1" hidden="1">
      <c r="A31" s="241"/>
      <c r="B31" s="242"/>
      <c r="C31" s="243"/>
      <c r="D31" s="243"/>
      <c r="E31" s="244"/>
      <c r="F31" s="245"/>
      <c r="G31" s="243"/>
      <c r="H31" s="246"/>
      <c r="I31" s="247"/>
      <c r="J31" s="245"/>
      <c r="K31" s="243"/>
      <c r="L31" s="244"/>
    </row>
    <row r="32" spans="1:12" ht="24.75" customHeight="1" hidden="1">
      <c r="A32" s="241"/>
      <c r="B32" s="242"/>
      <c r="C32" s="243"/>
      <c r="D32" s="243"/>
      <c r="E32" s="244"/>
      <c r="F32" s="245"/>
      <c r="G32" s="243"/>
      <c r="H32" s="246"/>
      <c r="I32" s="247"/>
      <c r="J32" s="245"/>
      <c r="K32" s="243"/>
      <c r="L32" s="244"/>
    </row>
    <row r="33" spans="1:12" ht="24.75" customHeight="1" hidden="1">
      <c r="A33" s="241"/>
      <c r="B33" s="242"/>
      <c r="C33" s="243"/>
      <c r="D33" s="243"/>
      <c r="E33" s="244"/>
      <c r="F33" s="245"/>
      <c r="G33" s="243"/>
      <c r="H33" s="246"/>
      <c r="I33" s="247"/>
      <c r="J33" s="245"/>
      <c r="K33" s="243"/>
      <c r="L33" s="244"/>
    </row>
    <row r="34" spans="1:12" ht="24.75" customHeight="1" hidden="1">
      <c r="A34" s="241"/>
      <c r="B34" s="242"/>
      <c r="C34" s="243"/>
      <c r="D34" s="243"/>
      <c r="E34" s="244"/>
      <c r="F34" s="245"/>
      <c r="G34" s="243"/>
      <c r="H34" s="246"/>
      <c r="I34" s="247"/>
      <c r="J34" s="245"/>
      <c r="K34" s="243"/>
      <c r="L34" s="244"/>
    </row>
    <row r="35" spans="1:12" ht="24.75" customHeight="1" hidden="1">
      <c r="A35" s="241"/>
      <c r="B35" s="242"/>
      <c r="C35" s="243"/>
      <c r="D35" s="243"/>
      <c r="E35" s="244"/>
      <c r="F35" s="245"/>
      <c r="G35" s="243"/>
      <c r="H35" s="246"/>
      <c r="I35" s="247"/>
      <c r="J35" s="245"/>
      <c r="K35" s="243"/>
      <c r="L35" s="244"/>
    </row>
    <row r="36" spans="1:12" ht="24.75" customHeight="1" hidden="1">
      <c r="A36" s="241"/>
      <c r="B36" s="242"/>
      <c r="C36" s="243"/>
      <c r="D36" s="243"/>
      <c r="E36" s="244"/>
      <c r="F36" s="245"/>
      <c r="G36" s="243"/>
      <c r="H36" s="246"/>
      <c r="I36" s="247"/>
      <c r="J36" s="245"/>
      <c r="K36" s="243"/>
      <c r="L36" s="244"/>
    </row>
    <row r="37" spans="1:12" ht="24.75" customHeight="1" hidden="1">
      <c r="A37" s="241"/>
      <c r="B37" s="242"/>
      <c r="C37" s="243"/>
      <c r="D37" s="243"/>
      <c r="E37" s="244"/>
      <c r="F37" s="245"/>
      <c r="G37" s="243"/>
      <c r="H37" s="246"/>
      <c r="I37" s="247"/>
      <c r="J37" s="245"/>
      <c r="K37" s="243"/>
      <c r="L37" s="244"/>
    </row>
    <row r="38" spans="1:12" ht="24.75" customHeight="1" hidden="1">
      <c r="A38" s="241"/>
      <c r="B38" s="242"/>
      <c r="C38" s="243"/>
      <c r="D38" s="243"/>
      <c r="E38" s="244"/>
      <c r="F38" s="245"/>
      <c r="G38" s="243"/>
      <c r="H38" s="246"/>
      <c r="I38" s="247"/>
      <c r="J38" s="245"/>
      <c r="K38" s="243"/>
      <c r="L38" s="244"/>
    </row>
    <row r="39" spans="1:12" ht="24.75" customHeight="1" hidden="1">
      <c r="A39" s="241"/>
      <c r="B39" s="242"/>
      <c r="C39" s="243"/>
      <c r="D39" s="243"/>
      <c r="E39" s="244"/>
      <c r="F39" s="245"/>
      <c r="G39" s="243"/>
      <c r="H39" s="246"/>
      <c r="I39" s="247"/>
      <c r="J39" s="245"/>
      <c r="K39" s="243"/>
      <c r="L39" s="244"/>
    </row>
    <row r="40" spans="1:12" ht="24.75" customHeight="1" hidden="1">
      <c r="A40" s="241"/>
      <c r="B40" s="242"/>
      <c r="C40" s="243"/>
      <c r="D40" s="243"/>
      <c r="E40" s="244"/>
      <c r="F40" s="245"/>
      <c r="G40" s="243"/>
      <c r="H40" s="246"/>
      <c r="I40" s="247"/>
      <c r="J40" s="245"/>
      <c r="K40" s="243"/>
      <c r="L40" s="244"/>
    </row>
    <row r="41" spans="1:12" ht="24.75" customHeight="1" hidden="1">
      <c r="A41" s="241"/>
      <c r="B41" s="242"/>
      <c r="C41" s="243"/>
      <c r="D41" s="243"/>
      <c r="E41" s="244"/>
      <c r="F41" s="245"/>
      <c r="G41" s="243"/>
      <c r="H41" s="246"/>
      <c r="I41" s="247"/>
      <c r="J41" s="245"/>
      <c r="K41" s="243"/>
      <c r="L41" s="244"/>
    </row>
    <row r="42" spans="1:12" ht="12.75">
      <c r="A42" s="124" t="s">
        <v>133</v>
      </c>
      <c r="B42" s="111"/>
      <c r="C42" s="143"/>
      <c r="D42" s="143"/>
      <c r="E42" s="144"/>
      <c r="F42" s="145"/>
      <c r="G42" s="143"/>
      <c r="H42" s="175"/>
      <c r="I42" s="146"/>
      <c r="J42" s="147"/>
      <c r="K42" s="143"/>
      <c r="L42" s="144"/>
    </row>
    <row r="43" spans="1:12" ht="12.75">
      <c r="A43" s="110" t="s">
        <v>73</v>
      </c>
      <c r="B43" s="111"/>
      <c r="C43" s="12">
        <f aca="true" t="shared" si="0" ref="C43:L43">SUM(C44:C46)</f>
        <v>4927357</v>
      </c>
      <c r="D43" s="12">
        <f t="shared" si="0"/>
        <v>1585279</v>
      </c>
      <c r="E43" s="71">
        <f t="shared" si="0"/>
        <v>1064745</v>
      </c>
      <c r="F43" s="72">
        <f t="shared" si="0"/>
        <v>0</v>
      </c>
      <c r="G43" s="12">
        <f t="shared" si="0"/>
        <v>168253</v>
      </c>
      <c r="H43" s="73">
        <f t="shared" si="0"/>
        <v>168253</v>
      </c>
      <c r="I43" s="136">
        <f t="shared" si="0"/>
        <v>0</v>
      </c>
      <c r="J43" s="130">
        <f t="shared" si="0"/>
        <v>0</v>
      </c>
      <c r="K43" s="12">
        <f t="shared" si="0"/>
        <v>0</v>
      </c>
      <c r="L43" s="73">
        <f t="shared" si="0"/>
        <v>0</v>
      </c>
    </row>
    <row r="44" spans="1:12" ht="12.75">
      <c r="A44" s="113" t="s">
        <v>74</v>
      </c>
      <c r="B44" s="111"/>
      <c r="C44" s="7">
        <v>30000</v>
      </c>
      <c r="D44" s="7"/>
      <c r="E44" s="91"/>
      <c r="F44" s="90"/>
      <c r="G44" s="7"/>
      <c r="H44" s="32"/>
      <c r="I44" s="33"/>
      <c r="J44" s="31"/>
      <c r="K44" s="7"/>
      <c r="L44" s="91"/>
    </row>
    <row r="45" spans="1:12" ht="12.75">
      <c r="A45" s="113" t="s">
        <v>75</v>
      </c>
      <c r="B45" s="111"/>
      <c r="C45" s="131">
        <v>3107557</v>
      </c>
      <c r="D45" s="131">
        <v>1585279</v>
      </c>
      <c r="E45" s="132">
        <v>1064745</v>
      </c>
      <c r="F45" s="133"/>
      <c r="G45" s="131">
        <v>168253</v>
      </c>
      <c r="H45" s="209">
        <v>168253</v>
      </c>
      <c r="I45" s="134"/>
      <c r="J45" s="135"/>
      <c r="K45" s="131"/>
      <c r="L45" s="132"/>
    </row>
    <row r="46" spans="1:12" ht="12.75">
      <c r="A46" s="113" t="s">
        <v>76</v>
      </c>
      <c r="B46" s="111"/>
      <c r="C46" s="7">
        <v>1789800</v>
      </c>
      <c r="D46" s="7"/>
      <c r="E46" s="91"/>
      <c r="F46" s="90"/>
      <c r="G46" s="7"/>
      <c r="H46" s="32"/>
      <c r="I46" s="33"/>
      <c r="J46" s="31"/>
      <c r="K46" s="7"/>
      <c r="L46" s="91"/>
    </row>
    <row r="47" spans="1:12" ht="12.75">
      <c r="A47" s="110" t="s">
        <v>77</v>
      </c>
      <c r="B47" s="111"/>
      <c r="C47" s="12">
        <f aca="true" t="shared" si="1" ref="C47:L47">SUM(C48:C52)</f>
        <v>47158700</v>
      </c>
      <c r="D47" s="12">
        <f t="shared" si="1"/>
        <v>25841175</v>
      </c>
      <c r="E47" s="136">
        <f t="shared" si="1"/>
        <v>15579529</v>
      </c>
      <c r="F47" s="137">
        <f t="shared" si="1"/>
        <v>0</v>
      </c>
      <c r="G47" s="12">
        <f t="shared" si="1"/>
        <v>25587582</v>
      </c>
      <c r="H47" s="73">
        <f t="shared" si="1"/>
        <v>25587582</v>
      </c>
      <c r="I47" s="74">
        <f t="shared" si="1"/>
        <v>0</v>
      </c>
      <c r="J47" s="72">
        <f t="shared" si="1"/>
        <v>9500000</v>
      </c>
      <c r="K47" s="12">
        <f t="shared" si="1"/>
        <v>0</v>
      </c>
      <c r="L47" s="136">
        <f t="shared" si="1"/>
        <v>0</v>
      </c>
    </row>
    <row r="48" spans="1:12" ht="12.75">
      <c r="A48" s="113" t="s">
        <v>78</v>
      </c>
      <c r="B48" s="111"/>
      <c r="C48" s="7">
        <v>9900000</v>
      </c>
      <c r="D48" s="7">
        <v>9107219</v>
      </c>
      <c r="E48" s="91">
        <v>12817064</v>
      </c>
      <c r="F48" s="90"/>
      <c r="G48" s="7">
        <v>7000000</v>
      </c>
      <c r="H48" s="32">
        <v>7000000</v>
      </c>
      <c r="I48" s="33"/>
      <c r="J48" s="31"/>
      <c r="K48" s="7"/>
      <c r="L48" s="91"/>
    </row>
    <row r="49" spans="1:12" ht="12.75">
      <c r="A49" s="113" t="s">
        <v>79</v>
      </c>
      <c r="B49" s="111"/>
      <c r="C49" s="7">
        <v>20839300</v>
      </c>
      <c r="D49" s="7">
        <v>14091194</v>
      </c>
      <c r="E49" s="91">
        <v>2009534</v>
      </c>
      <c r="F49" s="90"/>
      <c r="G49" s="7">
        <v>17687582</v>
      </c>
      <c r="H49" s="32">
        <v>17687582</v>
      </c>
      <c r="I49" s="33"/>
      <c r="J49" s="31">
        <v>9500000</v>
      </c>
      <c r="K49" s="7"/>
      <c r="L49" s="91"/>
    </row>
    <row r="50" spans="1:12" ht="12.75">
      <c r="A50" s="113" t="s">
        <v>80</v>
      </c>
      <c r="B50" s="111"/>
      <c r="C50" s="7">
        <v>16348000</v>
      </c>
      <c r="D50" s="7">
        <v>2642762</v>
      </c>
      <c r="E50" s="91">
        <v>752931</v>
      </c>
      <c r="F50" s="90"/>
      <c r="G50" s="7">
        <v>900000</v>
      </c>
      <c r="H50" s="32">
        <v>900000</v>
      </c>
      <c r="I50" s="33"/>
      <c r="J50" s="31"/>
      <c r="K50" s="7"/>
      <c r="L50" s="91"/>
    </row>
    <row r="51" spans="1:12" ht="12.75">
      <c r="A51" s="113" t="s">
        <v>81</v>
      </c>
      <c r="B51" s="111"/>
      <c r="C51" s="7">
        <v>71400</v>
      </c>
      <c r="D51" s="7"/>
      <c r="E51" s="91"/>
      <c r="F51" s="90"/>
      <c r="G51" s="7"/>
      <c r="H51" s="32"/>
      <c r="I51" s="33"/>
      <c r="J51" s="31"/>
      <c r="K51" s="7"/>
      <c r="L51" s="91"/>
    </row>
    <row r="52" spans="1:12" ht="12.75">
      <c r="A52" s="113" t="s">
        <v>82</v>
      </c>
      <c r="B52" s="111"/>
      <c r="C52" s="131"/>
      <c r="D52" s="131"/>
      <c r="E52" s="132"/>
      <c r="F52" s="133"/>
      <c r="G52" s="131"/>
      <c r="H52" s="209"/>
      <c r="I52" s="134"/>
      <c r="J52" s="135"/>
      <c r="K52" s="131"/>
      <c r="L52" s="132"/>
    </row>
    <row r="53" spans="1:12" ht="12.75">
      <c r="A53" s="110" t="s">
        <v>83</v>
      </c>
      <c r="B53" s="120"/>
      <c r="C53" s="12">
        <f aca="true" t="shared" si="2" ref="C53:L53">SUM(C54:C56)</f>
        <v>87234870</v>
      </c>
      <c r="D53" s="12">
        <f t="shared" si="2"/>
        <v>131630541</v>
      </c>
      <c r="E53" s="136">
        <f t="shared" si="2"/>
        <v>100167675</v>
      </c>
      <c r="F53" s="137">
        <f t="shared" si="2"/>
        <v>124505000</v>
      </c>
      <c r="G53" s="12">
        <f t="shared" si="2"/>
        <v>149521508</v>
      </c>
      <c r="H53" s="73">
        <f t="shared" si="2"/>
        <v>149521508</v>
      </c>
      <c r="I53" s="74">
        <f t="shared" si="2"/>
        <v>0</v>
      </c>
      <c r="J53" s="72">
        <f t="shared" si="2"/>
        <v>70000000</v>
      </c>
      <c r="K53" s="12">
        <f t="shared" si="2"/>
        <v>70000000</v>
      </c>
      <c r="L53" s="136">
        <f t="shared" si="2"/>
        <v>84000000</v>
      </c>
    </row>
    <row r="54" spans="1:12" ht="12.75">
      <c r="A54" s="113" t="s">
        <v>84</v>
      </c>
      <c r="B54" s="111"/>
      <c r="C54" s="7"/>
      <c r="D54" s="7"/>
      <c r="E54" s="91"/>
      <c r="F54" s="90"/>
      <c r="G54" s="7"/>
      <c r="H54" s="32"/>
      <c r="I54" s="33"/>
      <c r="J54" s="31"/>
      <c r="K54" s="7"/>
      <c r="L54" s="91"/>
    </row>
    <row r="55" spans="1:12" ht="12.75">
      <c r="A55" s="113" t="s">
        <v>85</v>
      </c>
      <c r="B55" s="111"/>
      <c r="C55" s="7">
        <v>87234870</v>
      </c>
      <c r="D55" s="7">
        <v>131630541</v>
      </c>
      <c r="E55" s="91">
        <v>100167675</v>
      </c>
      <c r="F55" s="90">
        <v>124505000</v>
      </c>
      <c r="G55" s="7">
        <v>149521508</v>
      </c>
      <c r="H55" s="32">
        <v>149521508</v>
      </c>
      <c r="I55" s="33"/>
      <c r="J55" s="31">
        <v>70000000</v>
      </c>
      <c r="K55" s="7">
        <v>70000000</v>
      </c>
      <c r="L55" s="91">
        <v>84000000</v>
      </c>
    </row>
    <row r="56" spans="1:12" ht="12.75">
      <c r="A56" s="113" t="s">
        <v>86</v>
      </c>
      <c r="B56" s="111"/>
      <c r="C56" s="7"/>
      <c r="D56" s="7"/>
      <c r="E56" s="91"/>
      <c r="F56" s="90"/>
      <c r="G56" s="7"/>
      <c r="H56" s="32"/>
      <c r="I56" s="33"/>
      <c r="J56" s="31"/>
      <c r="K56" s="7"/>
      <c r="L56" s="91"/>
    </row>
    <row r="57" spans="1:12" ht="12.75">
      <c r="A57" s="110" t="s">
        <v>87</v>
      </c>
      <c r="B57" s="120"/>
      <c r="C57" s="12">
        <f aca="true" t="shared" si="3" ref="C57:L57">SUM(C58:C61)</f>
        <v>94260481</v>
      </c>
      <c r="D57" s="12">
        <f t="shared" si="3"/>
        <v>128779281</v>
      </c>
      <c r="E57" s="136">
        <f t="shared" si="3"/>
        <v>116353877</v>
      </c>
      <c r="F57" s="137">
        <f t="shared" si="3"/>
        <v>170000000</v>
      </c>
      <c r="G57" s="12">
        <f t="shared" si="3"/>
        <v>136209787</v>
      </c>
      <c r="H57" s="73">
        <f t="shared" si="3"/>
        <v>136209787</v>
      </c>
      <c r="I57" s="74">
        <f t="shared" si="3"/>
        <v>0</v>
      </c>
      <c r="J57" s="72">
        <f t="shared" si="3"/>
        <v>205758000</v>
      </c>
      <c r="K57" s="12">
        <f t="shared" si="3"/>
        <v>227797000</v>
      </c>
      <c r="L57" s="136">
        <f t="shared" si="3"/>
        <v>233703000</v>
      </c>
    </row>
    <row r="58" spans="1:12" ht="12.75">
      <c r="A58" s="113" t="s">
        <v>88</v>
      </c>
      <c r="B58" s="111"/>
      <c r="C58" s="7">
        <v>12000000</v>
      </c>
      <c r="D58" s="7">
        <v>22000000</v>
      </c>
      <c r="E58" s="91">
        <v>10766350</v>
      </c>
      <c r="F58" s="90">
        <v>16000000</v>
      </c>
      <c r="G58" s="7">
        <v>16000000</v>
      </c>
      <c r="H58" s="32">
        <v>16000000</v>
      </c>
      <c r="I58" s="33"/>
      <c r="J58" s="31">
        <v>4758000</v>
      </c>
      <c r="K58" s="7">
        <v>17797000</v>
      </c>
      <c r="L58" s="91">
        <v>21703000</v>
      </c>
    </row>
    <row r="59" spans="1:12" ht="12.75">
      <c r="A59" s="113" t="s">
        <v>89</v>
      </c>
      <c r="B59" s="111"/>
      <c r="C59" s="7">
        <v>33576602</v>
      </c>
      <c r="D59" s="7">
        <v>86270779</v>
      </c>
      <c r="E59" s="91">
        <v>75640438</v>
      </c>
      <c r="F59" s="90">
        <v>124000000</v>
      </c>
      <c r="G59" s="7">
        <v>115618032</v>
      </c>
      <c r="H59" s="32">
        <v>115618032</v>
      </c>
      <c r="I59" s="33"/>
      <c r="J59" s="31">
        <v>157000000</v>
      </c>
      <c r="K59" s="7">
        <v>135000000</v>
      </c>
      <c r="L59" s="91">
        <v>150000000</v>
      </c>
    </row>
    <row r="60" spans="1:12" ht="12.75">
      <c r="A60" s="113" t="s">
        <v>90</v>
      </c>
      <c r="B60" s="111"/>
      <c r="C60" s="131">
        <v>38683879</v>
      </c>
      <c r="D60" s="131">
        <v>20508502</v>
      </c>
      <c r="E60" s="132">
        <v>29947089</v>
      </c>
      <c r="F60" s="133">
        <v>30000000</v>
      </c>
      <c r="G60" s="131">
        <v>3562455</v>
      </c>
      <c r="H60" s="209">
        <v>3562455</v>
      </c>
      <c r="I60" s="134"/>
      <c r="J60" s="135">
        <v>44000000</v>
      </c>
      <c r="K60" s="131">
        <v>75000000</v>
      </c>
      <c r="L60" s="132">
        <v>62000000</v>
      </c>
    </row>
    <row r="61" spans="1:12" ht="12.75">
      <c r="A61" s="113" t="s">
        <v>91</v>
      </c>
      <c r="B61" s="111"/>
      <c r="C61" s="7">
        <v>10000000</v>
      </c>
      <c r="D61" s="7"/>
      <c r="E61" s="91"/>
      <c r="F61" s="90"/>
      <c r="G61" s="7">
        <v>1029300</v>
      </c>
      <c r="H61" s="32">
        <v>1029300</v>
      </c>
      <c r="I61" s="33"/>
      <c r="J61" s="31"/>
      <c r="K61" s="7"/>
      <c r="L61" s="91"/>
    </row>
    <row r="62" spans="1:12" ht="12.75">
      <c r="A62" s="110" t="s">
        <v>92</v>
      </c>
      <c r="B62" s="120"/>
      <c r="C62" s="12"/>
      <c r="D62" s="12">
        <v>1163987</v>
      </c>
      <c r="E62" s="136">
        <v>19448434</v>
      </c>
      <c r="F62" s="137">
        <v>6500000</v>
      </c>
      <c r="G62" s="12"/>
      <c r="H62" s="73"/>
      <c r="I62" s="74"/>
      <c r="J62" s="72"/>
      <c r="K62" s="12"/>
      <c r="L62" s="136"/>
    </row>
    <row r="63" spans="1:12" ht="12.75">
      <c r="A63" s="126" t="s">
        <v>134</v>
      </c>
      <c r="B63" s="127" t="s">
        <v>98</v>
      </c>
      <c r="C63" s="166">
        <f aca="true" t="shared" si="4" ref="C63:L63">+C43+C47+C53+C57+C62</f>
        <v>233581408</v>
      </c>
      <c r="D63" s="166">
        <f t="shared" si="4"/>
        <v>289000263</v>
      </c>
      <c r="E63" s="234">
        <f t="shared" si="4"/>
        <v>252614260</v>
      </c>
      <c r="F63" s="235">
        <f t="shared" si="4"/>
        <v>301005000</v>
      </c>
      <c r="G63" s="166">
        <f t="shared" si="4"/>
        <v>311487130</v>
      </c>
      <c r="H63" s="168">
        <f t="shared" si="4"/>
        <v>311487130</v>
      </c>
      <c r="I63" s="169">
        <f t="shared" si="4"/>
        <v>0</v>
      </c>
      <c r="J63" s="236">
        <f t="shared" si="4"/>
        <v>285258000</v>
      </c>
      <c r="K63" s="166">
        <f t="shared" si="4"/>
        <v>297797000</v>
      </c>
      <c r="L63" s="234">
        <f t="shared" si="4"/>
        <v>317703000</v>
      </c>
    </row>
    <row r="64" spans="1:12" ht="4.5" customHeight="1">
      <c r="A64" s="123"/>
      <c r="B64" s="111"/>
      <c r="C64" s="8"/>
      <c r="D64" s="8"/>
      <c r="E64" s="14"/>
      <c r="F64" s="13"/>
      <c r="G64" s="8"/>
      <c r="H64" s="10"/>
      <c r="I64" s="11"/>
      <c r="J64" s="9"/>
      <c r="K64" s="8"/>
      <c r="L64" s="14"/>
    </row>
    <row r="65" spans="1:12" ht="12.75">
      <c r="A65" s="228" t="s">
        <v>135</v>
      </c>
      <c r="B65" s="125"/>
      <c r="C65" s="8"/>
      <c r="D65" s="8"/>
      <c r="E65" s="14"/>
      <c r="F65" s="13"/>
      <c r="G65" s="8"/>
      <c r="H65" s="10"/>
      <c r="I65" s="11"/>
      <c r="J65" s="9"/>
      <c r="K65" s="8"/>
      <c r="L65" s="14"/>
    </row>
    <row r="66" spans="1:12" ht="12.75">
      <c r="A66" s="229" t="s">
        <v>136</v>
      </c>
      <c r="B66" s="111"/>
      <c r="C66" s="7">
        <v>224181408</v>
      </c>
      <c r="D66" s="7">
        <v>283204624</v>
      </c>
      <c r="E66" s="30">
        <v>232101081</v>
      </c>
      <c r="F66" s="31">
        <v>301005000</v>
      </c>
      <c r="G66" s="7">
        <v>301005000</v>
      </c>
      <c r="H66" s="32">
        <v>301005000</v>
      </c>
      <c r="I66" s="91"/>
      <c r="J66" s="164">
        <v>285258000</v>
      </c>
      <c r="K66" s="7">
        <v>297797000</v>
      </c>
      <c r="L66" s="32">
        <v>317703000</v>
      </c>
    </row>
    <row r="67" spans="1:12" ht="12.75">
      <c r="A67" s="229" t="s">
        <v>137</v>
      </c>
      <c r="B67" s="111"/>
      <c r="C67" s="7"/>
      <c r="D67" s="7"/>
      <c r="E67" s="91"/>
      <c r="F67" s="90"/>
      <c r="G67" s="7"/>
      <c r="H67" s="32"/>
      <c r="I67" s="33"/>
      <c r="J67" s="31"/>
      <c r="K67" s="7"/>
      <c r="L67" s="91"/>
    </row>
    <row r="68" spans="1:12" ht="12.75">
      <c r="A68" s="229" t="s">
        <v>138</v>
      </c>
      <c r="B68" s="111"/>
      <c r="C68" s="131"/>
      <c r="D68" s="131"/>
      <c r="E68" s="132"/>
      <c r="F68" s="133"/>
      <c r="G68" s="131"/>
      <c r="H68" s="209"/>
      <c r="I68" s="134"/>
      <c r="J68" s="135"/>
      <c r="K68" s="131"/>
      <c r="L68" s="132"/>
    </row>
    <row r="69" spans="1:12" ht="12.75">
      <c r="A69" s="230" t="s">
        <v>139</v>
      </c>
      <c r="B69" s="111"/>
      <c r="C69" s="7"/>
      <c r="D69" s="7"/>
      <c r="E69" s="91"/>
      <c r="F69" s="90"/>
      <c r="G69" s="7"/>
      <c r="H69" s="32"/>
      <c r="I69" s="33"/>
      <c r="J69" s="31"/>
      <c r="K69" s="7"/>
      <c r="L69" s="91"/>
    </row>
    <row r="70" spans="1:12" ht="12.75">
      <c r="A70" s="231" t="s">
        <v>32</v>
      </c>
      <c r="B70" s="111" t="s">
        <v>93</v>
      </c>
      <c r="C70" s="48">
        <f aca="true" t="shared" si="5" ref="C70:L70">SUM(C66:C69)</f>
        <v>224181408</v>
      </c>
      <c r="D70" s="48">
        <f t="shared" si="5"/>
        <v>283204624</v>
      </c>
      <c r="E70" s="237">
        <f t="shared" si="5"/>
        <v>232101081</v>
      </c>
      <c r="F70" s="238">
        <f t="shared" si="5"/>
        <v>301005000</v>
      </c>
      <c r="G70" s="48">
        <f t="shared" si="5"/>
        <v>301005000</v>
      </c>
      <c r="H70" s="50">
        <f t="shared" si="5"/>
        <v>301005000</v>
      </c>
      <c r="I70" s="51">
        <f t="shared" si="5"/>
        <v>0</v>
      </c>
      <c r="J70" s="47">
        <f t="shared" si="5"/>
        <v>285258000</v>
      </c>
      <c r="K70" s="48">
        <f t="shared" si="5"/>
        <v>297797000</v>
      </c>
      <c r="L70" s="237">
        <f t="shared" si="5"/>
        <v>317703000</v>
      </c>
    </row>
    <row r="71" spans="1:12" ht="12.75">
      <c r="A71" s="232" t="s">
        <v>37</v>
      </c>
      <c r="B71" s="111" t="s">
        <v>140</v>
      </c>
      <c r="C71" s="7"/>
      <c r="D71" s="7"/>
      <c r="E71" s="91"/>
      <c r="F71" s="90"/>
      <c r="G71" s="7"/>
      <c r="H71" s="32"/>
      <c r="I71" s="33"/>
      <c r="J71" s="31"/>
      <c r="K71" s="7"/>
      <c r="L71" s="91"/>
    </row>
    <row r="72" spans="1:12" ht="12.75">
      <c r="A72" s="232" t="s">
        <v>38</v>
      </c>
      <c r="B72" s="111" t="s">
        <v>125</v>
      </c>
      <c r="C72" s="7"/>
      <c r="D72" s="7"/>
      <c r="E72" s="91"/>
      <c r="F72" s="90"/>
      <c r="G72" s="7"/>
      <c r="H72" s="32"/>
      <c r="I72" s="33"/>
      <c r="J72" s="31"/>
      <c r="K72" s="7"/>
      <c r="L72" s="91"/>
    </row>
    <row r="73" spans="1:12" ht="12.75">
      <c r="A73" s="232" t="s">
        <v>39</v>
      </c>
      <c r="B73" s="111"/>
      <c r="C73" s="7">
        <v>9400000</v>
      </c>
      <c r="D73" s="7">
        <v>5795639</v>
      </c>
      <c r="E73" s="91">
        <v>20513179</v>
      </c>
      <c r="F73" s="90"/>
      <c r="G73" s="7">
        <v>10482130</v>
      </c>
      <c r="H73" s="32">
        <v>10482130</v>
      </c>
      <c r="I73" s="33"/>
      <c r="J73" s="31"/>
      <c r="K73" s="7"/>
      <c r="L73" s="91"/>
    </row>
    <row r="74" spans="1:12" ht="12.75">
      <c r="A74" s="233" t="s">
        <v>141</v>
      </c>
      <c r="B74" s="127" t="s">
        <v>131</v>
      </c>
      <c r="C74" s="167">
        <f aca="true" t="shared" si="6" ref="C74:L74">SUM(C70:C73)</f>
        <v>233581408</v>
      </c>
      <c r="D74" s="167">
        <f t="shared" si="6"/>
        <v>289000263</v>
      </c>
      <c r="E74" s="170">
        <f t="shared" si="6"/>
        <v>252614260</v>
      </c>
      <c r="F74" s="171">
        <f t="shared" si="6"/>
        <v>301005000</v>
      </c>
      <c r="G74" s="167">
        <f t="shared" si="6"/>
        <v>311487130</v>
      </c>
      <c r="H74" s="173">
        <f t="shared" si="6"/>
        <v>311487130</v>
      </c>
      <c r="I74" s="239">
        <f t="shared" si="6"/>
        <v>0</v>
      </c>
      <c r="J74" s="172">
        <f t="shared" si="6"/>
        <v>285258000</v>
      </c>
      <c r="K74" s="167">
        <f t="shared" si="6"/>
        <v>297797000</v>
      </c>
      <c r="L74" s="170">
        <f t="shared" si="6"/>
        <v>317703000</v>
      </c>
    </row>
    <row r="75" spans="1:12" ht="12.75">
      <c r="A75" s="128" t="s">
        <v>381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2.75">
      <c r="A76" s="6" t="s">
        <v>400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 t="s">
        <v>401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 t="s">
        <v>402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 t="s">
        <v>403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 t="s">
        <v>404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 t="s">
        <v>405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 t="s">
        <v>406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 t="s">
        <v>407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143</v>
      </c>
      <c r="B4" s="250"/>
      <c r="C4" s="251"/>
      <c r="D4" s="251"/>
      <c r="E4" s="252"/>
      <c r="F4" s="253"/>
      <c r="G4" s="251"/>
      <c r="H4" s="252"/>
      <c r="I4" s="254"/>
      <c r="J4" s="255"/>
      <c r="K4" s="251"/>
      <c r="L4" s="252"/>
    </row>
    <row r="5" spans="1:12" ht="12.75">
      <c r="A5" s="249" t="s">
        <v>144</v>
      </c>
      <c r="B5" s="177"/>
      <c r="C5" s="7"/>
      <c r="D5" s="7"/>
      <c r="E5" s="91"/>
      <c r="F5" s="90"/>
      <c r="G5" s="7"/>
      <c r="H5" s="91"/>
      <c r="I5" s="33"/>
      <c r="J5" s="31"/>
      <c r="K5" s="7"/>
      <c r="L5" s="91"/>
    </row>
    <row r="6" spans="1:12" ht="12.75">
      <c r="A6" s="256" t="s">
        <v>145</v>
      </c>
      <c r="B6" s="177"/>
      <c r="C6" s="7">
        <v>58957539</v>
      </c>
      <c r="D6" s="7">
        <v>19177790</v>
      </c>
      <c r="E6" s="91">
        <v>26577474</v>
      </c>
      <c r="F6" s="90">
        <v>20117763</v>
      </c>
      <c r="G6" s="7">
        <v>483953</v>
      </c>
      <c r="H6" s="91">
        <v>483953</v>
      </c>
      <c r="I6" s="33">
        <v>126534418</v>
      </c>
      <c r="J6" s="31">
        <v>6975777</v>
      </c>
      <c r="K6" s="7">
        <v>7769944</v>
      </c>
      <c r="L6" s="91">
        <v>2397441</v>
      </c>
    </row>
    <row r="7" spans="1:12" ht="12.75">
      <c r="A7" s="256" t="s">
        <v>146</v>
      </c>
      <c r="B7" s="177" t="s">
        <v>71</v>
      </c>
      <c r="C7" s="7">
        <v>3019313</v>
      </c>
      <c r="D7" s="7">
        <v>53436003</v>
      </c>
      <c r="E7" s="91">
        <v>4779861</v>
      </c>
      <c r="F7" s="90">
        <v>43500000</v>
      </c>
      <c r="G7" s="7">
        <v>43500000</v>
      </c>
      <c r="H7" s="91">
        <v>43500000</v>
      </c>
      <c r="I7" s="33">
        <v>4369954</v>
      </c>
      <c r="J7" s="31">
        <v>50000000</v>
      </c>
      <c r="K7" s="7">
        <v>140000000</v>
      </c>
      <c r="L7" s="91">
        <v>280000000</v>
      </c>
    </row>
    <row r="8" spans="1:12" ht="12.75">
      <c r="A8" s="256" t="s">
        <v>147</v>
      </c>
      <c r="B8" s="177" t="s">
        <v>71</v>
      </c>
      <c r="C8" s="7">
        <v>179511214</v>
      </c>
      <c r="D8" s="7">
        <v>196385364</v>
      </c>
      <c r="E8" s="91">
        <v>376530512</v>
      </c>
      <c r="F8" s="90">
        <v>400000000</v>
      </c>
      <c r="G8" s="7">
        <v>400000000</v>
      </c>
      <c r="H8" s="91">
        <v>400000000</v>
      </c>
      <c r="I8" s="33">
        <v>278578691</v>
      </c>
      <c r="J8" s="31">
        <v>421200000</v>
      </c>
      <c r="K8" s="7">
        <v>443944800</v>
      </c>
      <c r="L8" s="91">
        <v>443523600</v>
      </c>
    </row>
    <row r="9" spans="1:12" ht="12.75">
      <c r="A9" s="256" t="s">
        <v>148</v>
      </c>
      <c r="B9" s="177"/>
      <c r="C9" s="7">
        <v>29887181</v>
      </c>
      <c r="D9" s="7">
        <v>115071953</v>
      </c>
      <c r="E9" s="91">
        <v>233990541</v>
      </c>
      <c r="F9" s="90">
        <v>4000000</v>
      </c>
      <c r="G9" s="7">
        <v>4000000</v>
      </c>
      <c r="H9" s="91">
        <v>4000000</v>
      </c>
      <c r="I9" s="33">
        <v>108053285</v>
      </c>
      <c r="J9" s="31">
        <v>4212000</v>
      </c>
      <c r="K9" s="7">
        <v>4439448</v>
      </c>
      <c r="L9" s="91">
        <v>4683618</v>
      </c>
    </row>
    <row r="10" spans="1:12" ht="12.75">
      <c r="A10" s="256" t="s">
        <v>149</v>
      </c>
      <c r="B10" s="177"/>
      <c r="C10" s="7">
        <v>101955379</v>
      </c>
      <c r="D10" s="7"/>
      <c r="E10" s="91"/>
      <c r="F10" s="133">
        <v>5000000</v>
      </c>
      <c r="G10" s="131">
        <v>5000000</v>
      </c>
      <c r="H10" s="132">
        <v>5000000</v>
      </c>
      <c r="I10" s="33"/>
      <c r="J10" s="135">
        <v>5265000</v>
      </c>
      <c r="K10" s="131">
        <v>5549310</v>
      </c>
      <c r="L10" s="132">
        <v>5854522</v>
      </c>
    </row>
    <row r="11" spans="1:12" ht="12.75">
      <c r="A11" s="256" t="s">
        <v>150</v>
      </c>
      <c r="B11" s="177" t="s">
        <v>95</v>
      </c>
      <c r="C11" s="7">
        <v>10222258</v>
      </c>
      <c r="D11" s="7">
        <v>14884222</v>
      </c>
      <c r="E11" s="91">
        <v>12869184</v>
      </c>
      <c r="F11" s="90">
        <v>10000000</v>
      </c>
      <c r="G11" s="7">
        <v>10000000</v>
      </c>
      <c r="H11" s="91">
        <v>10000000</v>
      </c>
      <c r="I11" s="33">
        <v>-2699149</v>
      </c>
      <c r="J11" s="31">
        <v>10530000</v>
      </c>
      <c r="K11" s="7">
        <v>11098620</v>
      </c>
      <c r="L11" s="91">
        <v>11709044</v>
      </c>
    </row>
    <row r="12" spans="1:12" ht="12.75">
      <c r="A12" s="257" t="s">
        <v>42</v>
      </c>
      <c r="B12" s="258"/>
      <c r="C12" s="43">
        <f aca="true" t="shared" si="0" ref="C12:L12">SUM(C6:C11)</f>
        <v>383552884</v>
      </c>
      <c r="D12" s="43">
        <f t="shared" si="0"/>
        <v>398955332</v>
      </c>
      <c r="E12" s="148">
        <f t="shared" si="0"/>
        <v>654747572</v>
      </c>
      <c r="F12" s="149">
        <f t="shared" si="0"/>
        <v>482617763</v>
      </c>
      <c r="G12" s="43">
        <f t="shared" si="0"/>
        <v>462983953</v>
      </c>
      <c r="H12" s="148">
        <f t="shared" si="0"/>
        <v>462983953</v>
      </c>
      <c r="I12" s="46">
        <f t="shared" si="0"/>
        <v>514837199</v>
      </c>
      <c r="J12" s="42">
        <f t="shared" si="0"/>
        <v>498182777</v>
      </c>
      <c r="K12" s="43">
        <f t="shared" si="0"/>
        <v>612802122</v>
      </c>
      <c r="L12" s="148">
        <f t="shared" si="0"/>
        <v>748168225</v>
      </c>
    </row>
    <row r="13" spans="1:12" ht="4.5" customHeight="1">
      <c r="A13" s="259"/>
      <c r="B13" s="177"/>
      <c r="C13" s="7"/>
      <c r="D13" s="7"/>
      <c r="E13" s="91"/>
      <c r="F13" s="90"/>
      <c r="G13" s="7"/>
      <c r="H13" s="91"/>
      <c r="I13" s="33"/>
      <c r="J13" s="31"/>
      <c r="K13" s="7"/>
      <c r="L13" s="91"/>
    </row>
    <row r="14" spans="1:12" ht="12.75">
      <c r="A14" s="249" t="s">
        <v>151</v>
      </c>
      <c r="B14" s="177"/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152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 t="s">
        <v>153</v>
      </c>
      <c r="B16" s="177"/>
      <c r="C16" s="7">
        <v>12197369</v>
      </c>
      <c r="D16" s="7">
        <v>12642807</v>
      </c>
      <c r="E16" s="91">
        <v>12775129</v>
      </c>
      <c r="F16" s="133">
        <v>13000000</v>
      </c>
      <c r="G16" s="131">
        <v>13000000</v>
      </c>
      <c r="H16" s="132">
        <v>13000000</v>
      </c>
      <c r="I16" s="33">
        <v>32049241</v>
      </c>
      <c r="J16" s="135">
        <v>13689000</v>
      </c>
      <c r="K16" s="131">
        <v>14428206</v>
      </c>
      <c r="L16" s="132">
        <v>15221757</v>
      </c>
    </row>
    <row r="17" spans="1:12" ht="12.75">
      <c r="A17" s="256" t="s">
        <v>154</v>
      </c>
      <c r="B17" s="177"/>
      <c r="C17" s="7">
        <v>271874000</v>
      </c>
      <c r="D17" s="7">
        <v>260791500</v>
      </c>
      <c r="E17" s="91">
        <v>300653000</v>
      </c>
      <c r="F17" s="90">
        <v>260000000</v>
      </c>
      <c r="G17" s="7">
        <v>260000000</v>
      </c>
      <c r="H17" s="91">
        <v>260000000</v>
      </c>
      <c r="I17" s="33"/>
      <c r="J17" s="31">
        <v>273780000</v>
      </c>
      <c r="K17" s="7">
        <v>288564120</v>
      </c>
      <c r="L17" s="91">
        <v>304435147</v>
      </c>
    </row>
    <row r="18" spans="1:12" ht="12.75">
      <c r="A18" s="256" t="s">
        <v>155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56" t="s">
        <v>156</v>
      </c>
      <c r="B19" s="177" t="s">
        <v>98</v>
      </c>
      <c r="C19" s="7">
        <v>5748965326</v>
      </c>
      <c r="D19" s="7">
        <v>6121337804</v>
      </c>
      <c r="E19" s="91">
        <v>5785904634</v>
      </c>
      <c r="F19" s="90">
        <v>5801005000</v>
      </c>
      <c r="G19" s="7">
        <v>5801005000</v>
      </c>
      <c r="H19" s="91">
        <v>5801005000</v>
      </c>
      <c r="I19" s="33">
        <v>155035831</v>
      </c>
      <c r="J19" s="31">
        <v>6108458265</v>
      </c>
      <c r="K19" s="7">
        <v>6438315011</v>
      </c>
      <c r="L19" s="91">
        <v>6432206553</v>
      </c>
    </row>
    <row r="20" spans="1:12" ht="12.75">
      <c r="A20" s="256" t="s">
        <v>157</v>
      </c>
      <c r="B20" s="177"/>
      <c r="C20" s="7"/>
      <c r="D20" s="7"/>
      <c r="E20" s="91"/>
      <c r="F20" s="90"/>
      <c r="G20" s="7"/>
      <c r="H20" s="91"/>
      <c r="I20" s="33"/>
      <c r="J20" s="31"/>
      <c r="K20" s="7"/>
      <c r="L20" s="91"/>
    </row>
    <row r="21" spans="1:12" ht="12.75">
      <c r="A21" s="256" t="s">
        <v>158</v>
      </c>
      <c r="B21" s="177"/>
      <c r="C21" s="7"/>
      <c r="D21" s="7"/>
      <c r="E21" s="91"/>
      <c r="F21" s="90"/>
      <c r="G21" s="7"/>
      <c r="H21" s="91"/>
      <c r="I21" s="33"/>
      <c r="J21" s="31"/>
      <c r="K21" s="7"/>
      <c r="L21" s="91"/>
    </row>
    <row r="22" spans="1:12" ht="12.75">
      <c r="A22" s="256" t="s">
        <v>159</v>
      </c>
      <c r="B22" s="177"/>
      <c r="C22" s="7"/>
      <c r="D22" s="7"/>
      <c r="E22" s="91"/>
      <c r="F22" s="90"/>
      <c r="G22" s="7"/>
      <c r="H22" s="91"/>
      <c r="I22" s="33"/>
      <c r="J22" s="31"/>
      <c r="K22" s="7"/>
      <c r="L22" s="91"/>
    </row>
    <row r="23" spans="1:12" ht="12.75">
      <c r="A23" s="256" t="s">
        <v>160</v>
      </c>
      <c r="B23" s="177"/>
      <c r="C23" s="7">
        <v>10100</v>
      </c>
      <c r="D23" s="7">
        <v>10100</v>
      </c>
      <c r="E23" s="91"/>
      <c r="F23" s="133">
        <v>10100</v>
      </c>
      <c r="G23" s="131">
        <v>10100</v>
      </c>
      <c r="H23" s="132">
        <v>10100</v>
      </c>
      <c r="I23" s="90"/>
      <c r="J23" s="135">
        <v>10100</v>
      </c>
      <c r="K23" s="131">
        <v>10100</v>
      </c>
      <c r="L23" s="132">
        <v>10100</v>
      </c>
    </row>
    <row r="24" spans="1:12" ht="12.75">
      <c r="A24" s="257" t="s">
        <v>43</v>
      </c>
      <c r="B24" s="260"/>
      <c r="C24" s="43">
        <f aca="true" t="shared" si="1" ref="C24:L24">SUM(C15:C23)</f>
        <v>6033046795</v>
      </c>
      <c r="D24" s="48">
        <f t="shared" si="1"/>
        <v>6394782211</v>
      </c>
      <c r="E24" s="237">
        <f t="shared" si="1"/>
        <v>6099332763</v>
      </c>
      <c r="F24" s="238">
        <f t="shared" si="1"/>
        <v>6074015100</v>
      </c>
      <c r="G24" s="48">
        <f t="shared" si="1"/>
        <v>6074015100</v>
      </c>
      <c r="H24" s="237">
        <f t="shared" si="1"/>
        <v>6074015100</v>
      </c>
      <c r="I24" s="51">
        <f t="shared" si="1"/>
        <v>187085072</v>
      </c>
      <c r="J24" s="47">
        <f t="shared" si="1"/>
        <v>6395937365</v>
      </c>
      <c r="K24" s="48">
        <f t="shared" si="1"/>
        <v>6741317437</v>
      </c>
      <c r="L24" s="237">
        <f t="shared" si="1"/>
        <v>6751873557</v>
      </c>
    </row>
    <row r="25" spans="1:12" ht="12.75">
      <c r="A25" s="257" t="s">
        <v>161</v>
      </c>
      <c r="B25" s="258"/>
      <c r="C25" s="43">
        <f aca="true" t="shared" si="2" ref="C25:L25">+C12+C24</f>
        <v>6416599679</v>
      </c>
      <c r="D25" s="43">
        <f t="shared" si="2"/>
        <v>6793737543</v>
      </c>
      <c r="E25" s="148">
        <f t="shared" si="2"/>
        <v>6754080335</v>
      </c>
      <c r="F25" s="149">
        <f t="shared" si="2"/>
        <v>6556632863</v>
      </c>
      <c r="G25" s="43">
        <f t="shared" si="2"/>
        <v>6536999053</v>
      </c>
      <c r="H25" s="148">
        <f t="shared" si="2"/>
        <v>6536999053</v>
      </c>
      <c r="I25" s="46">
        <f t="shared" si="2"/>
        <v>701922271</v>
      </c>
      <c r="J25" s="42">
        <f t="shared" si="2"/>
        <v>6894120142</v>
      </c>
      <c r="K25" s="43">
        <f t="shared" si="2"/>
        <v>7354119559</v>
      </c>
      <c r="L25" s="148">
        <f t="shared" si="2"/>
        <v>7500041782</v>
      </c>
    </row>
    <row r="26" spans="1:12" ht="4.5" customHeight="1">
      <c r="A26" s="259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49" t="s">
        <v>162</v>
      </c>
      <c r="B27" s="177"/>
      <c r="C27" s="7"/>
      <c r="D27" s="7"/>
      <c r="E27" s="91"/>
      <c r="F27" s="90"/>
      <c r="G27" s="7"/>
      <c r="H27" s="91"/>
      <c r="I27" s="33"/>
      <c r="J27" s="31"/>
      <c r="K27" s="7"/>
      <c r="L27" s="91"/>
    </row>
    <row r="28" spans="1:12" ht="12.75">
      <c r="A28" s="249" t="s">
        <v>163</v>
      </c>
      <c r="B28" s="261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56" t="s">
        <v>164</v>
      </c>
      <c r="B29" s="177" t="s">
        <v>71</v>
      </c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56" t="s">
        <v>38</v>
      </c>
      <c r="B30" s="177" t="s">
        <v>93</v>
      </c>
      <c r="C30" s="7">
        <v>1925824</v>
      </c>
      <c r="D30" s="7">
        <v>2955720</v>
      </c>
      <c r="E30" s="91">
        <v>4470343</v>
      </c>
      <c r="F30" s="90">
        <v>3000000</v>
      </c>
      <c r="G30" s="7">
        <v>3000000</v>
      </c>
      <c r="H30" s="91">
        <v>3000000</v>
      </c>
      <c r="I30" s="33"/>
      <c r="J30" s="31">
        <v>3159000</v>
      </c>
      <c r="K30" s="7">
        <v>3329586</v>
      </c>
      <c r="L30" s="91">
        <v>3326427</v>
      </c>
    </row>
    <row r="31" spans="1:12" ht="12.75">
      <c r="A31" s="256" t="s">
        <v>165</v>
      </c>
      <c r="B31" s="177"/>
      <c r="C31" s="7">
        <v>12942101</v>
      </c>
      <c r="D31" s="7">
        <v>13221978</v>
      </c>
      <c r="E31" s="91">
        <v>13945186</v>
      </c>
      <c r="F31" s="90">
        <v>13000000</v>
      </c>
      <c r="G31" s="7">
        <v>13000000</v>
      </c>
      <c r="H31" s="91">
        <v>13000000</v>
      </c>
      <c r="I31" s="33">
        <v>2001641</v>
      </c>
      <c r="J31" s="31">
        <v>13689000</v>
      </c>
      <c r="K31" s="7">
        <v>14428206</v>
      </c>
      <c r="L31" s="91">
        <v>15221757</v>
      </c>
    </row>
    <row r="32" spans="1:12" ht="12.75">
      <c r="A32" s="256" t="s">
        <v>166</v>
      </c>
      <c r="B32" s="177" t="s">
        <v>93</v>
      </c>
      <c r="C32" s="7">
        <v>454175191</v>
      </c>
      <c r="D32" s="7">
        <v>477046873</v>
      </c>
      <c r="E32" s="91">
        <v>646480755</v>
      </c>
      <c r="F32" s="90">
        <v>243500000</v>
      </c>
      <c r="G32" s="7">
        <v>243500000</v>
      </c>
      <c r="H32" s="91">
        <v>243500000</v>
      </c>
      <c r="I32" s="33">
        <v>198065958</v>
      </c>
      <c r="J32" s="31">
        <v>256405500</v>
      </c>
      <c r="K32" s="7">
        <v>270251397</v>
      </c>
      <c r="L32" s="91">
        <v>269994992</v>
      </c>
    </row>
    <row r="33" spans="1:12" ht="12.75">
      <c r="A33" s="256" t="s">
        <v>167</v>
      </c>
      <c r="B33" s="177"/>
      <c r="C33" s="7"/>
      <c r="D33" s="7">
        <v>29572376</v>
      </c>
      <c r="E33" s="91">
        <v>34872087</v>
      </c>
      <c r="F33" s="90"/>
      <c r="G33" s="7"/>
      <c r="H33" s="91"/>
      <c r="I33" s="33"/>
      <c r="J33" s="31"/>
      <c r="K33" s="7"/>
      <c r="L33" s="91"/>
    </row>
    <row r="34" spans="1:12" ht="12.75">
      <c r="A34" s="257" t="s">
        <v>44</v>
      </c>
      <c r="B34" s="258"/>
      <c r="C34" s="43">
        <f aca="true" t="shared" si="3" ref="C34:L34">SUM(C29:C33)</f>
        <v>469043116</v>
      </c>
      <c r="D34" s="43">
        <f t="shared" si="3"/>
        <v>522796947</v>
      </c>
      <c r="E34" s="148">
        <f t="shared" si="3"/>
        <v>699768371</v>
      </c>
      <c r="F34" s="149">
        <f t="shared" si="3"/>
        <v>259500000</v>
      </c>
      <c r="G34" s="43">
        <f t="shared" si="3"/>
        <v>259500000</v>
      </c>
      <c r="H34" s="148">
        <f t="shared" si="3"/>
        <v>259500000</v>
      </c>
      <c r="I34" s="46">
        <f t="shared" si="3"/>
        <v>200067599</v>
      </c>
      <c r="J34" s="42">
        <f t="shared" si="3"/>
        <v>273253500</v>
      </c>
      <c r="K34" s="43">
        <f t="shared" si="3"/>
        <v>288009189</v>
      </c>
      <c r="L34" s="148">
        <f t="shared" si="3"/>
        <v>288543176</v>
      </c>
    </row>
    <row r="35" spans="1:12" ht="4.5" customHeight="1">
      <c r="A35" s="259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49" t="s">
        <v>168</v>
      </c>
      <c r="B36" s="177"/>
      <c r="C36" s="7"/>
      <c r="D36" s="7"/>
      <c r="E36" s="91"/>
      <c r="F36" s="90"/>
      <c r="G36" s="7"/>
      <c r="H36" s="91"/>
      <c r="I36" s="33"/>
      <c r="J36" s="31"/>
      <c r="K36" s="7"/>
      <c r="L36" s="91"/>
    </row>
    <row r="37" spans="1:12" ht="12.75">
      <c r="A37" s="256" t="s">
        <v>38</v>
      </c>
      <c r="B37" s="177"/>
      <c r="C37" s="7">
        <v>776928055</v>
      </c>
      <c r="D37" s="7">
        <v>879870015</v>
      </c>
      <c r="E37" s="91">
        <v>987969271</v>
      </c>
      <c r="F37" s="90">
        <v>900000000</v>
      </c>
      <c r="G37" s="7">
        <v>900000000</v>
      </c>
      <c r="H37" s="91">
        <v>900000000</v>
      </c>
      <c r="I37" s="33">
        <v>128490849</v>
      </c>
      <c r="J37" s="31">
        <v>947700000</v>
      </c>
      <c r="K37" s="7">
        <v>998875800</v>
      </c>
      <c r="L37" s="91">
        <v>997928100</v>
      </c>
    </row>
    <row r="38" spans="1:12" ht="12.75">
      <c r="A38" s="256" t="s">
        <v>167</v>
      </c>
      <c r="B38" s="177"/>
      <c r="C38" s="7">
        <v>161142659</v>
      </c>
      <c r="D38" s="7">
        <v>178078380</v>
      </c>
      <c r="E38" s="91">
        <v>203879167</v>
      </c>
      <c r="F38" s="90">
        <v>117000000</v>
      </c>
      <c r="G38" s="7">
        <v>117000000</v>
      </c>
      <c r="H38" s="91">
        <v>117000000</v>
      </c>
      <c r="I38" s="33"/>
      <c r="J38" s="31">
        <v>123201000</v>
      </c>
      <c r="K38" s="7">
        <v>129853854</v>
      </c>
      <c r="L38" s="91">
        <v>129730653</v>
      </c>
    </row>
    <row r="39" spans="1:12" ht="12.75">
      <c r="A39" s="257" t="s">
        <v>45</v>
      </c>
      <c r="B39" s="260"/>
      <c r="C39" s="43">
        <f aca="true" t="shared" si="4" ref="C39:L39">SUM(C37:C38)</f>
        <v>938070714</v>
      </c>
      <c r="D39" s="48">
        <f t="shared" si="4"/>
        <v>1057948395</v>
      </c>
      <c r="E39" s="237">
        <f t="shared" si="4"/>
        <v>1191848438</v>
      </c>
      <c r="F39" s="238">
        <f t="shared" si="4"/>
        <v>1017000000</v>
      </c>
      <c r="G39" s="48">
        <f t="shared" si="4"/>
        <v>1017000000</v>
      </c>
      <c r="H39" s="237">
        <f t="shared" si="4"/>
        <v>1017000000</v>
      </c>
      <c r="I39" s="238">
        <f t="shared" si="4"/>
        <v>128490849</v>
      </c>
      <c r="J39" s="47">
        <f t="shared" si="4"/>
        <v>1070901000</v>
      </c>
      <c r="K39" s="48">
        <f t="shared" si="4"/>
        <v>1128729654</v>
      </c>
      <c r="L39" s="237">
        <f t="shared" si="4"/>
        <v>1127658753</v>
      </c>
    </row>
    <row r="40" spans="1:12" ht="12.75">
      <c r="A40" s="257" t="s">
        <v>169</v>
      </c>
      <c r="B40" s="258"/>
      <c r="C40" s="43">
        <f aca="true" t="shared" si="5" ref="C40:L40">+C34+C39</f>
        <v>1407113830</v>
      </c>
      <c r="D40" s="43">
        <f t="shared" si="5"/>
        <v>1580745342</v>
      </c>
      <c r="E40" s="148">
        <f t="shared" si="5"/>
        <v>1891616809</v>
      </c>
      <c r="F40" s="149">
        <f t="shared" si="5"/>
        <v>1276500000</v>
      </c>
      <c r="G40" s="43">
        <f t="shared" si="5"/>
        <v>1276500000</v>
      </c>
      <c r="H40" s="148">
        <f t="shared" si="5"/>
        <v>1276500000</v>
      </c>
      <c r="I40" s="46">
        <f t="shared" si="5"/>
        <v>328558448</v>
      </c>
      <c r="J40" s="42">
        <f t="shared" si="5"/>
        <v>1344154500</v>
      </c>
      <c r="K40" s="43">
        <f t="shared" si="5"/>
        <v>1416738843</v>
      </c>
      <c r="L40" s="148">
        <f t="shared" si="5"/>
        <v>1416201929</v>
      </c>
    </row>
    <row r="41" spans="1:12" ht="4.5" customHeight="1">
      <c r="A41" s="259"/>
      <c r="B41" s="177"/>
      <c r="C41" s="7"/>
      <c r="D41" s="7"/>
      <c r="E41" s="91"/>
      <c r="F41" s="90"/>
      <c r="G41" s="7"/>
      <c r="H41" s="91"/>
      <c r="I41" s="33"/>
      <c r="J41" s="31"/>
      <c r="K41" s="7"/>
      <c r="L41" s="91"/>
    </row>
    <row r="42" spans="1:12" ht="12.75">
      <c r="A42" s="262" t="s">
        <v>170</v>
      </c>
      <c r="B42" s="263" t="s">
        <v>140</v>
      </c>
      <c r="C42" s="264">
        <f>+C25-C40</f>
        <v>5009485849</v>
      </c>
      <c r="D42" s="264">
        <f aca="true" t="shared" si="6" ref="D42:L42">+D25-D40</f>
        <v>5212992201</v>
      </c>
      <c r="E42" s="265">
        <f t="shared" si="6"/>
        <v>4862463526</v>
      </c>
      <c r="F42" s="266">
        <f t="shared" si="6"/>
        <v>5280132863</v>
      </c>
      <c r="G42" s="264">
        <f t="shared" si="6"/>
        <v>5260499053</v>
      </c>
      <c r="H42" s="265">
        <f t="shared" si="6"/>
        <v>5260499053</v>
      </c>
      <c r="I42" s="267">
        <f t="shared" si="6"/>
        <v>373363823</v>
      </c>
      <c r="J42" s="268">
        <f t="shared" si="6"/>
        <v>5549965642</v>
      </c>
      <c r="K42" s="264">
        <f t="shared" si="6"/>
        <v>5937380716</v>
      </c>
      <c r="L42" s="265">
        <f t="shared" si="6"/>
        <v>6083839853</v>
      </c>
    </row>
    <row r="43" spans="1:12" ht="4.5" customHeight="1">
      <c r="A43" s="259"/>
      <c r="B43" s="177"/>
      <c r="C43" s="7"/>
      <c r="D43" s="7"/>
      <c r="E43" s="91"/>
      <c r="F43" s="90"/>
      <c r="G43" s="7"/>
      <c r="H43" s="91"/>
      <c r="I43" s="33"/>
      <c r="J43" s="31"/>
      <c r="K43" s="7"/>
      <c r="L43" s="91"/>
    </row>
    <row r="44" spans="1:12" ht="12.75">
      <c r="A44" s="249" t="s">
        <v>171</v>
      </c>
      <c r="B44" s="177"/>
      <c r="C44" s="7"/>
      <c r="D44" s="7"/>
      <c r="E44" s="91"/>
      <c r="F44" s="90"/>
      <c r="G44" s="7"/>
      <c r="H44" s="91"/>
      <c r="I44" s="33"/>
      <c r="J44" s="31"/>
      <c r="K44" s="7"/>
      <c r="L44" s="91"/>
    </row>
    <row r="45" spans="1:12" ht="12.75">
      <c r="A45" s="256" t="s">
        <v>172</v>
      </c>
      <c r="B45" s="177"/>
      <c r="C45" s="7">
        <v>5009485849</v>
      </c>
      <c r="D45" s="7">
        <v>5212992201</v>
      </c>
      <c r="E45" s="91">
        <v>4862463526</v>
      </c>
      <c r="F45" s="90">
        <v>5280132863</v>
      </c>
      <c r="G45" s="7">
        <v>5260499053</v>
      </c>
      <c r="H45" s="91">
        <v>5260499053</v>
      </c>
      <c r="I45" s="33">
        <v>373363823</v>
      </c>
      <c r="J45" s="31">
        <v>5549965642</v>
      </c>
      <c r="K45" s="7">
        <v>5937380716</v>
      </c>
      <c r="L45" s="91">
        <v>6083839853</v>
      </c>
    </row>
    <row r="46" spans="1:12" ht="12.75">
      <c r="A46" s="256" t="s">
        <v>173</v>
      </c>
      <c r="B46" s="177" t="s">
        <v>93</v>
      </c>
      <c r="C46" s="7"/>
      <c r="D46" s="7"/>
      <c r="E46" s="91"/>
      <c r="F46" s="90"/>
      <c r="G46" s="7"/>
      <c r="H46" s="91"/>
      <c r="I46" s="33"/>
      <c r="J46" s="31"/>
      <c r="K46" s="7"/>
      <c r="L46" s="91"/>
    </row>
    <row r="47" spans="1:12" ht="12.75">
      <c r="A47" s="256" t="s">
        <v>174</v>
      </c>
      <c r="B47" s="177"/>
      <c r="C47" s="7"/>
      <c r="D47" s="7"/>
      <c r="E47" s="91"/>
      <c r="F47" s="90"/>
      <c r="G47" s="7"/>
      <c r="H47" s="91"/>
      <c r="I47" s="33"/>
      <c r="J47" s="31"/>
      <c r="K47" s="7"/>
      <c r="L47" s="91"/>
    </row>
    <row r="48" spans="1:12" ht="12.75">
      <c r="A48" s="269" t="s">
        <v>175</v>
      </c>
      <c r="B48" s="270" t="s">
        <v>140</v>
      </c>
      <c r="C48" s="219">
        <f aca="true" t="shared" si="7" ref="C48:L48">SUM(C45:C47)</f>
        <v>5009485849</v>
      </c>
      <c r="D48" s="219">
        <f t="shared" si="7"/>
        <v>5212992201</v>
      </c>
      <c r="E48" s="271">
        <f t="shared" si="7"/>
        <v>4862463526</v>
      </c>
      <c r="F48" s="272">
        <f t="shared" si="7"/>
        <v>5280132863</v>
      </c>
      <c r="G48" s="219">
        <f t="shared" si="7"/>
        <v>5260499053</v>
      </c>
      <c r="H48" s="271">
        <f t="shared" si="7"/>
        <v>5260499053</v>
      </c>
      <c r="I48" s="222">
        <f t="shared" si="7"/>
        <v>373363823</v>
      </c>
      <c r="J48" s="273">
        <f t="shared" si="7"/>
        <v>5549965642</v>
      </c>
      <c r="K48" s="219">
        <f t="shared" si="7"/>
        <v>5937380716</v>
      </c>
      <c r="L48" s="271">
        <f t="shared" si="7"/>
        <v>6083839853</v>
      </c>
    </row>
    <row r="49" spans="1:12" ht="12.75">
      <c r="A49" s="109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 t="s">
        <v>408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 t="s">
        <v>409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 t="s">
        <v>410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 t="s">
        <v>411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 t="s">
        <v>412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176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177</v>
      </c>
      <c r="B4" s="250"/>
      <c r="C4" s="251">
        <v>263330709</v>
      </c>
      <c r="D4" s="251">
        <v>231127318</v>
      </c>
      <c r="E4" s="252">
        <v>296045962</v>
      </c>
      <c r="F4" s="253">
        <v>230000004</v>
      </c>
      <c r="G4" s="251">
        <v>230000002</v>
      </c>
      <c r="H4" s="252">
        <v>230000002</v>
      </c>
      <c r="I4" s="254">
        <v>166940124</v>
      </c>
      <c r="J4" s="255">
        <v>243299256</v>
      </c>
      <c r="K4" s="251">
        <v>255372219</v>
      </c>
      <c r="L4" s="252">
        <v>268864631</v>
      </c>
    </row>
    <row r="5" spans="1:12" ht="12.75">
      <c r="A5" s="249" t="s">
        <v>18</v>
      </c>
      <c r="B5" s="177"/>
      <c r="C5" s="7">
        <v>426787116</v>
      </c>
      <c r="D5" s="7">
        <v>502745098</v>
      </c>
      <c r="E5" s="91">
        <v>693885475</v>
      </c>
      <c r="F5" s="90">
        <v>525999996</v>
      </c>
      <c r="G5" s="7">
        <v>525999997</v>
      </c>
      <c r="H5" s="91">
        <v>525999997</v>
      </c>
      <c r="I5" s="33">
        <v>595835135</v>
      </c>
      <c r="J5" s="31">
        <v>553939296</v>
      </c>
      <c r="K5" s="7">
        <v>583165903</v>
      </c>
      <c r="L5" s="91">
        <v>615240028</v>
      </c>
    </row>
    <row r="6" spans="1:12" ht="12.75">
      <c r="A6" s="256" t="s">
        <v>178</v>
      </c>
      <c r="B6" s="177"/>
      <c r="C6" s="7">
        <v>13097838</v>
      </c>
      <c r="D6" s="7">
        <v>13551814</v>
      </c>
      <c r="E6" s="91">
        <v>9778220</v>
      </c>
      <c r="F6" s="90">
        <v>29511996</v>
      </c>
      <c r="G6" s="7">
        <v>65512001</v>
      </c>
      <c r="H6" s="91">
        <v>65512001</v>
      </c>
      <c r="I6" s="33">
        <v>183872415</v>
      </c>
      <c r="J6" s="31">
        <v>57984144</v>
      </c>
      <c r="K6" s="7">
        <v>62709280</v>
      </c>
      <c r="L6" s="91">
        <v>66708291</v>
      </c>
    </row>
    <row r="7" spans="1:12" ht="12.75">
      <c r="A7" s="256" t="s">
        <v>179</v>
      </c>
      <c r="B7" s="177" t="s">
        <v>71</v>
      </c>
      <c r="C7" s="7">
        <v>369770000</v>
      </c>
      <c r="D7" s="7">
        <v>442428000</v>
      </c>
      <c r="E7" s="91">
        <v>504673000</v>
      </c>
      <c r="F7" s="90">
        <v>571733000</v>
      </c>
      <c r="G7" s="7">
        <v>572803935</v>
      </c>
      <c r="H7" s="91">
        <v>572803935</v>
      </c>
      <c r="I7" s="33">
        <v>571733000</v>
      </c>
      <c r="J7" s="31">
        <v>627887000</v>
      </c>
      <c r="K7" s="7">
        <v>692878000</v>
      </c>
      <c r="L7" s="91">
        <v>769499000</v>
      </c>
    </row>
    <row r="8" spans="1:12" ht="12.75">
      <c r="A8" s="256" t="s">
        <v>180</v>
      </c>
      <c r="B8" s="177" t="s">
        <v>71</v>
      </c>
      <c r="C8" s="7">
        <v>255099454</v>
      </c>
      <c r="D8" s="7">
        <v>296442066</v>
      </c>
      <c r="E8" s="91">
        <v>263056000</v>
      </c>
      <c r="F8" s="90">
        <v>301005000</v>
      </c>
      <c r="G8" s="7">
        <v>301005000</v>
      </c>
      <c r="H8" s="91">
        <v>301005000</v>
      </c>
      <c r="I8" s="33">
        <v>208755000</v>
      </c>
      <c r="J8" s="31">
        <v>285258000</v>
      </c>
      <c r="K8" s="7">
        <v>297797000</v>
      </c>
      <c r="L8" s="91">
        <v>317703000</v>
      </c>
    </row>
    <row r="9" spans="1:12" ht="12.75">
      <c r="A9" s="256" t="s">
        <v>181</v>
      </c>
      <c r="B9" s="177"/>
      <c r="C9" s="7">
        <v>3750086</v>
      </c>
      <c r="D9" s="7">
        <v>7717414</v>
      </c>
      <c r="E9" s="91">
        <v>4300846</v>
      </c>
      <c r="F9" s="90">
        <v>10500000</v>
      </c>
      <c r="G9" s="7">
        <v>20000000</v>
      </c>
      <c r="H9" s="91">
        <v>20000000</v>
      </c>
      <c r="I9" s="33">
        <v>26257535</v>
      </c>
      <c r="J9" s="31">
        <v>15060000</v>
      </c>
      <c r="K9" s="7">
        <v>16197240</v>
      </c>
      <c r="L9" s="91">
        <v>17418088</v>
      </c>
    </row>
    <row r="10" spans="1:12" ht="12.75">
      <c r="A10" s="256" t="s">
        <v>182</v>
      </c>
      <c r="B10" s="177"/>
      <c r="C10" s="7"/>
      <c r="D10" s="7"/>
      <c r="E10" s="91"/>
      <c r="F10" s="90"/>
      <c r="G10" s="7"/>
      <c r="H10" s="91"/>
      <c r="I10" s="33"/>
      <c r="J10" s="31"/>
      <c r="K10" s="7"/>
      <c r="L10" s="91"/>
    </row>
    <row r="11" spans="1:12" ht="12.75">
      <c r="A11" s="256" t="s">
        <v>183</v>
      </c>
      <c r="B11" s="177"/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6" t="s">
        <v>184</v>
      </c>
      <c r="B12" s="177"/>
      <c r="C12" s="7">
        <v>-1041811832</v>
      </c>
      <c r="D12" s="7">
        <v>-1196933987</v>
      </c>
      <c r="E12" s="91">
        <v>-1561627939</v>
      </c>
      <c r="F12" s="90">
        <v>-1308392164</v>
      </c>
      <c r="G12" s="7">
        <v>-1364114782</v>
      </c>
      <c r="H12" s="91">
        <v>-1364114782</v>
      </c>
      <c r="I12" s="33">
        <v>-1590631552</v>
      </c>
      <c r="J12" s="31">
        <v>-1436412876</v>
      </c>
      <c r="K12" s="7">
        <v>-1513979162</v>
      </c>
      <c r="L12" s="91">
        <v>-1597248017</v>
      </c>
    </row>
    <row r="13" spans="1:12" ht="12.75">
      <c r="A13" s="249" t="s">
        <v>26</v>
      </c>
      <c r="B13" s="177"/>
      <c r="C13" s="7">
        <v>-141390</v>
      </c>
      <c r="D13" s="7">
        <v>-243</v>
      </c>
      <c r="E13" s="91">
        <v>-10</v>
      </c>
      <c r="F13" s="90"/>
      <c r="G13" s="7"/>
      <c r="H13" s="91"/>
      <c r="I13" s="33"/>
      <c r="J13" s="31"/>
      <c r="K13" s="7"/>
      <c r="L13" s="91"/>
    </row>
    <row r="14" spans="1:12" ht="12.75">
      <c r="A14" s="256" t="s">
        <v>28</v>
      </c>
      <c r="B14" s="177" t="s">
        <v>71</v>
      </c>
      <c r="C14" s="7"/>
      <c r="D14" s="7"/>
      <c r="E14" s="91"/>
      <c r="F14" s="90">
        <v>-9999996</v>
      </c>
      <c r="G14" s="7">
        <v>-5000000</v>
      </c>
      <c r="H14" s="91">
        <v>-5000000</v>
      </c>
      <c r="I14" s="33">
        <v>-4008730</v>
      </c>
      <c r="J14" s="31">
        <v>-5265000</v>
      </c>
      <c r="K14" s="7">
        <v>-5549310</v>
      </c>
      <c r="L14" s="91">
        <v>-5854522</v>
      </c>
    </row>
    <row r="15" spans="1:12" ht="12.75">
      <c r="A15" s="256" t="s">
        <v>185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/>
      <c r="B16" s="177"/>
      <c r="C16" s="7"/>
      <c r="D16" s="7"/>
      <c r="E16" s="91"/>
      <c r="F16" s="90"/>
      <c r="G16" s="7"/>
      <c r="H16" s="91"/>
      <c r="I16" s="33"/>
      <c r="J16" s="31"/>
      <c r="K16" s="7"/>
      <c r="L16" s="91"/>
    </row>
    <row r="17" spans="1:12" ht="12.75">
      <c r="A17" s="257" t="s">
        <v>186</v>
      </c>
      <c r="B17" s="258"/>
      <c r="C17" s="43">
        <f aca="true" t="shared" si="0" ref="C17:L17">SUM(C6:C16)</f>
        <v>-400235844</v>
      </c>
      <c r="D17" s="43">
        <f t="shared" si="0"/>
        <v>-436794936</v>
      </c>
      <c r="E17" s="148">
        <f t="shared" si="0"/>
        <v>-779819883</v>
      </c>
      <c r="F17" s="149">
        <f t="shared" si="0"/>
        <v>-405642164</v>
      </c>
      <c r="G17" s="43">
        <f t="shared" si="0"/>
        <v>-409793846</v>
      </c>
      <c r="H17" s="46">
        <f t="shared" si="0"/>
        <v>-409793846</v>
      </c>
      <c r="I17" s="149">
        <f t="shared" si="0"/>
        <v>-604022332</v>
      </c>
      <c r="J17" s="42">
        <f t="shared" si="0"/>
        <v>-455488732</v>
      </c>
      <c r="K17" s="43">
        <f t="shared" si="0"/>
        <v>-449946952</v>
      </c>
      <c r="L17" s="148">
        <f t="shared" si="0"/>
        <v>-431774160</v>
      </c>
    </row>
    <row r="18" spans="1:12" ht="4.5" customHeight="1">
      <c r="A18" s="259" t="s">
        <v>187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49" t="s">
        <v>188</v>
      </c>
      <c r="B19" s="177"/>
      <c r="C19" s="7"/>
      <c r="D19" s="7"/>
      <c r="E19" s="91"/>
      <c r="F19" s="90"/>
      <c r="G19" s="7"/>
      <c r="H19" s="91"/>
      <c r="I19" s="33"/>
      <c r="J19" s="31"/>
      <c r="K19" s="7"/>
      <c r="L19" s="91"/>
    </row>
    <row r="20" spans="1:12" ht="12.75">
      <c r="A20" s="249" t="s">
        <v>189</v>
      </c>
      <c r="B20" s="177"/>
      <c r="C20" s="12"/>
      <c r="D20" s="12"/>
      <c r="E20" s="136"/>
      <c r="F20" s="137"/>
      <c r="G20" s="12"/>
      <c r="H20" s="136"/>
      <c r="I20" s="74"/>
      <c r="J20" s="72"/>
      <c r="K20" s="12"/>
      <c r="L20" s="136"/>
    </row>
    <row r="21" spans="1:12" ht="12.75">
      <c r="A21" s="256" t="s">
        <v>190</v>
      </c>
      <c r="B21" s="177"/>
      <c r="C21" s="7">
        <v>6345511</v>
      </c>
      <c r="D21" s="7"/>
      <c r="E21" s="91"/>
      <c r="F21" s="133"/>
      <c r="G21" s="131"/>
      <c r="H21" s="132"/>
      <c r="I21" s="33"/>
      <c r="J21" s="135"/>
      <c r="K21" s="131"/>
      <c r="L21" s="132"/>
    </row>
    <row r="22" spans="1:12" ht="12.75">
      <c r="A22" s="256" t="s">
        <v>191</v>
      </c>
      <c r="B22" s="177"/>
      <c r="C22" s="7"/>
      <c r="D22" s="131">
        <v>-186431</v>
      </c>
      <c r="E22" s="132">
        <v>-132322</v>
      </c>
      <c r="F22" s="90"/>
      <c r="G22" s="7"/>
      <c r="H22" s="91"/>
      <c r="I22" s="33"/>
      <c r="J22" s="31"/>
      <c r="K22" s="7"/>
      <c r="L22" s="91"/>
    </row>
    <row r="23" spans="1:12" ht="12.75">
      <c r="A23" s="256" t="s">
        <v>183</v>
      </c>
      <c r="B23" s="177"/>
      <c r="C23" s="131"/>
      <c r="D23" s="7"/>
      <c r="E23" s="91"/>
      <c r="F23" s="133"/>
      <c r="G23" s="131"/>
      <c r="H23" s="132"/>
      <c r="I23" s="33"/>
      <c r="J23" s="135"/>
      <c r="K23" s="131"/>
      <c r="L23" s="132"/>
    </row>
    <row r="24" spans="1:12" ht="12.75">
      <c r="A24" s="256" t="s">
        <v>192</v>
      </c>
      <c r="B24" s="177"/>
      <c r="C24" s="7">
        <v>-233581408</v>
      </c>
      <c r="D24" s="7">
        <v>-289000262</v>
      </c>
      <c r="E24" s="91">
        <v>-252614260</v>
      </c>
      <c r="F24" s="90">
        <v>-301005000</v>
      </c>
      <c r="G24" s="7">
        <v>-311487133</v>
      </c>
      <c r="H24" s="91">
        <v>-311487133</v>
      </c>
      <c r="I24" s="33">
        <v>-166750205</v>
      </c>
      <c r="J24" s="31">
        <v>-285258001</v>
      </c>
      <c r="K24" s="7">
        <v>-297797000</v>
      </c>
      <c r="L24" s="91">
        <v>-317703000</v>
      </c>
    </row>
    <row r="25" spans="1:12" ht="12.75">
      <c r="A25" s="249" t="s">
        <v>193</v>
      </c>
      <c r="B25" s="177"/>
      <c r="C25" s="7"/>
      <c r="D25" s="7"/>
      <c r="E25" s="91"/>
      <c r="F25" s="90"/>
      <c r="G25" s="7"/>
      <c r="H25" s="91"/>
      <c r="I25" s="33"/>
      <c r="J25" s="31"/>
      <c r="K25" s="7"/>
      <c r="L25" s="91"/>
    </row>
    <row r="26" spans="1:12" ht="12.75">
      <c r="A26" s="256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57" t="s">
        <v>194</v>
      </c>
      <c r="B27" s="258"/>
      <c r="C27" s="43">
        <f aca="true" t="shared" si="1" ref="C27:L27">SUM(C21:C26)</f>
        <v>-227235897</v>
      </c>
      <c r="D27" s="43">
        <f t="shared" si="1"/>
        <v>-289186693</v>
      </c>
      <c r="E27" s="148">
        <f t="shared" si="1"/>
        <v>-252746582</v>
      </c>
      <c r="F27" s="149">
        <f t="shared" si="1"/>
        <v>-301005000</v>
      </c>
      <c r="G27" s="43">
        <f t="shared" si="1"/>
        <v>-311487133</v>
      </c>
      <c r="H27" s="148">
        <f t="shared" si="1"/>
        <v>-311487133</v>
      </c>
      <c r="I27" s="46">
        <f t="shared" si="1"/>
        <v>-166750205</v>
      </c>
      <c r="J27" s="42">
        <f t="shared" si="1"/>
        <v>-285258001</v>
      </c>
      <c r="K27" s="43">
        <f t="shared" si="1"/>
        <v>-297797000</v>
      </c>
      <c r="L27" s="148">
        <f t="shared" si="1"/>
        <v>-317703000</v>
      </c>
    </row>
    <row r="28" spans="1:12" ht="4.5" customHeight="1">
      <c r="A28" s="259" t="s">
        <v>187</v>
      </c>
      <c r="B28" s="177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49" t="s">
        <v>195</v>
      </c>
      <c r="B29" s="177"/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49" t="s">
        <v>196</v>
      </c>
      <c r="B30" s="177"/>
      <c r="C30" s="7"/>
      <c r="D30" s="7">
        <v>5935441</v>
      </c>
      <c r="E30" s="91">
        <v>6229320</v>
      </c>
      <c r="F30" s="90"/>
      <c r="G30" s="7"/>
      <c r="H30" s="91"/>
      <c r="I30" s="33"/>
      <c r="J30" s="31"/>
      <c r="K30" s="7"/>
      <c r="L30" s="91"/>
    </row>
    <row r="31" spans="1:12" ht="12.75">
      <c r="A31" s="256" t="s">
        <v>197</v>
      </c>
      <c r="B31" s="177"/>
      <c r="C31" s="7"/>
      <c r="D31" s="7"/>
      <c r="E31" s="91"/>
      <c r="F31" s="90"/>
      <c r="G31" s="7">
        <v>-1</v>
      </c>
      <c r="H31" s="91">
        <v>-1</v>
      </c>
      <c r="I31" s="33">
        <v>3882847</v>
      </c>
      <c r="J31" s="31"/>
      <c r="K31" s="7"/>
      <c r="L31" s="91"/>
    </row>
    <row r="32" spans="1:12" ht="12.75">
      <c r="A32" s="256" t="s">
        <v>183</v>
      </c>
      <c r="B32" s="177"/>
      <c r="C32" s="7"/>
      <c r="D32" s="7"/>
      <c r="E32" s="91"/>
      <c r="F32" s="90"/>
      <c r="G32" s="7"/>
      <c r="H32" s="91"/>
      <c r="I32" s="33"/>
      <c r="J32" s="31"/>
      <c r="K32" s="7"/>
      <c r="L32" s="91"/>
    </row>
    <row r="33" spans="1:12" ht="12.75">
      <c r="A33" s="256" t="s">
        <v>198</v>
      </c>
      <c r="B33" s="177"/>
      <c r="C33" s="7">
        <v>164964</v>
      </c>
      <c r="D33" s="7">
        <v>-3628619</v>
      </c>
      <c r="E33" s="91">
        <v>-5140601</v>
      </c>
      <c r="F33" s="90"/>
      <c r="G33" s="131"/>
      <c r="H33" s="132"/>
      <c r="I33" s="134"/>
      <c r="J33" s="31"/>
      <c r="K33" s="7"/>
      <c r="L33" s="91"/>
    </row>
    <row r="34" spans="1:12" ht="12.75">
      <c r="A34" s="249" t="s">
        <v>199</v>
      </c>
      <c r="B34" s="177"/>
      <c r="C34" s="7"/>
      <c r="D34" s="7"/>
      <c r="E34" s="91"/>
      <c r="F34" s="90"/>
      <c r="G34" s="7"/>
      <c r="H34" s="91"/>
      <c r="I34" s="33"/>
      <c r="J34" s="31"/>
      <c r="K34" s="7"/>
      <c r="L34" s="91"/>
    </row>
    <row r="35" spans="1:12" ht="12.75">
      <c r="A35" s="256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57" t="s">
        <v>200</v>
      </c>
      <c r="B36" s="258"/>
      <c r="C36" s="43">
        <f aca="true" t="shared" si="2" ref="C36:L36">SUM(C31:C35)</f>
        <v>164964</v>
      </c>
      <c r="D36" s="43">
        <f t="shared" si="2"/>
        <v>-3628619</v>
      </c>
      <c r="E36" s="148">
        <f t="shared" si="2"/>
        <v>-5140601</v>
      </c>
      <c r="F36" s="149">
        <f t="shared" si="2"/>
        <v>0</v>
      </c>
      <c r="G36" s="43">
        <f t="shared" si="2"/>
        <v>-1</v>
      </c>
      <c r="H36" s="148">
        <f t="shared" si="2"/>
        <v>-1</v>
      </c>
      <c r="I36" s="46">
        <f t="shared" si="2"/>
        <v>3882847</v>
      </c>
      <c r="J36" s="42">
        <f t="shared" si="2"/>
        <v>0</v>
      </c>
      <c r="K36" s="43">
        <f t="shared" si="2"/>
        <v>0</v>
      </c>
      <c r="L36" s="148">
        <f t="shared" si="2"/>
        <v>0</v>
      </c>
    </row>
    <row r="37" spans="1:12" ht="4.5" customHeight="1">
      <c r="A37" s="259" t="s">
        <v>201</v>
      </c>
      <c r="B37" s="177" t="s">
        <v>95</v>
      </c>
      <c r="C37" s="7">
        <v>-3853509</v>
      </c>
      <c r="D37" s="7">
        <v>58957539</v>
      </c>
      <c r="E37" s="91">
        <v>69155149</v>
      </c>
      <c r="F37" s="90">
        <v>-29235067</v>
      </c>
      <c r="G37" s="7">
        <v>-29235067</v>
      </c>
      <c r="H37" s="91">
        <v>-29235067</v>
      </c>
      <c r="I37" s="33">
        <v>5199221</v>
      </c>
      <c r="J37" s="31">
        <v>483953</v>
      </c>
      <c r="K37" s="7">
        <v>56975772</v>
      </c>
      <c r="L37" s="91">
        <v>147769942</v>
      </c>
    </row>
    <row r="38" spans="1:12" ht="12.75">
      <c r="A38" s="249" t="s">
        <v>202</v>
      </c>
      <c r="B38" s="177" t="s">
        <v>95</v>
      </c>
      <c r="C38" s="12">
        <f aca="true" t="shared" si="3" ref="C38:L38">+C17+C27+C36</f>
        <v>-627306777</v>
      </c>
      <c r="D38" s="12">
        <f t="shared" si="3"/>
        <v>-729610248</v>
      </c>
      <c r="E38" s="136">
        <f t="shared" si="3"/>
        <v>-1037707066</v>
      </c>
      <c r="F38" s="137">
        <f t="shared" si="3"/>
        <v>-706647164</v>
      </c>
      <c r="G38" s="12">
        <f t="shared" si="3"/>
        <v>-721280980</v>
      </c>
      <c r="H38" s="136">
        <f t="shared" si="3"/>
        <v>-721280980</v>
      </c>
      <c r="I38" s="74">
        <f t="shared" si="3"/>
        <v>-766889690</v>
      </c>
      <c r="J38" s="72">
        <f t="shared" si="3"/>
        <v>-740746733</v>
      </c>
      <c r="K38" s="12">
        <f t="shared" si="3"/>
        <v>-747743952</v>
      </c>
      <c r="L38" s="136">
        <f t="shared" si="3"/>
        <v>-749477160</v>
      </c>
    </row>
    <row r="39" spans="1:12" ht="12.75">
      <c r="A39" s="256"/>
      <c r="B39" s="177"/>
      <c r="C39" s="12"/>
      <c r="D39" s="12"/>
      <c r="E39" s="136"/>
      <c r="F39" s="137"/>
      <c r="G39" s="12"/>
      <c r="H39" s="136"/>
      <c r="I39" s="74"/>
      <c r="J39" s="72"/>
      <c r="K39" s="12"/>
      <c r="L39" s="136"/>
    </row>
    <row r="40" spans="1:12" ht="12.75">
      <c r="A40" s="274"/>
      <c r="B40" s="263"/>
      <c r="C40" s="264"/>
      <c r="D40" s="264"/>
      <c r="E40" s="265"/>
      <c r="F40" s="266"/>
      <c r="G40" s="264"/>
      <c r="H40" s="265"/>
      <c r="I40" s="267"/>
      <c r="J40" s="268"/>
      <c r="K40" s="264"/>
      <c r="L40" s="265"/>
    </row>
    <row r="41" spans="1:12" ht="12.75">
      <c r="A41" s="109" t="s">
        <v>381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>
      <c r="A42" s="109" t="s">
        <v>413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s="109" t="s">
        <v>414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38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13"/>
      <c r="H2" s="514"/>
      <c r="I2" s="503" t="s">
        <v>6</v>
      </c>
      <c r="J2" s="515"/>
      <c r="K2" s="516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204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286" t="s">
        <v>205</v>
      </c>
      <c r="B5" s="111" t="s">
        <v>71</v>
      </c>
      <c r="C5" s="77">
        <f aca="true" t="shared" si="0" ref="C5:K5">SUM(C11:C18)</f>
        <v>233581408</v>
      </c>
      <c r="D5" s="77">
        <f t="shared" si="0"/>
        <v>289000263</v>
      </c>
      <c r="E5" s="78">
        <f t="shared" si="0"/>
        <v>252614260</v>
      </c>
      <c r="F5" s="76">
        <f t="shared" si="0"/>
        <v>301005000</v>
      </c>
      <c r="G5" s="77">
        <f t="shared" si="0"/>
        <v>298770517</v>
      </c>
      <c r="H5" s="79">
        <f t="shared" si="0"/>
        <v>298770517</v>
      </c>
      <c r="I5" s="285">
        <f t="shared" si="0"/>
        <v>285258000</v>
      </c>
      <c r="J5" s="77">
        <f t="shared" si="0"/>
        <v>297797000</v>
      </c>
      <c r="K5" s="78">
        <f t="shared" si="0"/>
        <v>317703000</v>
      </c>
    </row>
    <row r="6" spans="1:11" ht="12.75">
      <c r="A6" s="287" t="s">
        <v>206</v>
      </c>
      <c r="B6" s="120"/>
      <c r="C6" s="7">
        <v>87234870</v>
      </c>
      <c r="D6" s="7">
        <v>131630541</v>
      </c>
      <c r="E6" s="91">
        <v>100167675</v>
      </c>
      <c r="F6" s="90">
        <v>124505000</v>
      </c>
      <c r="G6" s="7">
        <v>136804895</v>
      </c>
      <c r="H6" s="33">
        <v>136804895</v>
      </c>
      <c r="I6" s="31">
        <v>70000000</v>
      </c>
      <c r="J6" s="7">
        <v>70000000</v>
      </c>
      <c r="K6" s="91">
        <v>84000000</v>
      </c>
    </row>
    <row r="7" spans="1:11" ht="12.75">
      <c r="A7" s="287" t="s">
        <v>207</v>
      </c>
      <c r="B7" s="120"/>
      <c r="C7" s="7">
        <v>12000000</v>
      </c>
      <c r="D7" s="7">
        <v>22000000</v>
      </c>
      <c r="E7" s="91">
        <v>11519281</v>
      </c>
      <c r="F7" s="90">
        <v>16000000</v>
      </c>
      <c r="G7" s="7">
        <v>16000000</v>
      </c>
      <c r="H7" s="33">
        <v>16000000</v>
      </c>
      <c r="I7" s="31">
        <v>4758000</v>
      </c>
      <c r="J7" s="7">
        <v>17797000</v>
      </c>
      <c r="K7" s="91">
        <v>21703000</v>
      </c>
    </row>
    <row r="8" spans="1:11" ht="12.75">
      <c r="A8" s="287" t="s">
        <v>208</v>
      </c>
      <c r="B8" s="120"/>
      <c r="C8" s="7">
        <v>33576602</v>
      </c>
      <c r="D8" s="7">
        <v>86270779</v>
      </c>
      <c r="E8" s="91">
        <v>75640438</v>
      </c>
      <c r="F8" s="90">
        <v>124000000</v>
      </c>
      <c r="G8" s="7">
        <v>115618032</v>
      </c>
      <c r="H8" s="33">
        <v>115618032</v>
      </c>
      <c r="I8" s="31">
        <v>157000000</v>
      </c>
      <c r="J8" s="7">
        <v>135000000</v>
      </c>
      <c r="K8" s="91">
        <v>150000000</v>
      </c>
    </row>
    <row r="9" spans="1:11" ht="12.75">
      <c r="A9" s="287" t="s">
        <v>209</v>
      </c>
      <c r="B9" s="120"/>
      <c r="C9" s="7">
        <v>38683879</v>
      </c>
      <c r="D9" s="7">
        <v>20508502</v>
      </c>
      <c r="E9" s="91">
        <v>29522401</v>
      </c>
      <c r="F9" s="90">
        <v>30000000</v>
      </c>
      <c r="G9" s="7">
        <v>3562455</v>
      </c>
      <c r="H9" s="33">
        <v>3562455</v>
      </c>
      <c r="I9" s="31">
        <v>44000000</v>
      </c>
      <c r="J9" s="7">
        <v>75000000</v>
      </c>
      <c r="K9" s="91">
        <v>62000000</v>
      </c>
    </row>
    <row r="10" spans="1:11" ht="12.75">
      <c r="A10" s="287" t="s">
        <v>210</v>
      </c>
      <c r="B10" s="120"/>
      <c r="C10" s="7">
        <v>10000000</v>
      </c>
      <c r="D10" s="7"/>
      <c r="E10" s="91"/>
      <c r="F10" s="90"/>
      <c r="G10" s="7">
        <v>1029300</v>
      </c>
      <c r="H10" s="33">
        <v>1029300</v>
      </c>
      <c r="I10" s="31"/>
      <c r="J10" s="7"/>
      <c r="K10" s="91"/>
    </row>
    <row r="11" spans="1:11" ht="12.75">
      <c r="A11" s="288" t="s">
        <v>211</v>
      </c>
      <c r="B11" s="120"/>
      <c r="C11" s="279">
        <f aca="true" t="shared" si="1" ref="C11:K11">SUM(C6:C10)</f>
        <v>181495351</v>
      </c>
      <c r="D11" s="279">
        <f t="shared" si="1"/>
        <v>260409822</v>
      </c>
      <c r="E11" s="280">
        <f t="shared" si="1"/>
        <v>216849795</v>
      </c>
      <c r="F11" s="281">
        <f t="shared" si="1"/>
        <v>294505000</v>
      </c>
      <c r="G11" s="279">
        <f t="shared" si="1"/>
        <v>273014682</v>
      </c>
      <c r="H11" s="282">
        <f t="shared" si="1"/>
        <v>273014682</v>
      </c>
      <c r="I11" s="283">
        <f t="shared" si="1"/>
        <v>275758000</v>
      </c>
      <c r="J11" s="279">
        <f t="shared" si="1"/>
        <v>297797000</v>
      </c>
      <c r="K11" s="280">
        <f t="shared" si="1"/>
        <v>317703000</v>
      </c>
    </row>
    <row r="12" spans="1:11" ht="12.75">
      <c r="A12" s="289" t="s">
        <v>212</v>
      </c>
      <c r="B12" s="111"/>
      <c r="C12" s="7">
        <v>47158700</v>
      </c>
      <c r="D12" s="7">
        <v>23198413</v>
      </c>
      <c r="E12" s="91">
        <v>2729748</v>
      </c>
      <c r="F12" s="90"/>
      <c r="G12" s="7">
        <v>24687582</v>
      </c>
      <c r="H12" s="33">
        <v>24687582</v>
      </c>
      <c r="I12" s="31">
        <v>9500000</v>
      </c>
      <c r="J12" s="7"/>
      <c r="K12" s="91"/>
    </row>
    <row r="13" spans="1:11" ht="12.75">
      <c r="A13" s="289" t="s">
        <v>213</v>
      </c>
      <c r="B13" s="111"/>
      <c r="C13" s="131"/>
      <c r="D13" s="131"/>
      <c r="E13" s="132"/>
      <c r="F13" s="133"/>
      <c r="G13" s="131"/>
      <c r="H13" s="134"/>
      <c r="I13" s="135"/>
      <c r="J13" s="131"/>
      <c r="K13" s="132"/>
    </row>
    <row r="14" spans="1:11" ht="12.75">
      <c r="A14" s="289" t="s">
        <v>214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289" t="s">
        <v>215</v>
      </c>
      <c r="B15" s="111" t="s">
        <v>125</v>
      </c>
      <c r="C15" s="7">
        <v>4927357</v>
      </c>
      <c r="D15" s="7">
        <v>5392028</v>
      </c>
      <c r="E15" s="91">
        <v>33034717</v>
      </c>
      <c r="F15" s="90">
        <v>6500000</v>
      </c>
      <c r="G15" s="7">
        <v>1068253</v>
      </c>
      <c r="H15" s="33">
        <v>1068253</v>
      </c>
      <c r="I15" s="31"/>
      <c r="J15" s="7"/>
      <c r="K15" s="91"/>
    </row>
    <row r="16" spans="1:11" ht="12.75">
      <c r="A16" s="290" t="s">
        <v>216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9" t="s">
        <v>217</v>
      </c>
      <c r="B17" s="111"/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9" t="s">
        <v>218</v>
      </c>
      <c r="B18" s="111"/>
      <c r="C18" s="53"/>
      <c r="D18" s="53"/>
      <c r="E18" s="277"/>
      <c r="F18" s="278"/>
      <c r="G18" s="53"/>
      <c r="H18" s="56"/>
      <c r="I18" s="52"/>
      <c r="J18" s="53"/>
      <c r="K18" s="277"/>
    </row>
    <row r="19" spans="1:11" ht="4.5" customHeight="1">
      <c r="A19" s="292"/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6" t="s">
        <v>219</v>
      </c>
      <c r="B20" s="111" t="s">
        <v>95</v>
      </c>
      <c r="C20" s="12">
        <f aca="true" t="shared" si="2" ref="C20:K20">SUM(C26:C33)</f>
        <v>0</v>
      </c>
      <c r="D20" s="12">
        <f t="shared" si="2"/>
        <v>0</v>
      </c>
      <c r="E20" s="136">
        <f t="shared" si="2"/>
        <v>0</v>
      </c>
      <c r="F20" s="137">
        <f t="shared" si="2"/>
        <v>0</v>
      </c>
      <c r="G20" s="12">
        <f t="shared" si="2"/>
        <v>12716613</v>
      </c>
      <c r="H20" s="74">
        <f t="shared" si="2"/>
        <v>12716613</v>
      </c>
      <c r="I20" s="72">
        <f t="shared" si="2"/>
        <v>0</v>
      </c>
      <c r="J20" s="12">
        <f t="shared" si="2"/>
        <v>0</v>
      </c>
      <c r="K20" s="136">
        <f t="shared" si="2"/>
        <v>0</v>
      </c>
    </row>
    <row r="21" spans="1:11" ht="12.75">
      <c r="A21" s="287" t="s">
        <v>206</v>
      </c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287" t="s">
        <v>207</v>
      </c>
      <c r="B22" s="120"/>
      <c r="C22" s="7"/>
      <c r="D22" s="7"/>
      <c r="E22" s="91"/>
      <c r="F22" s="90"/>
      <c r="G22" s="7"/>
      <c r="H22" s="33"/>
      <c r="I22" s="31"/>
      <c r="J22" s="7"/>
      <c r="K22" s="91"/>
    </row>
    <row r="23" spans="1:11" ht="12.75">
      <c r="A23" s="287" t="s">
        <v>208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287" t="s">
        <v>209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287" t="s">
        <v>210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288" t="s">
        <v>211</v>
      </c>
      <c r="B26" s="293"/>
      <c r="C26" s="279">
        <f aca="true" t="shared" si="3" ref="C26:K26">SUM(C21:C25)</f>
        <v>0</v>
      </c>
      <c r="D26" s="279">
        <f t="shared" si="3"/>
        <v>0</v>
      </c>
      <c r="E26" s="280">
        <f t="shared" si="3"/>
        <v>0</v>
      </c>
      <c r="F26" s="281">
        <f t="shared" si="3"/>
        <v>0</v>
      </c>
      <c r="G26" s="279">
        <f t="shared" si="3"/>
        <v>0</v>
      </c>
      <c r="H26" s="282">
        <f t="shared" si="3"/>
        <v>0</v>
      </c>
      <c r="I26" s="283">
        <f t="shared" si="3"/>
        <v>0</v>
      </c>
      <c r="J26" s="279">
        <f t="shared" si="3"/>
        <v>0</v>
      </c>
      <c r="K26" s="280">
        <f t="shared" si="3"/>
        <v>0</v>
      </c>
    </row>
    <row r="27" spans="1:11" ht="12.75">
      <c r="A27" s="289" t="s">
        <v>212</v>
      </c>
      <c r="B27" s="125"/>
      <c r="C27" s="7"/>
      <c r="D27" s="7"/>
      <c r="E27" s="91"/>
      <c r="F27" s="90"/>
      <c r="G27" s="7">
        <v>12716613</v>
      </c>
      <c r="H27" s="33">
        <v>12716613</v>
      </c>
      <c r="I27" s="31"/>
      <c r="J27" s="7"/>
      <c r="K27" s="91"/>
    </row>
    <row r="28" spans="1:11" ht="12.75">
      <c r="A28" s="289" t="s">
        <v>213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289" t="s">
        <v>214</v>
      </c>
      <c r="B29" s="125"/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289" t="s">
        <v>215</v>
      </c>
      <c r="B30" s="111" t="s">
        <v>125</v>
      </c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290" t="s">
        <v>216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289" t="s">
        <v>217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12.75">
      <c r="A33" s="289" t="s">
        <v>218</v>
      </c>
      <c r="B33" s="111"/>
      <c r="C33" s="53"/>
      <c r="D33" s="53"/>
      <c r="E33" s="277"/>
      <c r="F33" s="278"/>
      <c r="G33" s="53"/>
      <c r="H33" s="56"/>
      <c r="I33" s="52"/>
      <c r="J33" s="53"/>
      <c r="K33" s="277"/>
    </row>
    <row r="34" spans="1:11" ht="4.5" customHeight="1">
      <c r="A34" s="292"/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286" t="s">
        <v>220</v>
      </c>
      <c r="B35" s="111" t="s">
        <v>93</v>
      </c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12.75">
      <c r="A36" s="287" t="s">
        <v>206</v>
      </c>
      <c r="B36" s="120"/>
      <c r="C36" s="7">
        <f aca="true" t="shared" si="4" ref="C36:K40">C6+C21</f>
        <v>87234870</v>
      </c>
      <c r="D36" s="7">
        <f t="shared" si="4"/>
        <v>131630541</v>
      </c>
      <c r="E36" s="91">
        <f t="shared" si="4"/>
        <v>100167675</v>
      </c>
      <c r="F36" s="90">
        <f t="shared" si="4"/>
        <v>124505000</v>
      </c>
      <c r="G36" s="7">
        <f t="shared" si="4"/>
        <v>136804895</v>
      </c>
      <c r="H36" s="33">
        <f t="shared" si="4"/>
        <v>136804895</v>
      </c>
      <c r="I36" s="31">
        <f t="shared" si="4"/>
        <v>70000000</v>
      </c>
      <c r="J36" s="7">
        <f t="shared" si="4"/>
        <v>70000000</v>
      </c>
      <c r="K36" s="91">
        <f t="shared" si="4"/>
        <v>84000000</v>
      </c>
    </row>
    <row r="37" spans="1:11" ht="12.75">
      <c r="A37" s="287" t="s">
        <v>207</v>
      </c>
      <c r="B37" s="120"/>
      <c r="C37" s="7">
        <f t="shared" si="4"/>
        <v>12000000</v>
      </c>
      <c r="D37" s="7">
        <f t="shared" si="4"/>
        <v>22000000</v>
      </c>
      <c r="E37" s="91">
        <f t="shared" si="4"/>
        <v>11519281</v>
      </c>
      <c r="F37" s="90">
        <f t="shared" si="4"/>
        <v>16000000</v>
      </c>
      <c r="G37" s="7">
        <f t="shared" si="4"/>
        <v>16000000</v>
      </c>
      <c r="H37" s="33">
        <f t="shared" si="4"/>
        <v>16000000</v>
      </c>
      <c r="I37" s="31">
        <f t="shared" si="4"/>
        <v>4758000</v>
      </c>
      <c r="J37" s="7">
        <f t="shared" si="4"/>
        <v>17797000</v>
      </c>
      <c r="K37" s="91">
        <f t="shared" si="4"/>
        <v>21703000</v>
      </c>
    </row>
    <row r="38" spans="1:11" ht="12.75">
      <c r="A38" s="287" t="s">
        <v>208</v>
      </c>
      <c r="B38" s="120"/>
      <c r="C38" s="7">
        <f t="shared" si="4"/>
        <v>33576602</v>
      </c>
      <c r="D38" s="7">
        <f t="shared" si="4"/>
        <v>86270779</v>
      </c>
      <c r="E38" s="91">
        <f t="shared" si="4"/>
        <v>75640438</v>
      </c>
      <c r="F38" s="90">
        <f t="shared" si="4"/>
        <v>124000000</v>
      </c>
      <c r="G38" s="7">
        <f t="shared" si="4"/>
        <v>115618032</v>
      </c>
      <c r="H38" s="33">
        <f t="shared" si="4"/>
        <v>115618032</v>
      </c>
      <c r="I38" s="31">
        <f t="shared" si="4"/>
        <v>157000000</v>
      </c>
      <c r="J38" s="7">
        <f t="shared" si="4"/>
        <v>135000000</v>
      </c>
      <c r="K38" s="91">
        <f t="shared" si="4"/>
        <v>150000000</v>
      </c>
    </row>
    <row r="39" spans="1:11" ht="12.75">
      <c r="A39" s="287" t="s">
        <v>209</v>
      </c>
      <c r="B39" s="120"/>
      <c r="C39" s="7">
        <f t="shared" si="4"/>
        <v>38683879</v>
      </c>
      <c r="D39" s="7">
        <f t="shared" si="4"/>
        <v>20508502</v>
      </c>
      <c r="E39" s="91">
        <f t="shared" si="4"/>
        <v>29522401</v>
      </c>
      <c r="F39" s="90">
        <f t="shared" si="4"/>
        <v>30000000</v>
      </c>
      <c r="G39" s="7">
        <f t="shared" si="4"/>
        <v>3562455</v>
      </c>
      <c r="H39" s="33">
        <f t="shared" si="4"/>
        <v>3562455</v>
      </c>
      <c r="I39" s="31">
        <f t="shared" si="4"/>
        <v>44000000</v>
      </c>
      <c r="J39" s="7">
        <f t="shared" si="4"/>
        <v>75000000</v>
      </c>
      <c r="K39" s="91">
        <f t="shared" si="4"/>
        <v>62000000</v>
      </c>
    </row>
    <row r="40" spans="1:11" ht="12.75">
      <c r="A40" s="287" t="s">
        <v>210</v>
      </c>
      <c r="B40" s="120"/>
      <c r="C40" s="7">
        <f t="shared" si="4"/>
        <v>10000000</v>
      </c>
      <c r="D40" s="7">
        <f t="shared" si="4"/>
        <v>0</v>
      </c>
      <c r="E40" s="91">
        <f t="shared" si="4"/>
        <v>0</v>
      </c>
      <c r="F40" s="90">
        <f t="shared" si="4"/>
        <v>0</v>
      </c>
      <c r="G40" s="7">
        <f t="shared" si="4"/>
        <v>1029300</v>
      </c>
      <c r="H40" s="33">
        <f t="shared" si="4"/>
        <v>1029300</v>
      </c>
      <c r="I40" s="31">
        <f t="shared" si="4"/>
        <v>0</v>
      </c>
      <c r="J40" s="7">
        <f t="shared" si="4"/>
        <v>0</v>
      </c>
      <c r="K40" s="91">
        <f t="shared" si="4"/>
        <v>0</v>
      </c>
    </row>
    <row r="41" spans="1:11" ht="12.75">
      <c r="A41" s="288" t="s">
        <v>211</v>
      </c>
      <c r="B41" s="120"/>
      <c r="C41" s="279">
        <f aca="true" t="shared" si="5" ref="C41:K41">SUM(C36:C40)</f>
        <v>181495351</v>
      </c>
      <c r="D41" s="279">
        <f t="shared" si="5"/>
        <v>260409822</v>
      </c>
      <c r="E41" s="280">
        <f t="shared" si="5"/>
        <v>216849795</v>
      </c>
      <c r="F41" s="281">
        <f t="shared" si="5"/>
        <v>294505000</v>
      </c>
      <c r="G41" s="279">
        <f t="shared" si="5"/>
        <v>273014682</v>
      </c>
      <c r="H41" s="282">
        <f t="shared" si="5"/>
        <v>273014682</v>
      </c>
      <c r="I41" s="283">
        <f t="shared" si="5"/>
        <v>275758000</v>
      </c>
      <c r="J41" s="279">
        <f t="shared" si="5"/>
        <v>297797000</v>
      </c>
      <c r="K41" s="280">
        <f t="shared" si="5"/>
        <v>317703000</v>
      </c>
    </row>
    <row r="42" spans="1:11" ht="12.75">
      <c r="A42" s="289" t="s">
        <v>212</v>
      </c>
      <c r="B42" s="111"/>
      <c r="C42" s="7">
        <f aca="true" t="shared" si="6" ref="C42:K48">C12+C27</f>
        <v>47158700</v>
      </c>
      <c r="D42" s="7">
        <f t="shared" si="6"/>
        <v>23198413</v>
      </c>
      <c r="E42" s="27">
        <f t="shared" si="6"/>
        <v>2729748</v>
      </c>
      <c r="F42" s="25">
        <f t="shared" si="6"/>
        <v>0</v>
      </c>
      <c r="G42" s="26">
        <f t="shared" si="6"/>
        <v>37404195</v>
      </c>
      <c r="H42" s="28">
        <f t="shared" si="6"/>
        <v>37404195</v>
      </c>
      <c r="I42" s="294">
        <f t="shared" si="6"/>
        <v>9500000</v>
      </c>
      <c r="J42" s="26">
        <f t="shared" si="6"/>
        <v>0</v>
      </c>
      <c r="K42" s="27">
        <f t="shared" si="6"/>
        <v>0</v>
      </c>
    </row>
    <row r="43" spans="1:11" ht="12.75">
      <c r="A43" s="289" t="s">
        <v>213</v>
      </c>
      <c r="B43" s="111"/>
      <c r="C43" s="131">
        <f t="shared" si="6"/>
        <v>0</v>
      </c>
      <c r="D43" s="131">
        <f t="shared" si="6"/>
        <v>0</v>
      </c>
      <c r="E43" s="295">
        <f t="shared" si="6"/>
        <v>0</v>
      </c>
      <c r="F43" s="296">
        <f t="shared" si="6"/>
        <v>0</v>
      </c>
      <c r="G43" s="297">
        <f t="shared" si="6"/>
        <v>0</v>
      </c>
      <c r="H43" s="298">
        <f t="shared" si="6"/>
        <v>0</v>
      </c>
      <c r="I43" s="299">
        <f t="shared" si="6"/>
        <v>0</v>
      </c>
      <c r="J43" s="297">
        <f t="shared" si="6"/>
        <v>0</v>
      </c>
      <c r="K43" s="295">
        <f t="shared" si="6"/>
        <v>0</v>
      </c>
    </row>
    <row r="44" spans="1:11" ht="12.75">
      <c r="A44" s="289" t="s">
        <v>214</v>
      </c>
      <c r="B44" s="111"/>
      <c r="C44" s="7">
        <f t="shared" si="6"/>
        <v>0</v>
      </c>
      <c r="D44" s="7">
        <f t="shared" si="6"/>
        <v>0</v>
      </c>
      <c r="E44" s="27">
        <f t="shared" si="6"/>
        <v>0</v>
      </c>
      <c r="F44" s="25">
        <f t="shared" si="6"/>
        <v>0</v>
      </c>
      <c r="G44" s="26">
        <f t="shared" si="6"/>
        <v>0</v>
      </c>
      <c r="H44" s="28">
        <f t="shared" si="6"/>
        <v>0</v>
      </c>
      <c r="I44" s="294">
        <f t="shared" si="6"/>
        <v>0</v>
      </c>
      <c r="J44" s="26">
        <f t="shared" si="6"/>
        <v>0</v>
      </c>
      <c r="K44" s="27">
        <f t="shared" si="6"/>
        <v>0</v>
      </c>
    </row>
    <row r="45" spans="1:11" ht="12.75">
      <c r="A45" s="289" t="s">
        <v>215</v>
      </c>
      <c r="B45" s="111" t="s">
        <v>125</v>
      </c>
      <c r="C45" s="7">
        <f t="shared" si="6"/>
        <v>4927357</v>
      </c>
      <c r="D45" s="7">
        <f t="shared" si="6"/>
        <v>5392028</v>
      </c>
      <c r="E45" s="27">
        <f t="shared" si="6"/>
        <v>33034717</v>
      </c>
      <c r="F45" s="25">
        <f t="shared" si="6"/>
        <v>6500000</v>
      </c>
      <c r="G45" s="26">
        <f t="shared" si="6"/>
        <v>1068253</v>
      </c>
      <c r="H45" s="28">
        <f t="shared" si="6"/>
        <v>1068253</v>
      </c>
      <c r="I45" s="294">
        <f t="shared" si="6"/>
        <v>0</v>
      </c>
      <c r="J45" s="26">
        <f t="shared" si="6"/>
        <v>0</v>
      </c>
      <c r="K45" s="27">
        <f t="shared" si="6"/>
        <v>0</v>
      </c>
    </row>
    <row r="46" spans="1:11" ht="12.75">
      <c r="A46" s="290" t="s">
        <v>216</v>
      </c>
      <c r="B46" s="111"/>
      <c r="C46" s="7">
        <f t="shared" si="6"/>
        <v>0</v>
      </c>
      <c r="D46" s="7">
        <f t="shared" si="6"/>
        <v>0</v>
      </c>
      <c r="E46" s="27">
        <f t="shared" si="6"/>
        <v>0</v>
      </c>
      <c r="F46" s="25">
        <f t="shared" si="6"/>
        <v>0</v>
      </c>
      <c r="G46" s="26">
        <f t="shared" si="6"/>
        <v>0</v>
      </c>
      <c r="H46" s="28">
        <f t="shared" si="6"/>
        <v>0</v>
      </c>
      <c r="I46" s="294">
        <f t="shared" si="6"/>
        <v>0</v>
      </c>
      <c r="J46" s="26">
        <f t="shared" si="6"/>
        <v>0</v>
      </c>
      <c r="K46" s="27">
        <f t="shared" si="6"/>
        <v>0</v>
      </c>
    </row>
    <row r="47" spans="1:11" ht="12.75">
      <c r="A47" s="289" t="s">
        <v>217</v>
      </c>
      <c r="B47" s="111"/>
      <c r="C47" s="7">
        <f t="shared" si="6"/>
        <v>0</v>
      </c>
      <c r="D47" s="7">
        <f t="shared" si="6"/>
        <v>0</v>
      </c>
      <c r="E47" s="27">
        <f t="shared" si="6"/>
        <v>0</v>
      </c>
      <c r="F47" s="25">
        <f t="shared" si="6"/>
        <v>0</v>
      </c>
      <c r="G47" s="26">
        <f t="shared" si="6"/>
        <v>0</v>
      </c>
      <c r="H47" s="28">
        <f t="shared" si="6"/>
        <v>0</v>
      </c>
      <c r="I47" s="294">
        <f t="shared" si="6"/>
        <v>0</v>
      </c>
      <c r="J47" s="26">
        <f t="shared" si="6"/>
        <v>0</v>
      </c>
      <c r="K47" s="27">
        <f t="shared" si="6"/>
        <v>0</v>
      </c>
    </row>
    <row r="48" spans="1:11" ht="12.75">
      <c r="A48" s="289" t="s">
        <v>218</v>
      </c>
      <c r="B48" s="111"/>
      <c r="C48" s="7">
        <f t="shared" si="6"/>
        <v>0</v>
      </c>
      <c r="D48" s="7">
        <f t="shared" si="6"/>
        <v>0</v>
      </c>
      <c r="E48" s="27">
        <f t="shared" si="6"/>
        <v>0</v>
      </c>
      <c r="F48" s="25">
        <f t="shared" si="6"/>
        <v>0</v>
      </c>
      <c r="G48" s="26">
        <f t="shared" si="6"/>
        <v>0</v>
      </c>
      <c r="H48" s="28">
        <f t="shared" si="6"/>
        <v>0</v>
      </c>
      <c r="I48" s="294">
        <f t="shared" si="6"/>
        <v>0</v>
      </c>
      <c r="J48" s="26">
        <f t="shared" si="6"/>
        <v>0</v>
      </c>
      <c r="K48" s="27">
        <f t="shared" si="6"/>
        <v>0</v>
      </c>
    </row>
    <row r="49" spans="1:11" ht="12.75">
      <c r="A49" s="300" t="s">
        <v>221</v>
      </c>
      <c r="B49" s="127"/>
      <c r="C49" s="220">
        <f aca="true" t="shared" si="7" ref="C49:K49">SUM(C41:C48)</f>
        <v>233581408</v>
      </c>
      <c r="D49" s="220">
        <f t="shared" si="7"/>
        <v>289000263</v>
      </c>
      <c r="E49" s="223">
        <f t="shared" si="7"/>
        <v>252614260</v>
      </c>
      <c r="F49" s="224">
        <f t="shared" si="7"/>
        <v>301005000</v>
      </c>
      <c r="G49" s="220">
        <f t="shared" si="7"/>
        <v>311487130</v>
      </c>
      <c r="H49" s="301">
        <f t="shared" si="7"/>
        <v>311487130</v>
      </c>
      <c r="I49" s="225">
        <f t="shared" si="7"/>
        <v>285258000</v>
      </c>
      <c r="J49" s="220">
        <f t="shared" si="7"/>
        <v>297797000</v>
      </c>
      <c r="K49" s="223">
        <f t="shared" si="7"/>
        <v>317703000</v>
      </c>
    </row>
    <row r="50" spans="1:11" ht="4.5" customHeight="1">
      <c r="A50" s="176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302" t="s">
        <v>222</v>
      </c>
      <c r="B51" s="111" t="s">
        <v>140</v>
      </c>
      <c r="C51" s="26"/>
      <c r="D51" s="26"/>
      <c r="E51" s="27"/>
      <c r="F51" s="25"/>
      <c r="G51" s="26"/>
      <c r="H51" s="28"/>
      <c r="I51" s="294"/>
      <c r="J51" s="26"/>
      <c r="K51" s="27"/>
    </row>
    <row r="52" spans="1:11" ht="12.75">
      <c r="A52" s="303" t="s">
        <v>206</v>
      </c>
      <c r="B52" s="120"/>
      <c r="C52" s="7">
        <v>353109010</v>
      </c>
      <c r="D52" s="7">
        <v>743631837</v>
      </c>
      <c r="E52" s="91">
        <v>701891801</v>
      </c>
      <c r="F52" s="90">
        <v>2443430739</v>
      </c>
      <c r="G52" s="7">
        <v>2443430739</v>
      </c>
      <c r="H52" s="33">
        <v>2443430739</v>
      </c>
      <c r="I52" s="31">
        <v>70000000</v>
      </c>
      <c r="J52" s="7">
        <v>70000000</v>
      </c>
      <c r="K52" s="91">
        <v>84000000</v>
      </c>
    </row>
    <row r="53" spans="1:11" ht="12.75">
      <c r="A53" s="303" t="s">
        <v>207</v>
      </c>
      <c r="B53" s="120"/>
      <c r="C53" s="7">
        <v>100578803</v>
      </c>
      <c r="D53" s="7">
        <v>1275387800</v>
      </c>
      <c r="E53" s="91">
        <v>1268431211</v>
      </c>
      <c r="F53" s="90">
        <v>1321387900</v>
      </c>
      <c r="G53" s="7">
        <v>1321387900</v>
      </c>
      <c r="H53" s="33">
        <v>1321387900</v>
      </c>
      <c r="I53" s="31">
        <v>4758000</v>
      </c>
      <c r="J53" s="7">
        <v>17797000</v>
      </c>
      <c r="K53" s="91">
        <v>21703000</v>
      </c>
    </row>
    <row r="54" spans="1:11" ht="12.75">
      <c r="A54" s="303" t="s">
        <v>208</v>
      </c>
      <c r="B54" s="120"/>
      <c r="C54" s="7">
        <v>57525012</v>
      </c>
      <c r="D54" s="7">
        <v>566186993</v>
      </c>
      <c r="E54" s="91">
        <v>555586651</v>
      </c>
      <c r="F54" s="90">
        <v>1672400993</v>
      </c>
      <c r="G54" s="7">
        <v>1672400993</v>
      </c>
      <c r="H54" s="33">
        <v>1672400993</v>
      </c>
      <c r="I54" s="31">
        <v>157000000</v>
      </c>
      <c r="J54" s="7">
        <v>135000000</v>
      </c>
      <c r="K54" s="91">
        <v>150000000</v>
      </c>
    </row>
    <row r="55" spans="1:11" ht="12.75">
      <c r="A55" s="303" t="s">
        <v>209</v>
      </c>
      <c r="B55" s="120"/>
      <c r="C55" s="7">
        <v>88333795</v>
      </c>
      <c r="D55" s="7">
        <v>136287478</v>
      </c>
      <c r="E55" s="91">
        <v>238225058</v>
      </c>
      <c r="F55" s="90">
        <v>236287478</v>
      </c>
      <c r="G55" s="7">
        <v>236287479</v>
      </c>
      <c r="H55" s="33">
        <v>236287479</v>
      </c>
      <c r="I55" s="31">
        <v>44000000</v>
      </c>
      <c r="J55" s="7">
        <v>75000000</v>
      </c>
      <c r="K55" s="91">
        <v>62000000</v>
      </c>
    </row>
    <row r="56" spans="1:11" ht="12.75">
      <c r="A56" s="303" t="s">
        <v>210</v>
      </c>
      <c r="B56" s="120"/>
      <c r="C56" s="7">
        <v>5115964376</v>
      </c>
      <c r="D56" s="7">
        <v>3374847384</v>
      </c>
      <c r="E56" s="91">
        <v>2813406572</v>
      </c>
      <c r="F56" s="90">
        <v>103497890</v>
      </c>
      <c r="G56" s="7">
        <v>103497890</v>
      </c>
      <c r="H56" s="33">
        <v>103497890</v>
      </c>
      <c r="I56" s="31"/>
      <c r="J56" s="7"/>
      <c r="K56" s="91"/>
    </row>
    <row r="57" spans="1:11" ht="12.75">
      <c r="A57" s="178" t="s">
        <v>211</v>
      </c>
      <c r="B57" s="120"/>
      <c r="C57" s="279">
        <f aca="true" t="shared" si="8" ref="C57:K57">SUM(C52:C56)</f>
        <v>5715510996</v>
      </c>
      <c r="D57" s="279">
        <f t="shared" si="8"/>
        <v>6096341492</v>
      </c>
      <c r="E57" s="280">
        <f t="shared" si="8"/>
        <v>5577541293</v>
      </c>
      <c r="F57" s="281">
        <f t="shared" si="8"/>
        <v>5777005000</v>
      </c>
      <c r="G57" s="279">
        <f t="shared" si="8"/>
        <v>5777005001</v>
      </c>
      <c r="H57" s="282">
        <f t="shared" si="8"/>
        <v>5777005001</v>
      </c>
      <c r="I57" s="283">
        <f t="shared" si="8"/>
        <v>275758000</v>
      </c>
      <c r="J57" s="279">
        <f t="shared" si="8"/>
        <v>297797000</v>
      </c>
      <c r="K57" s="280">
        <f t="shared" si="8"/>
        <v>317703000</v>
      </c>
    </row>
    <row r="58" spans="1:11" ht="12.75">
      <c r="A58" s="176" t="s">
        <v>212</v>
      </c>
      <c r="B58" s="111"/>
      <c r="C58" s="7">
        <v>33454330</v>
      </c>
      <c r="D58" s="7">
        <v>23832325</v>
      </c>
      <c r="E58" s="91">
        <v>88116719</v>
      </c>
      <c r="F58" s="90">
        <v>17500000</v>
      </c>
      <c r="G58" s="7">
        <v>23999999</v>
      </c>
      <c r="H58" s="33">
        <v>23999999</v>
      </c>
      <c r="I58" s="31">
        <v>9500000</v>
      </c>
      <c r="J58" s="7"/>
      <c r="K58" s="91"/>
    </row>
    <row r="59" spans="1:11" ht="12.75">
      <c r="A59" s="176" t="s">
        <v>213</v>
      </c>
      <c r="B59" s="111"/>
      <c r="C59" s="131">
        <v>10100</v>
      </c>
      <c r="D59" s="131">
        <v>10100</v>
      </c>
      <c r="E59" s="132">
        <v>10100</v>
      </c>
      <c r="F59" s="133"/>
      <c r="G59" s="131">
        <v>10100</v>
      </c>
      <c r="H59" s="134">
        <v>10100</v>
      </c>
      <c r="I59" s="135"/>
      <c r="J59" s="131"/>
      <c r="K59" s="132"/>
    </row>
    <row r="60" spans="1:11" ht="12.75">
      <c r="A60" s="176" t="s">
        <v>214</v>
      </c>
      <c r="B60" s="111"/>
      <c r="C60" s="7">
        <v>271874000</v>
      </c>
      <c r="D60" s="7">
        <v>260791500</v>
      </c>
      <c r="E60" s="91">
        <v>300653000</v>
      </c>
      <c r="F60" s="90">
        <v>260000000</v>
      </c>
      <c r="G60" s="7">
        <v>260000000</v>
      </c>
      <c r="H60" s="33">
        <v>260000000</v>
      </c>
      <c r="I60" s="31"/>
      <c r="J60" s="7"/>
      <c r="K60" s="91"/>
    </row>
    <row r="61" spans="1:11" ht="12.75">
      <c r="A61" s="176" t="s">
        <v>215</v>
      </c>
      <c r="B61" s="111" t="s">
        <v>125</v>
      </c>
      <c r="C61" s="7"/>
      <c r="D61" s="7">
        <v>1163987</v>
      </c>
      <c r="E61" s="91">
        <v>120236522</v>
      </c>
      <c r="F61" s="90">
        <v>6500000</v>
      </c>
      <c r="G61" s="7"/>
      <c r="H61" s="33"/>
      <c r="I61" s="31"/>
      <c r="J61" s="7"/>
      <c r="K61" s="91"/>
    </row>
    <row r="62" spans="1:11" ht="12.75">
      <c r="A62" s="304" t="s">
        <v>216</v>
      </c>
      <c r="B62" s="111"/>
      <c r="C62" s="7"/>
      <c r="D62" s="7"/>
      <c r="E62" s="91"/>
      <c r="F62" s="90"/>
      <c r="G62" s="7"/>
      <c r="H62" s="33"/>
      <c r="I62" s="31"/>
      <c r="J62" s="7"/>
      <c r="K62" s="91"/>
    </row>
    <row r="63" spans="1:11" ht="12.75">
      <c r="A63" s="176" t="s">
        <v>217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176" t="s">
        <v>218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300" t="s">
        <v>223</v>
      </c>
      <c r="B65" s="127"/>
      <c r="C65" s="220">
        <f aca="true" t="shared" si="9" ref="C65:K65">SUM(C57:C64)</f>
        <v>6020849426</v>
      </c>
      <c r="D65" s="220">
        <f t="shared" si="9"/>
        <v>6382139404</v>
      </c>
      <c r="E65" s="223">
        <f t="shared" si="9"/>
        <v>6086557634</v>
      </c>
      <c r="F65" s="224">
        <f t="shared" si="9"/>
        <v>6061005000</v>
      </c>
      <c r="G65" s="220">
        <f t="shared" si="9"/>
        <v>6061015100</v>
      </c>
      <c r="H65" s="301">
        <f t="shared" si="9"/>
        <v>6061015100</v>
      </c>
      <c r="I65" s="273">
        <f t="shared" si="9"/>
        <v>285258000</v>
      </c>
      <c r="J65" s="220">
        <f t="shared" si="9"/>
        <v>297797000</v>
      </c>
      <c r="K65" s="223">
        <f t="shared" si="9"/>
        <v>317703000</v>
      </c>
    </row>
    <row r="66" spans="1:11" ht="4.5" customHeight="1">
      <c r="A66" s="176"/>
      <c r="B66" s="111"/>
      <c r="C66" s="26"/>
      <c r="D66" s="26"/>
      <c r="E66" s="27"/>
      <c r="F66" s="25"/>
      <c r="G66" s="26"/>
      <c r="H66" s="28"/>
      <c r="I66" s="294"/>
      <c r="J66" s="26"/>
      <c r="K66" s="27"/>
    </row>
    <row r="67" spans="1:11" ht="12.75">
      <c r="A67" s="305" t="s">
        <v>224</v>
      </c>
      <c r="B67" s="111"/>
      <c r="C67" s="77"/>
      <c r="D67" s="77"/>
      <c r="E67" s="78"/>
      <c r="F67" s="76"/>
      <c r="G67" s="77"/>
      <c r="H67" s="79"/>
      <c r="I67" s="285"/>
      <c r="J67" s="77"/>
      <c r="K67" s="78"/>
    </row>
    <row r="68" spans="1:11" ht="12.75">
      <c r="A68" s="306" t="s">
        <v>25</v>
      </c>
      <c r="B68" s="111"/>
      <c r="C68" s="26">
        <v>720685484</v>
      </c>
      <c r="D68" s="26">
        <v>483685862</v>
      </c>
      <c r="E68" s="27">
        <v>458952088</v>
      </c>
      <c r="F68" s="25">
        <v>604762000</v>
      </c>
      <c r="G68" s="26">
        <v>604762000</v>
      </c>
      <c r="H68" s="28">
        <v>604762000</v>
      </c>
      <c r="I68" s="294"/>
      <c r="J68" s="26"/>
      <c r="K68" s="27"/>
    </row>
    <row r="69" spans="1:11" ht="12.75">
      <c r="A69" s="306" t="s">
        <v>225</v>
      </c>
      <c r="B69" s="111" t="s">
        <v>98</v>
      </c>
      <c r="C69" s="26">
        <f aca="true" t="shared" si="10" ref="C69:K69">SUM(C75:C79)</f>
        <v>99626299</v>
      </c>
      <c r="D69" s="26">
        <f t="shared" si="10"/>
        <v>112585382</v>
      </c>
      <c r="E69" s="27">
        <f t="shared" si="10"/>
        <v>122068563</v>
      </c>
      <c r="F69" s="25">
        <f t="shared" si="10"/>
        <v>83940000</v>
      </c>
      <c r="G69" s="26">
        <f t="shared" si="10"/>
        <v>87110039</v>
      </c>
      <c r="H69" s="28">
        <f t="shared" si="10"/>
        <v>87110039</v>
      </c>
      <c r="I69" s="294">
        <f t="shared" si="10"/>
        <v>101523110</v>
      </c>
      <c r="J69" s="26">
        <f t="shared" si="10"/>
        <v>110333924</v>
      </c>
      <c r="K69" s="27">
        <f t="shared" si="10"/>
        <v>116401655</v>
      </c>
    </row>
    <row r="70" spans="1:11" ht="12.75">
      <c r="A70" s="303" t="s">
        <v>206</v>
      </c>
      <c r="B70" s="120"/>
      <c r="C70" s="7">
        <v>28110079</v>
      </c>
      <c r="D70" s="7">
        <v>32564210</v>
      </c>
      <c r="E70" s="91">
        <v>11070000</v>
      </c>
      <c r="F70" s="90">
        <v>20620000</v>
      </c>
      <c r="G70" s="7">
        <v>20620000</v>
      </c>
      <c r="H70" s="33">
        <v>20620000</v>
      </c>
      <c r="I70" s="31">
        <v>21712860</v>
      </c>
      <c r="J70" s="7">
        <v>22885354</v>
      </c>
      <c r="K70" s="91">
        <v>24144049</v>
      </c>
    </row>
    <row r="71" spans="1:11" ht="12.75">
      <c r="A71" s="303" t="s">
        <v>207</v>
      </c>
      <c r="B71" s="120"/>
      <c r="C71" s="7">
        <v>18537835</v>
      </c>
      <c r="D71" s="7">
        <v>34900050</v>
      </c>
      <c r="E71" s="91">
        <v>22000000</v>
      </c>
      <c r="F71" s="90">
        <v>22000000</v>
      </c>
      <c r="G71" s="7">
        <v>25170039</v>
      </c>
      <c r="H71" s="33">
        <v>25170039</v>
      </c>
      <c r="I71" s="31">
        <v>26504051</v>
      </c>
      <c r="J71" s="7">
        <v>27935270</v>
      </c>
      <c r="K71" s="91">
        <v>29471710</v>
      </c>
    </row>
    <row r="72" spans="1:11" ht="12.75">
      <c r="A72" s="303" t="s">
        <v>208</v>
      </c>
      <c r="B72" s="120"/>
      <c r="C72" s="7">
        <v>8807806</v>
      </c>
      <c r="D72" s="7">
        <v>22866263</v>
      </c>
      <c r="E72" s="91">
        <v>44550000</v>
      </c>
      <c r="F72" s="90">
        <v>24550000</v>
      </c>
      <c r="G72" s="7">
        <v>24550000</v>
      </c>
      <c r="H72" s="33">
        <v>24550000</v>
      </c>
      <c r="I72" s="31">
        <v>24271650</v>
      </c>
      <c r="J72" s="7">
        <v>25582319</v>
      </c>
      <c r="K72" s="91">
        <v>26989347</v>
      </c>
    </row>
    <row r="73" spans="1:11" ht="12.75">
      <c r="A73" s="303" t="s">
        <v>209</v>
      </c>
      <c r="B73" s="120"/>
      <c r="C73" s="7">
        <v>2173522</v>
      </c>
      <c r="D73" s="7">
        <v>7306080</v>
      </c>
      <c r="E73" s="91">
        <v>27000000</v>
      </c>
      <c r="F73" s="90">
        <v>7000000</v>
      </c>
      <c r="G73" s="7">
        <v>7000000</v>
      </c>
      <c r="H73" s="33">
        <v>7000000</v>
      </c>
      <c r="I73" s="31">
        <v>7371000</v>
      </c>
      <c r="J73" s="7">
        <v>7769034</v>
      </c>
      <c r="K73" s="91">
        <v>8196331</v>
      </c>
    </row>
    <row r="74" spans="1:11" ht="12.75">
      <c r="A74" s="303" t="s">
        <v>210</v>
      </c>
      <c r="B74" s="120"/>
      <c r="C74" s="7">
        <v>139440</v>
      </c>
      <c r="D74" s="7">
        <v>479120</v>
      </c>
      <c r="E74" s="91">
        <v>1312386</v>
      </c>
      <c r="F74" s="90">
        <v>800000</v>
      </c>
      <c r="G74" s="7">
        <v>800000</v>
      </c>
      <c r="H74" s="33">
        <v>800000</v>
      </c>
      <c r="I74" s="31">
        <v>842400</v>
      </c>
      <c r="J74" s="7">
        <v>887890</v>
      </c>
      <c r="K74" s="91">
        <v>936724</v>
      </c>
    </row>
    <row r="75" spans="1:11" ht="12.75">
      <c r="A75" s="113" t="s">
        <v>211</v>
      </c>
      <c r="B75" s="120"/>
      <c r="C75" s="279">
        <f aca="true" t="shared" si="11" ref="C75:K75">SUM(C70:C74)</f>
        <v>57768682</v>
      </c>
      <c r="D75" s="279">
        <f t="shared" si="11"/>
        <v>98115723</v>
      </c>
      <c r="E75" s="280">
        <f t="shared" si="11"/>
        <v>105932386</v>
      </c>
      <c r="F75" s="281">
        <f t="shared" si="11"/>
        <v>74970000</v>
      </c>
      <c r="G75" s="279">
        <f t="shared" si="11"/>
        <v>78140039</v>
      </c>
      <c r="H75" s="282">
        <f t="shared" si="11"/>
        <v>78140039</v>
      </c>
      <c r="I75" s="283">
        <f t="shared" si="11"/>
        <v>80701961</v>
      </c>
      <c r="J75" s="279">
        <f t="shared" si="11"/>
        <v>85059867</v>
      </c>
      <c r="K75" s="280">
        <f t="shared" si="11"/>
        <v>89738161</v>
      </c>
    </row>
    <row r="76" spans="1:11" ht="12.75">
      <c r="A76" s="307" t="s">
        <v>212</v>
      </c>
      <c r="B76" s="111"/>
      <c r="C76" s="7">
        <v>1549737</v>
      </c>
      <c r="D76" s="7">
        <v>4101813</v>
      </c>
      <c r="E76" s="91">
        <v>5250000</v>
      </c>
      <c r="F76" s="90">
        <v>2100000</v>
      </c>
      <c r="G76" s="7">
        <v>2100000</v>
      </c>
      <c r="H76" s="33">
        <v>2100000</v>
      </c>
      <c r="I76" s="31">
        <v>5528250</v>
      </c>
      <c r="J76" s="7">
        <v>5826776</v>
      </c>
      <c r="K76" s="91">
        <v>6147248</v>
      </c>
    </row>
    <row r="77" spans="1:11" ht="12.75">
      <c r="A77" s="307" t="s">
        <v>213</v>
      </c>
      <c r="B77" s="111"/>
      <c r="C77" s="131"/>
      <c r="D77" s="131"/>
      <c r="E77" s="132"/>
      <c r="F77" s="133"/>
      <c r="G77" s="131"/>
      <c r="H77" s="134"/>
      <c r="I77" s="135"/>
      <c r="J77" s="131"/>
      <c r="K77" s="132"/>
    </row>
    <row r="78" spans="1:11" ht="12.75">
      <c r="A78" s="307" t="s">
        <v>214</v>
      </c>
      <c r="B78" s="111"/>
      <c r="C78" s="7"/>
      <c r="D78" s="7"/>
      <c r="E78" s="91"/>
      <c r="F78" s="90"/>
      <c r="G78" s="7"/>
      <c r="H78" s="33"/>
      <c r="I78" s="31"/>
      <c r="J78" s="7"/>
      <c r="K78" s="91"/>
    </row>
    <row r="79" spans="1:11" ht="12.75">
      <c r="A79" s="307" t="s">
        <v>215</v>
      </c>
      <c r="B79" s="111" t="s">
        <v>226</v>
      </c>
      <c r="C79" s="7">
        <v>40307880</v>
      </c>
      <c r="D79" s="7">
        <v>10367846</v>
      </c>
      <c r="E79" s="91">
        <v>10886177</v>
      </c>
      <c r="F79" s="90">
        <v>6870000</v>
      </c>
      <c r="G79" s="7">
        <v>6870000</v>
      </c>
      <c r="H79" s="33">
        <v>6870000</v>
      </c>
      <c r="I79" s="31">
        <v>15292899</v>
      </c>
      <c r="J79" s="7">
        <v>19447281</v>
      </c>
      <c r="K79" s="91">
        <v>20516246</v>
      </c>
    </row>
    <row r="80" spans="1:11" ht="12.75">
      <c r="A80" s="308" t="s">
        <v>227</v>
      </c>
      <c r="B80" s="127"/>
      <c r="C80" s="193">
        <f aca="true" t="shared" si="12" ref="C80:K80">SUM(C68:C69)</f>
        <v>820311783</v>
      </c>
      <c r="D80" s="193">
        <f t="shared" si="12"/>
        <v>596271244</v>
      </c>
      <c r="E80" s="309">
        <f t="shared" si="12"/>
        <v>581020651</v>
      </c>
      <c r="F80" s="310">
        <f t="shared" si="12"/>
        <v>688702000</v>
      </c>
      <c r="G80" s="193">
        <f t="shared" si="12"/>
        <v>691872039</v>
      </c>
      <c r="H80" s="195">
        <f t="shared" si="12"/>
        <v>691872039</v>
      </c>
      <c r="I80" s="311">
        <f t="shared" si="12"/>
        <v>101523110</v>
      </c>
      <c r="J80" s="193">
        <f t="shared" si="12"/>
        <v>110333924</v>
      </c>
      <c r="K80" s="309">
        <f t="shared" si="12"/>
        <v>116401655</v>
      </c>
    </row>
    <row r="81" spans="1:11" ht="4.5" customHeight="1">
      <c r="A81" s="312"/>
      <c r="B81" s="313"/>
      <c r="C81" s="314"/>
      <c r="D81" s="314"/>
      <c r="E81" s="315"/>
      <c r="F81" s="316"/>
      <c r="G81" s="314"/>
      <c r="H81" s="317"/>
      <c r="I81" s="318"/>
      <c r="J81" s="314"/>
      <c r="K81" s="315"/>
    </row>
    <row r="82" spans="1:11" ht="12.75">
      <c r="A82" s="319" t="s">
        <v>415</v>
      </c>
      <c r="B82" s="320"/>
      <c r="C82" s="321">
        <f aca="true" t="shared" si="13" ref="C82:K82">IF(ISERROR(C20/C5),0,(C20/C5))</f>
        <v>0</v>
      </c>
      <c r="D82" s="321">
        <f t="shared" si="13"/>
        <v>0</v>
      </c>
      <c r="E82" s="322">
        <f t="shared" si="13"/>
        <v>0</v>
      </c>
      <c r="F82" s="323">
        <f t="shared" si="13"/>
        <v>0</v>
      </c>
      <c r="G82" s="321">
        <f t="shared" si="13"/>
        <v>0.042563145546252144</v>
      </c>
      <c r="H82" s="324">
        <f t="shared" si="13"/>
        <v>0.042563145546252144</v>
      </c>
      <c r="I82" s="325">
        <f t="shared" si="13"/>
        <v>0</v>
      </c>
      <c r="J82" s="321">
        <f t="shared" si="13"/>
        <v>0</v>
      </c>
      <c r="K82" s="322">
        <f t="shared" si="13"/>
        <v>0</v>
      </c>
    </row>
    <row r="83" spans="1:11" ht="12.75">
      <c r="A83" s="319" t="s">
        <v>416</v>
      </c>
      <c r="B83" s="320"/>
      <c r="C83" s="321">
        <f aca="true" t="shared" si="14" ref="C83:K83">IF(ISERROR(C20/C68),0,(C20/C68))</f>
        <v>0</v>
      </c>
      <c r="D83" s="321">
        <f t="shared" si="14"/>
        <v>0</v>
      </c>
      <c r="E83" s="322">
        <f t="shared" si="14"/>
        <v>0</v>
      </c>
      <c r="F83" s="323">
        <f t="shared" si="14"/>
        <v>0</v>
      </c>
      <c r="G83" s="321">
        <f t="shared" si="14"/>
        <v>0.021027467003548503</v>
      </c>
      <c r="H83" s="324">
        <f t="shared" si="14"/>
        <v>0.021027467003548503</v>
      </c>
      <c r="I83" s="325">
        <f t="shared" si="14"/>
        <v>0</v>
      </c>
      <c r="J83" s="321">
        <f t="shared" si="14"/>
        <v>0</v>
      </c>
      <c r="K83" s="322">
        <f t="shared" si="14"/>
        <v>0</v>
      </c>
    </row>
    <row r="84" spans="1:11" ht="12.75">
      <c r="A84" s="319" t="s">
        <v>417</v>
      </c>
      <c r="B84" s="320"/>
      <c r="C84" s="321">
        <f aca="true" t="shared" si="15" ref="C84:K84">IF(ISERROR(ROUND(C69/C65,3)),0,(ROUND(C69/C65,3)))</f>
        <v>0.017</v>
      </c>
      <c r="D84" s="321">
        <f t="shared" si="15"/>
        <v>0.018</v>
      </c>
      <c r="E84" s="322">
        <f t="shared" si="15"/>
        <v>0.02</v>
      </c>
      <c r="F84" s="323">
        <f t="shared" si="15"/>
        <v>0.014</v>
      </c>
      <c r="G84" s="321">
        <f t="shared" si="15"/>
        <v>0.014</v>
      </c>
      <c r="H84" s="324">
        <f t="shared" si="15"/>
        <v>0.014</v>
      </c>
      <c r="I84" s="325">
        <f t="shared" si="15"/>
        <v>0.356</v>
      </c>
      <c r="J84" s="321">
        <f t="shared" si="15"/>
        <v>0.371</v>
      </c>
      <c r="K84" s="322">
        <f t="shared" si="15"/>
        <v>0.366</v>
      </c>
    </row>
    <row r="85" spans="1:11" ht="12.75">
      <c r="A85" s="319" t="s">
        <v>418</v>
      </c>
      <c r="B85" s="320"/>
      <c r="C85" s="321">
        <f aca="true" t="shared" si="16" ref="C85:K85">IF(ISERROR(ROUND((C20+C69)/C65,2)),0,(ROUND((C20+C69)/C65,2)))</f>
        <v>0.02</v>
      </c>
      <c r="D85" s="321">
        <f t="shared" si="16"/>
        <v>0.02</v>
      </c>
      <c r="E85" s="322">
        <f t="shared" si="16"/>
        <v>0.02</v>
      </c>
      <c r="F85" s="323">
        <f t="shared" si="16"/>
        <v>0.01</v>
      </c>
      <c r="G85" s="321">
        <f t="shared" si="16"/>
        <v>0.02</v>
      </c>
      <c r="H85" s="324">
        <f t="shared" si="16"/>
        <v>0.02</v>
      </c>
      <c r="I85" s="325">
        <f t="shared" si="16"/>
        <v>0.36</v>
      </c>
      <c r="J85" s="321">
        <f t="shared" si="16"/>
        <v>0.37</v>
      </c>
      <c r="K85" s="322">
        <f t="shared" si="16"/>
        <v>0.37</v>
      </c>
    </row>
    <row r="86" spans="1:11" ht="4.5" customHeight="1">
      <c r="A86" s="326"/>
      <c r="B86" s="327"/>
      <c r="C86" s="328"/>
      <c r="D86" s="328"/>
      <c r="E86" s="329"/>
      <c r="F86" s="330"/>
      <c r="G86" s="328"/>
      <c r="H86" s="331"/>
      <c r="I86" s="332"/>
      <c r="J86" s="328"/>
      <c r="K86" s="329"/>
    </row>
    <row r="87" spans="1:11" ht="4.5" customHeight="1">
      <c r="A87" s="312"/>
      <c r="B87" s="313"/>
      <c r="C87" s="333"/>
      <c r="D87" s="333"/>
      <c r="E87" s="334"/>
      <c r="F87" s="335"/>
      <c r="G87" s="333"/>
      <c r="H87" s="336"/>
      <c r="I87" s="337"/>
      <c r="J87" s="333"/>
      <c r="K87" s="338"/>
    </row>
    <row r="88" spans="1:11" ht="12.75">
      <c r="A88" s="305" t="s">
        <v>228</v>
      </c>
      <c r="B88" s="320"/>
      <c r="C88" s="339"/>
      <c r="D88" s="339"/>
      <c r="E88" s="340"/>
      <c r="F88" s="341"/>
      <c r="G88" s="339"/>
      <c r="H88" s="342"/>
      <c r="I88" s="343"/>
      <c r="J88" s="339"/>
      <c r="K88" s="344"/>
    </row>
    <row r="89" spans="1:11" ht="12.75">
      <c r="A89" s="307" t="s">
        <v>116</v>
      </c>
      <c r="B89" s="320"/>
      <c r="C89" s="7"/>
      <c r="D89" s="7"/>
      <c r="E89" s="91"/>
      <c r="F89" s="90"/>
      <c r="G89" s="7"/>
      <c r="H89" s="33"/>
      <c r="I89" s="31"/>
      <c r="J89" s="7"/>
      <c r="K89" s="32"/>
    </row>
    <row r="90" spans="1:11" ht="12.75">
      <c r="A90" s="307" t="s">
        <v>229</v>
      </c>
      <c r="B90" s="320"/>
      <c r="C90" s="131">
        <v>99626297</v>
      </c>
      <c r="D90" s="131">
        <v>112585383</v>
      </c>
      <c r="E90" s="132">
        <v>122068565</v>
      </c>
      <c r="F90" s="133">
        <v>83940000</v>
      </c>
      <c r="G90" s="131">
        <v>87110039</v>
      </c>
      <c r="H90" s="134">
        <v>87110039</v>
      </c>
      <c r="I90" s="135">
        <v>101523110</v>
      </c>
      <c r="J90" s="131">
        <v>110333923</v>
      </c>
      <c r="K90" s="209">
        <v>116401654</v>
      </c>
    </row>
    <row r="91" spans="1:11" ht="12.75">
      <c r="A91" s="307" t="s">
        <v>230</v>
      </c>
      <c r="B91" s="320"/>
      <c r="C91" s="7"/>
      <c r="D91" s="7"/>
      <c r="E91" s="91"/>
      <c r="F91" s="90"/>
      <c r="G91" s="7"/>
      <c r="H91" s="33"/>
      <c r="I91" s="31"/>
      <c r="J91" s="7"/>
      <c r="K91" s="32"/>
    </row>
    <row r="92" spans="1:11" ht="12.75">
      <c r="A92" s="307" t="s">
        <v>29</v>
      </c>
      <c r="B92" s="320"/>
      <c r="C92" s="7"/>
      <c r="D92" s="7"/>
      <c r="E92" s="91"/>
      <c r="F92" s="90"/>
      <c r="G92" s="7"/>
      <c r="H92" s="33"/>
      <c r="I92" s="31"/>
      <c r="J92" s="7"/>
      <c r="K92" s="32"/>
    </row>
    <row r="93" spans="1:11" ht="12.75">
      <c r="A93" s="308" t="s">
        <v>371</v>
      </c>
      <c r="B93" s="127"/>
      <c r="C93" s="220">
        <f>SUM(C89:C92)</f>
        <v>99626297</v>
      </c>
      <c r="D93" s="220">
        <f aca="true" t="shared" si="17" ref="D93:K93">SUM(D89:D92)</f>
        <v>112585383</v>
      </c>
      <c r="E93" s="223">
        <f t="shared" si="17"/>
        <v>122068565</v>
      </c>
      <c r="F93" s="224">
        <f t="shared" si="17"/>
        <v>83940000</v>
      </c>
      <c r="G93" s="220">
        <f t="shared" si="17"/>
        <v>87110039</v>
      </c>
      <c r="H93" s="301">
        <f t="shared" si="17"/>
        <v>87110039</v>
      </c>
      <c r="I93" s="225">
        <f t="shared" si="17"/>
        <v>101523110</v>
      </c>
      <c r="J93" s="220">
        <f t="shared" si="17"/>
        <v>110333923</v>
      </c>
      <c r="K93" s="226">
        <f t="shared" si="17"/>
        <v>116401654</v>
      </c>
    </row>
    <row r="94" spans="1:11" ht="12.75">
      <c r="A94" s="275" t="s">
        <v>381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276" t="s">
        <v>419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276" t="s">
        <v>420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276" t="s">
        <v>421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227" t="s">
        <v>422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276" t="s">
        <v>423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227" t="s">
        <v>424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6" t="s">
        <v>425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2"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24.75" customHeight="1">
      <c r="A2" s="345" t="s">
        <v>1</v>
      </c>
      <c r="B2" s="346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347" t="s">
        <v>232</v>
      </c>
      <c r="B4" s="120" t="s">
        <v>71</v>
      </c>
      <c r="C4" s="361"/>
      <c r="D4" s="361"/>
      <c r="E4" s="362"/>
      <c r="F4" s="363"/>
      <c r="G4" s="361"/>
      <c r="H4" s="364"/>
      <c r="I4" s="365"/>
      <c r="J4" s="361"/>
      <c r="K4" s="362"/>
    </row>
    <row r="5" spans="1:11" ht="12.75">
      <c r="A5" s="348" t="s">
        <v>64</v>
      </c>
      <c r="B5" s="120"/>
      <c r="C5" s="366"/>
      <c r="D5" s="366"/>
      <c r="E5" s="367"/>
      <c r="F5" s="368"/>
      <c r="G5" s="366"/>
      <c r="H5" s="369"/>
      <c r="I5" s="370"/>
      <c r="J5" s="366"/>
      <c r="K5" s="367"/>
    </row>
    <row r="6" spans="1:11" ht="12.75">
      <c r="A6" s="178" t="s">
        <v>233</v>
      </c>
      <c r="B6" s="120"/>
      <c r="C6" s="366">
        <v>351624</v>
      </c>
      <c r="D6" s="366">
        <v>365689</v>
      </c>
      <c r="E6" s="367">
        <v>365689</v>
      </c>
      <c r="F6" s="368">
        <v>35662</v>
      </c>
      <c r="G6" s="366">
        <v>380317</v>
      </c>
      <c r="H6" s="369">
        <v>380317</v>
      </c>
      <c r="I6" s="370">
        <v>400474</v>
      </c>
      <c r="J6" s="366">
        <v>416492</v>
      </c>
      <c r="K6" s="367">
        <v>430399</v>
      </c>
    </row>
    <row r="7" spans="1:11" ht="12.75">
      <c r="A7" s="178" t="s">
        <v>234</v>
      </c>
      <c r="B7" s="120"/>
      <c r="C7" s="366">
        <v>60101</v>
      </c>
      <c r="D7" s="366">
        <v>73520</v>
      </c>
      <c r="E7" s="367">
        <v>73520</v>
      </c>
      <c r="F7" s="368">
        <v>73520</v>
      </c>
      <c r="G7" s="366">
        <v>76461</v>
      </c>
      <c r="H7" s="369">
        <v>76461</v>
      </c>
      <c r="I7" s="370">
        <v>79519</v>
      </c>
      <c r="J7" s="366">
        <v>82700</v>
      </c>
      <c r="K7" s="367">
        <v>87083</v>
      </c>
    </row>
    <row r="8" spans="1:11" ht="12.75">
      <c r="A8" s="178" t="s">
        <v>235</v>
      </c>
      <c r="B8" s="120" t="s">
        <v>95</v>
      </c>
      <c r="C8" s="366">
        <v>15697</v>
      </c>
      <c r="D8" s="366">
        <v>16325</v>
      </c>
      <c r="E8" s="367">
        <v>16325</v>
      </c>
      <c r="F8" s="368">
        <v>4880</v>
      </c>
      <c r="G8" s="366">
        <v>16978</v>
      </c>
      <c r="H8" s="369">
        <v>16978</v>
      </c>
      <c r="I8" s="370">
        <v>17878</v>
      </c>
      <c r="J8" s="366">
        <v>18593</v>
      </c>
      <c r="K8" s="367">
        <v>19578</v>
      </c>
    </row>
    <row r="9" spans="1:11" ht="12.75">
      <c r="A9" s="178" t="s">
        <v>236</v>
      </c>
      <c r="B9" s="120" t="s">
        <v>93</v>
      </c>
      <c r="C9" s="366"/>
      <c r="D9" s="366"/>
      <c r="E9" s="367"/>
      <c r="F9" s="368"/>
      <c r="G9" s="366"/>
      <c r="H9" s="369"/>
      <c r="I9" s="370"/>
      <c r="J9" s="366"/>
      <c r="K9" s="367"/>
    </row>
    <row r="10" spans="1:11" ht="12.75">
      <c r="A10" s="349" t="s">
        <v>237</v>
      </c>
      <c r="B10" s="120"/>
      <c r="C10" s="371">
        <f aca="true" t="shared" si="0" ref="C10:K10">SUM(C6:C9)</f>
        <v>427422</v>
      </c>
      <c r="D10" s="371">
        <f t="shared" si="0"/>
        <v>455534</v>
      </c>
      <c r="E10" s="372">
        <f t="shared" si="0"/>
        <v>455534</v>
      </c>
      <c r="F10" s="373">
        <f t="shared" si="0"/>
        <v>114062</v>
      </c>
      <c r="G10" s="371">
        <f t="shared" si="0"/>
        <v>473756</v>
      </c>
      <c r="H10" s="374">
        <f t="shared" si="0"/>
        <v>473756</v>
      </c>
      <c r="I10" s="375">
        <f t="shared" si="0"/>
        <v>497871</v>
      </c>
      <c r="J10" s="371">
        <f t="shared" si="0"/>
        <v>517785</v>
      </c>
      <c r="K10" s="372">
        <f t="shared" si="0"/>
        <v>537060</v>
      </c>
    </row>
    <row r="11" spans="1:11" ht="12.75">
      <c r="A11" s="178" t="s">
        <v>238</v>
      </c>
      <c r="B11" s="120" t="s">
        <v>98</v>
      </c>
      <c r="C11" s="366">
        <v>88913</v>
      </c>
      <c r="D11" s="366">
        <v>81455</v>
      </c>
      <c r="E11" s="367">
        <v>102934</v>
      </c>
      <c r="F11" s="368">
        <v>27600</v>
      </c>
      <c r="G11" s="366">
        <v>107051</v>
      </c>
      <c r="H11" s="369">
        <v>107051</v>
      </c>
      <c r="I11" s="370">
        <v>106169</v>
      </c>
      <c r="J11" s="366">
        <v>110416</v>
      </c>
      <c r="K11" s="367">
        <v>116268</v>
      </c>
    </row>
    <row r="12" spans="1:11" ht="12.75">
      <c r="A12" s="178" t="s">
        <v>239</v>
      </c>
      <c r="B12" s="120" t="s">
        <v>93</v>
      </c>
      <c r="C12" s="366"/>
      <c r="D12" s="366"/>
      <c r="E12" s="367"/>
      <c r="F12" s="368"/>
      <c r="G12" s="366"/>
      <c r="H12" s="369"/>
      <c r="I12" s="370"/>
      <c r="J12" s="366"/>
      <c r="K12" s="367"/>
    </row>
    <row r="13" spans="1:11" ht="12.75">
      <c r="A13" s="178" t="s">
        <v>240</v>
      </c>
      <c r="B13" s="120"/>
      <c r="C13" s="366"/>
      <c r="D13" s="366"/>
      <c r="E13" s="367"/>
      <c r="F13" s="368"/>
      <c r="G13" s="366"/>
      <c r="H13" s="369"/>
      <c r="I13" s="370"/>
      <c r="J13" s="366"/>
      <c r="K13" s="367"/>
    </row>
    <row r="14" spans="1:11" ht="12.75">
      <c r="A14" s="349" t="s">
        <v>241</v>
      </c>
      <c r="B14" s="120"/>
      <c r="C14" s="376">
        <f aca="true" t="shared" si="1" ref="C14:K14">SUM(C11:C13)</f>
        <v>88913</v>
      </c>
      <c r="D14" s="376">
        <f t="shared" si="1"/>
        <v>81455</v>
      </c>
      <c r="E14" s="377">
        <f t="shared" si="1"/>
        <v>102934</v>
      </c>
      <c r="F14" s="378">
        <f t="shared" si="1"/>
        <v>27600</v>
      </c>
      <c r="G14" s="376">
        <f t="shared" si="1"/>
        <v>107051</v>
      </c>
      <c r="H14" s="379">
        <f t="shared" si="1"/>
        <v>107051</v>
      </c>
      <c r="I14" s="380">
        <f t="shared" si="1"/>
        <v>106169</v>
      </c>
      <c r="J14" s="376">
        <f t="shared" si="1"/>
        <v>110416</v>
      </c>
      <c r="K14" s="377">
        <f t="shared" si="1"/>
        <v>116268</v>
      </c>
    </row>
    <row r="15" spans="1:11" ht="12.75">
      <c r="A15" s="305" t="s">
        <v>242</v>
      </c>
      <c r="B15" s="120" t="s">
        <v>140</v>
      </c>
      <c r="C15" s="381">
        <f aca="true" t="shared" si="2" ref="C15:K15">+C10+C14</f>
        <v>516335</v>
      </c>
      <c r="D15" s="381">
        <f t="shared" si="2"/>
        <v>536989</v>
      </c>
      <c r="E15" s="382">
        <f t="shared" si="2"/>
        <v>558468</v>
      </c>
      <c r="F15" s="383">
        <f t="shared" si="2"/>
        <v>141662</v>
      </c>
      <c r="G15" s="381">
        <f t="shared" si="2"/>
        <v>580807</v>
      </c>
      <c r="H15" s="384">
        <f t="shared" si="2"/>
        <v>580807</v>
      </c>
      <c r="I15" s="385">
        <f t="shared" si="2"/>
        <v>604040</v>
      </c>
      <c r="J15" s="381">
        <f t="shared" si="2"/>
        <v>628201</v>
      </c>
      <c r="K15" s="382">
        <f t="shared" si="2"/>
        <v>653328</v>
      </c>
    </row>
    <row r="16" spans="1:11" ht="12.75">
      <c r="A16" s="348" t="s">
        <v>65</v>
      </c>
      <c r="B16" s="120"/>
      <c r="C16" s="366"/>
      <c r="D16" s="366"/>
      <c r="E16" s="367"/>
      <c r="F16" s="368"/>
      <c r="G16" s="366"/>
      <c r="H16" s="369"/>
      <c r="I16" s="370"/>
      <c r="J16" s="366"/>
      <c r="K16" s="367"/>
    </row>
    <row r="17" spans="1:11" ht="12.75">
      <c r="A17" s="178" t="s">
        <v>243</v>
      </c>
      <c r="B17" s="120"/>
      <c r="C17" s="366">
        <v>211697</v>
      </c>
      <c r="D17" s="366">
        <v>220165</v>
      </c>
      <c r="E17" s="367">
        <v>220165</v>
      </c>
      <c r="F17" s="368">
        <v>44405</v>
      </c>
      <c r="G17" s="366">
        <v>235126</v>
      </c>
      <c r="H17" s="369">
        <v>235126</v>
      </c>
      <c r="I17" s="370">
        <v>247588</v>
      </c>
      <c r="J17" s="366">
        <v>260118</v>
      </c>
      <c r="K17" s="367">
        <v>273904</v>
      </c>
    </row>
    <row r="18" spans="1:11" ht="12.75">
      <c r="A18" s="178" t="s">
        <v>244</v>
      </c>
      <c r="B18" s="120"/>
      <c r="C18" s="366">
        <v>11669</v>
      </c>
      <c r="D18" s="366">
        <v>12136</v>
      </c>
      <c r="E18" s="367">
        <v>12136</v>
      </c>
      <c r="F18" s="368">
        <v>2444</v>
      </c>
      <c r="G18" s="366">
        <v>12136</v>
      </c>
      <c r="H18" s="369">
        <v>12136</v>
      </c>
      <c r="I18" s="370">
        <v>12779</v>
      </c>
      <c r="J18" s="366">
        <v>13290</v>
      </c>
      <c r="K18" s="367">
        <v>13994</v>
      </c>
    </row>
    <row r="19" spans="1:11" ht="12.75">
      <c r="A19" s="178" t="s">
        <v>245</v>
      </c>
      <c r="B19" s="120"/>
      <c r="C19" s="366"/>
      <c r="D19" s="366"/>
      <c r="E19" s="367"/>
      <c r="F19" s="368"/>
      <c r="G19" s="366"/>
      <c r="H19" s="369"/>
      <c r="I19" s="370"/>
      <c r="J19" s="366"/>
      <c r="K19" s="367"/>
    </row>
    <row r="20" spans="1:11" ht="12.75">
      <c r="A20" s="178" t="s">
        <v>246</v>
      </c>
      <c r="B20" s="120"/>
      <c r="C20" s="366">
        <v>56280</v>
      </c>
      <c r="D20" s="366">
        <v>58531</v>
      </c>
      <c r="E20" s="367">
        <v>60872</v>
      </c>
      <c r="F20" s="368">
        <v>11735</v>
      </c>
      <c r="G20" s="366">
        <v>60872</v>
      </c>
      <c r="H20" s="369">
        <v>60872</v>
      </c>
      <c r="I20" s="370">
        <v>63307</v>
      </c>
      <c r="J20" s="366">
        <v>65839</v>
      </c>
      <c r="K20" s="367">
        <v>69328</v>
      </c>
    </row>
    <row r="21" spans="1:11" ht="12.75">
      <c r="A21" s="178" t="s">
        <v>247</v>
      </c>
      <c r="B21" s="120"/>
      <c r="C21" s="366">
        <v>177361</v>
      </c>
      <c r="D21" s="366">
        <v>184455</v>
      </c>
      <c r="E21" s="367">
        <v>184455</v>
      </c>
      <c r="F21" s="368">
        <v>37123</v>
      </c>
      <c r="G21" s="366">
        <v>191833</v>
      </c>
      <c r="H21" s="369">
        <v>191833</v>
      </c>
      <c r="I21" s="370">
        <v>198724</v>
      </c>
      <c r="J21" s="366">
        <v>206673</v>
      </c>
      <c r="K21" s="367">
        <v>217627</v>
      </c>
    </row>
    <row r="22" spans="1:11" ht="12.75">
      <c r="A22" s="349" t="s">
        <v>237</v>
      </c>
      <c r="B22" s="120"/>
      <c r="C22" s="371">
        <f aca="true" t="shared" si="3" ref="C22:K22">SUM(C17:C21)</f>
        <v>457007</v>
      </c>
      <c r="D22" s="371">
        <f t="shared" si="3"/>
        <v>475287</v>
      </c>
      <c r="E22" s="372">
        <f t="shared" si="3"/>
        <v>477628</v>
      </c>
      <c r="F22" s="373">
        <f t="shared" si="3"/>
        <v>95707</v>
      </c>
      <c r="G22" s="371">
        <f t="shared" si="3"/>
        <v>499967</v>
      </c>
      <c r="H22" s="374">
        <f t="shared" si="3"/>
        <v>499967</v>
      </c>
      <c r="I22" s="375">
        <f t="shared" si="3"/>
        <v>522398</v>
      </c>
      <c r="J22" s="371">
        <f t="shared" si="3"/>
        <v>545920</v>
      </c>
      <c r="K22" s="372">
        <f t="shared" si="3"/>
        <v>574853</v>
      </c>
    </row>
    <row r="23" spans="1:11" ht="12.75">
      <c r="A23" s="178" t="s">
        <v>248</v>
      </c>
      <c r="B23" s="120"/>
      <c r="C23" s="366">
        <v>14561</v>
      </c>
      <c r="D23" s="366">
        <v>15143</v>
      </c>
      <c r="E23" s="367">
        <v>15143</v>
      </c>
      <c r="F23" s="368">
        <v>3049</v>
      </c>
      <c r="G23" s="366">
        <v>15143</v>
      </c>
      <c r="H23" s="369">
        <v>15143</v>
      </c>
      <c r="I23" s="370">
        <v>15946</v>
      </c>
      <c r="J23" s="366">
        <v>16584</v>
      </c>
      <c r="K23" s="367">
        <v>17463</v>
      </c>
    </row>
    <row r="24" spans="1:11" ht="12.75">
      <c r="A24" s="178" t="s">
        <v>249</v>
      </c>
      <c r="B24" s="120"/>
      <c r="C24" s="366"/>
      <c r="D24" s="366"/>
      <c r="E24" s="367"/>
      <c r="F24" s="368"/>
      <c r="G24" s="366"/>
      <c r="H24" s="369"/>
      <c r="I24" s="370"/>
      <c r="J24" s="366"/>
      <c r="K24" s="367"/>
    </row>
    <row r="25" spans="1:11" ht="12.75">
      <c r="A25" s="178" t="s">
        <v>250</v>
      </c>
      <c r="B25" s="120"/>
      <c r="C25" s="366">
        <v>44767</v>
      </c>
      <c r="D25" s="366">
        <v>46559</v>
      </c>
      <c r="E25" s="367">
        <v>65697</v>
      </c>
      <c r="F25" s="368">
        <v>9321</v>
      </c>
      <c r="G25" s="366">
        <v>65697</v>
      </c>
      <c r="H25" s="369">
        <v>65697</v>
      </c>
      <c r="I25" s="370">
        <v>65697</v>
      </c>
      <c r="J25" s="366">
        <v>65697</v>
      </c>
      <c r="K25" s="367">
        <v>61012</v>
      </c>
    </row>
    <row r="26" spans="1:11" ht="12.75">
      <c r="A26" s="349" t="s">
        <v>241</v>
      </c>
      <c r="B26" s="120"/>
      <c r="C26" s="376">
        <f aca="true" t="shared" si="4" ref="C26:K26">SUM(C23:C25)</f>
        <v>59328</v>
      </c>
      <c r="D26" s="376">
        <f t="shared" si="4"/>
        <v>61702</v>
      </c>
      <c r="E26" s="377">
        <f t="shared" si="4"/>
        <v>80840</v>
      </c>
      <c r="F26" s="378">
        <f t="shared" si="4"/>
        <v>12370</v>
      </c>
      <c r="G26" s="376">
        <f t="shared" si="4"/>
        <v>80840</v>
      </c>
      <c r="H26" s="379">
        <f t="shared" si="4"/>
        <v>80840</v>
      </c>
      <c r="I26" s="380">
        <f t="shared" si="4"/>
        <v>81643</v>
      </c>
      <c r="J26" s="376">
        <f t="shared" si="4"/>
        <v>82281</v>
      </c>
      <c r="K26" s="377">
        <f t="shared" si="4"/>
        <v>78475</v>
      </c>
    </row>
    <row r="27" spans="1:11" ht="12.75">
      <c r="A27" s="305" t="s">
        <v>242</v>
      </c>
      <c r="B27" s="120" t="s">
        <v>140</v>
      </c>
      <c r="C27" s="381">
        <f aca="true" t="shared" si="5" ref="C27:K27">+C22+C26</f>
        <v>516335</v>
      </c>
      <c r="D27" s="381">
        <f t="shared" si="5"/>
        <v>536989</v>
      </c>
      <c r="E27" s="382">
        <f t="shared" si="5"/>
        <v>558468</v>
      </c>
      <c r="F27" s="383">
        <f t="shared" si="5"/>
        <v>108077</v>
      </c>
      <c r="G27" s="381">
        <f t="shared" si="5"/>
        <v>580807</v>
      </c>
      <c r="H27" s="384">
        <f t="shared" si="5"/>
        <v>580807</v>
      </c>
      <c r="I27" s="385">
        <f t="shared" si="5"/>
        <v>604041</v>
      </c>
      <c r="J27" s="381">
        <f t="shared" si="5"/>
        <v>628201</v>
      </c>
      <c r="K27" s="382">
        <f t="shared" si="5"/>
        <v>653328</v>
      </c>
    </row>
    <row r="28" spans="1:11" ht="12.75">
      <c r="A28" s="348" t="s">
        <v>66</v>
      </c>
      <c r="B28" s="120"/>
      <c r="C28" s="366"/>
      <c r="D28" s="366"/>
      <c r="E28" s="367"/>
      <c r="F28" s="368"/>
      <c r="G28" s="366"/>
      <c r="H28" s="369"/>
      <c r="I28" s="370"/>
      <c r="J28" s="366"/>
      <c r="K28" s="367"/>
    </row>
    <row r="29" spans="1:11" ht="12.75">
      <c r="A29" s="178" t="s">
        <v>251</v>
      </c>
      <c r="B29" s="120"/>
      <c r="C29" s="366">
        <v>353328</v>
      </c>
      <c r="D29" s="366">
        <v>367461</v>
      </c>
      <c r="E29" s="367">
        <v>382159</v>
      </c>
      <c r="F29" s="368">
        <v>65000</v>
      </c>
      <c r="G29" s="366">
        <v>397446</v>
      </c>
      <c r="H29" s="369">
        <v>397446</v>
      </c>
      <c r="I29" s="370">
        <v>418511</v>
      </c>
      <c r="J29" s="366">
        <v>435251</v>
      </c>
      <c r="K29" s="367">
        <v>458319</v>
      </c>
    </row>
    <row r="30" spans="1:11" ht="12.75">
      <c r="A30" s="178" t="s">
        <v>252</v>
      </c>
      <c r="B30" s="120"/>
      <c r="C30" s="366"/>
      <c r="D30" s="366"/>
      <c r="E30" s="367"/>
      <c r="F30" s="368"/>
      <c r="G30" s="366"/>
      <c r="H30" s="369"/>
      <c r="I30" s="370"/>
      <c r="J30" s="366"/>
      <c r="K30" s="367"/>
    </row>
    <row r="31" spans="1:11" ht="12.75">
      <c r="A31" s="349" t="s">
        <v>237</v>
      </c>
      <c r="B31" s="120"/>
      <c r="C31" s="371">
        <f aca="true" t="shared" si="6" ref="C31:K31">SUM(C29:C30)</f>
        <v>353328</v>
      </c>
      <c r="D31" s="371">
        <f t="shared" si="6"/>
        <v>367461</v>
      </c>
      <c r="E31" s="372">
        <f t="shared" si="6"/>
        <v>382159</v>
      </c>
      <c r="F31" s="373">
        <f t="shared" si="6"/>
        <v>65000</v>
      </c>
      <c r="G31" s="371">
        <f t="shared" si="6"/>
        <v>397446</v>
      </c>
      <c r="H31" s="374">
        <f t="shared" si="6"/>
        <v>397446</v>
      </c>
      <c r="I31" s="375">
        <f t="shared" si="6"/>
        <v>418511</v>
      </c>
      <c r="J31" s="371">
        <f t="shared" si="6"/>
        <v>435251</v>
      </c>
      <c r="K31" s="372">
        <f t="shared" si="6"/>
        <v>458319</v>
      </c>
    </row>
    <row r="32" spans="1:11" ht="12.75">
      <c r="A32" s="178" t="s">
        <v>253</v>
      </c>
      <c r="B32" s="120"/>
      <c r="C32" s="366"/>
      <c r="D32" s="366"/>
      <c r="E32" s="367"/>
      <c r="F32" s="368"/>
      <c r="G32" s="366"/>
      <c r="H32" s="369"/>
      <c r="I32" s="370"/>
      <c r="J32" s="366"/>
      <c r="K32" s="367"/>
    </row>
    <row r="33" spans="1:11" ht="12.75">
      <c r="A33" s="178" t="s">
        <v>254</v>
      </c>
      <c r="B33" s="120"/>
      <c r="C33" s="366"/>
      <c r="D33" s="366"/>
      <c r="E33" s="367"/>
      <c r="F33" s="368"/>
      <c r="G33" s="366"/>
      <c r="H33" s="369"/>
      <c r="I33" s="370"/>
      <c r="J33" s="366"/>
      <c r="K33" s="367"/>
    </row>
    <row r="34" spans="1:11" ht="12.75">
      <c r="A34" s="178" t="s">
        <v>255</v>
      </c>
      <c r="B34" s="120"/>
      <c r="C34" s="366">
        <v>163007</v>
      </c>
      <c r="D34" s="366">
        <v>169528</v>
      </c>
      <c r="E34" s="367">
        <v>176309</v>
      </c>
      <c r="F34" s="368">
        <v>29983</v>
      </c>
      <c r="G34" s="366">
        <v>183361</v>
      </c>
      <c r="H34" s="369">
        <v>183361</v>
      </c>
      <c r="I34" s="370">
        <v>185529</v>
      </c>
      <c r="J34" s="366">
        <v>192950</v>
      </c>
      <c r="K34" s="367">
        <v>195010</v>
      </c>
    </row>
    <row r="35" spans="1:11" ht="12.75">
      <c r="A35" s="349" t="s">
        <v>241</v>
      </c>
      <c r="B35" s="120"/>
      <c r="C35" s="376">
        <f aca="true" t="shared" si="7" ref="C35:K35">SUM(C32:C34)</f>
        <v>163007</v>
      </c>
      <c r="D35" s="376">
        <f t="shared" si="7"/>
        <v>169528</v>
      </c>
      <c r="E35" s="377">
        <f t="shared" si="7"/>
        <v>176309</v>
      </c>
      <c r="F35" s="378">
        <f t="shared" si="7"/>
        <v>29983</v>
      </c>
      <c r="G35" s="376">
        <f t="shared" si="7"/>
        <v>183361</v>
      </c>
      <c r="H35" s="379">
        <f t="shared" si="7"/>
        <v>183361</v>
      </c>
      <c r="I35" s="380">
        <f t="shared" si="7"/>
        <v>185529</v>
      </c>
      <c r="J35" s="376">
        <f t="shared" si="7"/>
        <v>192950</v>
      </c>
      <c r="K35" s="377">
        <f t="shared" si="7"/>
        <v>195010</v>
      </c>
    </row>
    <row r="36" spans="1:11" ht="12.75">
      <c r="A36" s="305" t="s">
        <v>242</v>
      </c>
      <c r="B36" s="120" t="s">
        <v>140</v>
      </c>
      <c r="C36" s="371">
        <f aca="true" t="shared" si="8" ref="C36:K36">+C31+C35</f>
        <v>516335</v>
      </c>
      <c r="D36" s="371">
        <f t="shared" si="8"/>
        <v>536989</v>
      </c>
      <c r="E36" s="372">
        <f t="shared" si="8"/>
        <v>558468</v>
      </c>
      <c r="F36" s="373">
        <f t="shared" si="8"/>
        <v>94983</v>
      </c>
      <c r="G36" s="371">
        <f t="shared" si="8"/>
        <v>580807</v>
      </c>
      <c r="H36" s="374">
        <f t="shared" si="8"/>
        <v>580807</v>
      </c>
      <c r="I36" s="375">
        <f t="shared" si="8"/>
        <v>604040</v>
      </c>
      <c r="J36" s="371">
        <f t="shared" si="8"/>
        <v>628201</v>
      </c>
      <c r="K36" s="372">
        <f t="shared" si="8"/>
        <v>653329</v>
      </c>
    </row>
    <row r="37" spans="1:11" ht="12.75">
      <c r="A37" s="348" t="s">
        <v>67</v>
      </c>
      <c r="B37" s="120"/>
      <c r="C37" s="366"/>
      <c r="D37" s="366"/>
      <c r="E37" s="367"/>
      <c r="F37" s="368"/>
      <c r="G37" s="366"/>
      <c r="H37" s="369"/>
      <c r="I37" s="370"/>
      <c r="J37" s="366"/>
      <c r="K37" s="367"/>
    </row>
    <row r="38" spans="1:11" ht="12.75">
      <c r="A38" s="178" t="s">
        <v>256</v>
      </c>
      <c r="B38" s="120"/>
      <c r="C38" s="386">
        <v>132905</v>
      </c>
      <c r="D38" s="386">
        <v>138221</v>
      </c>
      <c r="E38" s="387">
        <v>138221</v>
      </c>
      <c r="F38" s="388">
        <v>41364</v>
      </c>
      <c r="G38" s="386">
        <v>143750</v>
      </c>
      <c r="H38" s="389">
        <v>143750</v>
      </c>
      <c r="I38" s="390">
        <v>151369</v>
      </c>
      <c r="J38" s="386">
        <v>184158</v>
      </c>
      <c r="K38" s="387">
        <v>193918</v>
      </c>
    </row>
    <row r="39" spans="1:11" ht="12.75">
      <c r="A39" s="349" t="s">
        <v>237</v>
      </c>
      <c r="B39" s="120"/>
      <c r="C39" s="366">
        <f aca="true" t="shared" si="9" ref="C39:K39">+C38</f>
        <v>132905</v>
      </c>
      <c r="D39" s="366">
        <f t="shared" si="9"/>
        <v>138221</v>
      </c>
      <c r="E39" s="367">
        <f t="shared" si="9"/>
        <v>138221</v>
      </c>
      <c r="F39" s="368">
        <f t="shared" si="9"/>
        <v>41364</v>
      </c>
      <c r="G39" s="366">
        <f t="shared" si="9"/>
        <v>143750</v>
      </c>
      <c r="H39" s="369">
        <f t="shared" si="9"/>
        <v>143750</v>
      </c>
      <c r="I39" s="370">
        <f t="shared" si="9"/>
        <v>151369</v>
      </c>
      <c r="J39" s="366">
        <f t="shared" si="9"/>
        <v>184158</v>
      </c>
      <c r="K39" s="367">
        <f t="shared" si="9"/>
        <v>193918</v>
      </c>
    </row>
    <row r="40" spans="1:11" ht="12.75">
      <c r="A40" s="178" t="s">
        <v>257</v>
      </c>
      <c r="B40" s="120"/>
      <c r="C40" s="366">
        <v>6712</v>
      </c>
      <c r="D40" s="366">
        <v>6980</v>
      </c>
      <c r="E40" s="367">
        <v>6980</v>
      </c>
      <c r="F40" s="368">
        <v>2100</v>
      </c>
      <c r="G40" s="366">
        <v>7259</v>
      </c>
      <c r="H40" s="369">
        <v>7259</v>
      </c>
      <c r="I40" s="370">
        <v>7644</v>
      </c>
      <c r="J40" s="366">
        <v>7950</v>
      </c>
      <c r="K40" s="367">
        <v>8371</v>
      </c>
    </row>
    <row r="41" spans="1:11" ht="12.75">
      <c r="A41" s="178" t="s">
        <v>258</v>
      </c>
      <c r="B41" s="120"/>
      <c r="C41" s="366">
        <v>14612</v>
      </c>
      <c r="D41" s="366">
        <v>15196</v>
      </c>
      <c r="E41" s="367">
        <v>15196</v>
      </c>
      <c r="F41" s="368">
        <v>4553</v>
      </c>
      <c r="G41" s="366">
        <v>15804</v>
      </c>
      <c r="H41" s="369">
        <v>15804</v>
      </c>
      <c r="I41" s="370">
        <v>16642</v>
      </c>
      <c r="J41" s="366">
        <v>17308</v>
      </c>
      <c r="K41" s="367">
        <v>18225</v>
      </c>
    </row>
    <row r="42" spans="1:11" ht="12.75">
      <c r="A42" s="178" t="s">
        <v>259</v>
      </c>
      <c r="B42" s="120"/>
      <c r="C42" s="366">
        <v>308923</v>
      </c>
      <c r="D42" s="366">
        <v>321280</v>
      </c>
      <c r="E42" s="367">
        <v>334131</v>
      </c>
      <c r="F42" s="368">
        <v>96144</v>
      </c>
      <c r="G42" s="366">
        <v>347497</v>
      </c>
      <c r="H42" s="369">
        <v>347497</v>
      </c>
      <c r="I42" s="370">
        <v>365914</v>
      </c>
      <c r="J42" s="366">
        <v>365914</v>
      </c>
      <c r="K42" s="367">
        <v>385308</v>
      </c>
    </row>
    <row r="43" spans="1:11" ht="12.75">
      <c r="A43" s="178" t="s">
        <v>260</v>
      </c>
      <c r="B43" s="120"/>
      <c r="C43" s="366">
        <v>8416</v>
      </c>
      <c r="D43" s="366">
        <v>8753</v>
      </c>
      <c r="E43" s="367">
        <v>9103</v>
      </c>
      <c r="F43" s="368">
        <v>1736</v>
      </c>
      <c r="G43" s="366">
        <v>9467</v>
      </c>
      <c r="H43" s="369">
        <v>9467</v>
      </c>
      <c r="I43" s="370">
        <v>9969</v>
      </c>
      <c r="J43" s="366">
        <v>10368</v>
      </c>
      <c r="K43" s="367">
        <v>10918</v>
      </c>
    </row>
    <row r="44" spans="1:11" ht="12.75">
      <c r="A44" s="178" t="s">
        <v>261</v>
      </c>
      <c r="B44" s="120"/>
      <c r="C44" s="366">
        <v>44767</v>
      </c>
      <c r="D44" s="366">
        <v>46559</v>
      </c>
      <c r="E44" s="367">
        <v>54837</v>
      </c>
      <c r="F44" s="368">
        <v>14800</v>
      </c>
      <c r="G44" s="366">
        <v>57030</v>
      </c>
      <c r="H44" s="369">
        <v>57030</v>
      </c>
      <c r="I44" s="370">
        <v>52503</v>
      </c>
      <c r="J44" s="366">
        <v>42503</v>
      </c>
      <c r="K44" s="367">
        <v>36589</v>
      </c>
    </row>
    <row r="45" spans="1:11" ht="12.75">
      <c r="A45" s="349" t="s">
        <v>241</v>
      </c>
      <c r="B45" s="120"/>
      <c r="C45" s="376">
        <f aca="true" t="shared" si="10" ref="C45:K45">SUM(C40:C44)</f>
        <v>383430</v>
      </c>
      <c r="D45" s="376">
        <f t="shared" si="10"/>
        <v>398768</v>
      </c>
      <c r="E45" s="377">
        <f t="shared" si="10"/>
        <v>420247</v>
      </c>
      <c r="F45" s="378">
        <f t="shared" si="10"/>
        <v>119333</v>
      </c>
      <c r="G45" s="376">
        <f t="shared" si="10"/>
        <v>437057</v>
      </c>
      <c r="H45" s="379">
        <f t="shared" si="10"/>
        <v>437057</v>
      </c>
      <c r="I45" s="380">
        <f t="shared" si="10"/>
        <v>452672</v>
      </c>
      <c r="J45" s="376">
        <f t="shared" si="10"/>
        <v>444043</v>
      </c>
      <c r="K45" s="377">
        <f t="shared" si="10"/>
        <v>459411</v>
      </c>
    </row>
    <row r="46" spans="1:11" ht="12.75">
      <c r="A46" s="305" t="s">
        <v>242</v>
      </c>
      <c r="B46" s="120" t="s">
        <v>140</v>
      </c>
      <c r="C46" s="381">
        <f aca="true" t="shared" si="11" ref="C46:K46">+C39+C45</f>
        <v>516335</v>
      </c>
      <c r="D46" s="381">
        <f t="shared" si="11"/>
        <v>536989</v>
      </c>
      <c r="E46" s="382">
        <f t="shared" si="11"/>
        <v>558468</v>
      </c>
      <c r="F46" s="383">
        <f t="shared" si="11"/>
        <v>160697</v>
      </c>
      <c r="G46" s="381">
        <f t="shared" si="11"/>
        <v>580807</v>
      </c>
      <c r="H46" s="384">
        <f t="shared" si="11"/>
        <v>580807</v>
      </c>
      <c r="I46" s="385">
        <f t="shared" si="11"/>
        <v>604041</v>
      </c>
      <c r="J46" s="381">
        <f t="shared" si="11"/>
        <v>628201</v>
      </c>
      <c r="K46" s="382">
        <f t="shared" si="11"/>
        <v>653329</v>
      </c>
    </row>
    <row r="47" spans="1:11" ht="4.5" customHeight="1">
      <c r="A47" s="350"/>
      <c r="B47" s="351"/>
      <c r="C47" s="386"/>
      <c r="D47" s="386"/>
      <c r="E47" s="387"/>
      <c r="F47" s="388"/>
      <c r="G47" s="386"/>
      <c r="H47" s="389"/>
      <c r="I47" s="390"/>
      <c r="J47" s="386"/>
      <c r="K47" s="387"/>
    </row>
    <row r="48" spans="1:11" ht="12.75">
      <c r="A48" s="347" t="s">
        <v>262</v>
      </c>
      <c r="B48" s="120" t="s">
        <v>131</v>
      </c>
      <c r="C48" s="366"/>
      <c r="D48" s="366"/>
      <c r="E48" s="391"/>
      <c r="F48" s="375"/>
      <c r="G48" s="366"/>
      <c r="H48" s="369"/>
      <c r="I48" s="370"/>
      <c r="J48" s="366"/>
      <c r="K48" s="367"/>
    </row>
    <row r="49" spans="1:11" ht="12.75">
      <c r="A49" s="178" t="s">
        <v>263</v>
      </c>
      <c r="B49" s="120"/>
      <c r="C49" s="366">
        <v>6000</v>
      </c>
      <c r="D49" s="366">
        <v>5661</v>
      </c>
      <c r="E49" s="392">
        <v>5322</v>
      </c>
      <c r="F49" s="370">
        <v>7144</v>
      </c>
      <c r="G49" s="366">
        <v>7144</v>
      </c>
      <c r="H49" s="392">
        <v>7144</v>
      </c>
      <c r="I49" s="370">
        <v>7523</v>
      </c>
      <c r="J49" s="366">
        <v>7929</v>
      </c>
      <c r="K49" s="392">
        <v>8365</v>
      </c>
    </row>
    <row r="50" spans="1:11" ht="12.75">
      <c r="A50" s="178" t="s">
        <v>264</v>
      </c>
      <c r="B50" s="120"/>
      <c r="C50" s="366">
        <v>6000</v>
      </c>
      <c r="D50" s="366">
        <v>5661</v>
      </c>
      <c r="E50" s="392">
        <v>5322</v>
      </c>
      <c r="F50" s="370">
        <v>7144</v>
      </c>
      <c r="G50" s="366">
        <v>7144</v>
      </c>
      <c r="H50" s="392">
        <v>7144</v>
      </c>
      <c r="I50" s="370">
        <v>7523</v>
      </c>
      <c r="J50" s="366">
        <v>7929</v>
      </c>
      <c r="K50" s="392">
        <v>8365</v>
      </c>
    </row>
    <row r="51" spans="1:11" ht="12.75">
      <c r="A51" s="178" t="s">
        <v>265</v>
      </c>
      <c r="B51" s="120"/>
      <c r="C51" s="366">
        <v>6000</v>
      </c>
      <c r="D51" s="366">
        <v>12450</v>
      </c>
      <c r="E51" s="392">
        <v>18900</v>
      </c>
      <c r="F51" s="370">
        <v>7144</v>
      </c>
      <c r="G51" s="366">
        <v>7144</v>
      </c>
      <c r="H51" s="392">
        <v>7144</v>
      </c>
      <c r="I51" s="370">
        <v>7523</v>
      </c>
      <c r="J51" s="366">
        <v>7929</v>
      </c>
      <c r="K51" s="392">
        <v>8365</v>
      </c>
    </row>
    <row r="52" spans="1:11" ht="12.75">
      <c r="A52" s="352" t="s">
        <v>266</v>
      </c>
      <c r="B52" s="351"/>
      <c r="C52" s="386">
        <v>6000</v>
      </c>
      <c r="D52" s="386">
        <v>5661</v>
      </c>
      <c r="E52" s="393">
        <v>5322</v>
      </c>
      <c r="F52" s="390">
        <v>7144</v>
      </c>
      <c r="G52" s="386">
        <v>7144</v>
      </c>
      <c r="H52" s="393">
        <v>7144</v>
      </c>
      <c r="I52" s="390">
        <v>7523</v>
      </c>
      <c r="J52" s="386">
        <v>7929</v>
      </c>
      <c r="K52" s="393">
        <v>8365</v>
      </c>
    </row>
    <row r="53" spans="1:11" ht="4.5" customHeight="1">
      <c r="A53" s="353"/>
      <c r="B53" s="120"/>
      <c r="C53" s="366"/>
      <c r="D53" s="366"/>
      <c r="E53" s="392"/>
      <c r="F53" s="370"/>
      <c r="G53" s="366"/>
      <c r="H53" s="369"/>
      <c r="I53" s="370"/>
      <c r="J53" s="366"/>
      <c r="K53" s="392"/>
    </row>
    <row r="54" spans="1:11" ht="12.75">
      <c r="A54" s="354" t="s">
        <v>267</v>
      </c>
      <c r="B54" s="120" t="s">
        <v>120</v>
      </c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178" t="s">
        <v>268</v>
      </c>
      <c r="B55" s="120"/>
      <c r="C55" s="7">
        <v>510209</v>
      </c>
      <c r="D55" s="7">
        <v>600000</v>
      </c>
      <c r="E55" s="91">
        <v>600000</v>
      </c>
      <c r="F55" s="90">
        <v>422210</v>
      </c>
      <c r="G55" s="7">
        <v>422210</v>
      </c>
      <c r="H55" s="33">
        <v>422210</v>
      </c>
      <c r="I55" s="31">
        <v>5005000</v>
      </c>
      <c r="J55" s="7">
        <v>5280275</v>
      </c>
      <c r="K55" s="91">
        <v>5570690</v>
      </c>
    </row>
    <row r="56" spans="1:11" ht="12.75">
      <c r="A56" s="178" t="s">
        <v>269</v>
      </c>
      <c r="B56" s="120"/>
      <c r="C56" s="7">
        <v>11717</v>
      </c>
      <c r="D56" s="7">
        <v>20000</v>
      </c>
      <c r="E56" s="91">
        <v>20000</v>
      </c>
      <c r="F56" s="90">
        <v>422210</v>
      </c>
      <c r="G56" s="7">
        <v>422210</v>
      </c>
      <c r="H56" s="33">
        <v>422210</v>
      </c>
      <c r="I56" s="31">
        <v>1600000</v>
      </c>
      <c r="J56" s="7">
        <v>1688000</v>
      </c>
      <c r="K56" s="91">
        <v>1780840</v>
      </c>
    </row>
    <row r="57" spans="1:11" ht="12.75">
      <c r="A57" s="178" t="s">
        <v>270</v>
      </c>
      <c r="B57" s="120"/>
      <c r="C57" s="7">
        <v>10341760</v>
      </c>
      <c r="D57" s="7">
        <v>10000000</v>
      </c>
      <c r="E57" s="91">
        <v>9658240</v>
      </c>
      <c r="F57" s="90">
        <v>603668</v>
      </c>
      <c r="G57" s="7">
        <v>603668</v>
      </c>
      <c r="H57" s="33">
        <v>603668</v>
      </c>
      <c r="I57" s="31">
        <v>14380263</v>
      </c>
      <c r="J57" s="7">
        <v>15156798</v>
      </c>
      <c r="K57" s="91">
        <v>15990421</v>
      </c>
    </row>
    <row r="58" spans="1:11" ht="12.75">
      <c r="A58" s="178" t="s">
        <v>271</v>
      </c>
      <c r="B58" s="120"/>
      <c r="C58" s="7">
        <v>500000</v>
      </c>
      <c r="D58" s="7">
        <v>500000</v>
      </c>
      <c r="E58" s="91">
        <v>500000</v>
      </c>
      <c r="F58" s="90">
        <v>747120</v>
      </c>
      <c r="G58" s="7">
        <v>747120</v>
      </c>
      <c r="H58" s="33">
        <v>747120</v>
      </c>
      <c r="I58" s="31">
        <v>1800000</v>
      </c>
      <c r="J58" s="7">
        <v>1897200</v>
      </c>
      <c r="K58" s="91">
        <v>2001546</v>
      </c>
    </row>
    <row r="59" spans="1:11" ht="12.75">
      <c r="A59" s="305" t="s">
        <v>272</v>
      </c>
      <c r="B59" s="355"/>
      <c r="C59" s="12"/>
      <c r="D59" s="12"/>
      <c r="E59" s="136"/>
      <c r="F59" s="137">
        <v>2075912</v>
      </c>
      <c r="G59" s="12"/>
      <c r="H59" s="74"/>
      <c r="I59" s="72"/>
      <c r="J59" s="12"/>
      <c r="K59" s="136"/>
    </row>
    <row r="60" spans="1:11" ht="12.75">
      <c r="A60" s="356" t="s">
        <v>273</v>
      </c>
      <c r="B60" s="351"/>
      <c r="C60" s="43">
        <f aca="true" t="shared" si="12" ref="C60:K60">SUM(C55:C59)</f>
        <v>11363686</v>
      </c>
      <c r="D60" s="43">
        <f t="shared" si="12"/>
        <v>11120000</v>
      </c>
      <c r="E60" s="148">
        <f t="shared" si="12"/>
        <v>10778240</v>
      </c>
      <c r="F60" s="149">
        <f t="shared" si="12"/>
        <v>4271120</v>
      </c>
      <c r="G60" s="43">
        <f t="shared" si="12"/>
        <v>2195208</v>
      </c>
      <c r="H60" s="46">
        <f t="shared" si="12"/>
        <v>2195208</v>
      </c>
      <c r="I60" s="42">
        <f t="shared" si="12"/>
        <v>22785263</v>
      </c>
      <c r="J60" s="43">
        <f t="shared" si="12"/>
        <v>24022273</v>
      </c>
      <c r="K60" s="148">
        <f t="shared" si="12"/>
        <v>25343497</v>
      </c>
    </row>
    <row r="61" spans="1:11" ht="4.5" customHeight="1">
      <c r="A61" s="357"/>
      <c r="B61" s="120"/>
      <c r="C61" s="4"/>
      <c r="D61" s="4"/>
      <c r="E61" s="117"/>
      <c r="F61" s="118"/>
      <c r="G61" s="4"/>
      <c r="H61" s="119"/>
      <c r="I61" s="112"/>
      <c r="J61" s="4"/>
      <c r="K61" s="117"/>
    </row>
    <row r="62" spans="1:11" ht="12.75">
      <c r="A62" s="347" t="s">
        <v>274</v>
      </c>
      <c r="B62" s="120"/>
      <c r="C62" s="366"/>
      <c r="D62" s="366"/>
      <c r="E62" s="367"/>
      <c r="F62" s="368"/>
      <c r="G62" s="366"/>
      <c r="H62" s="369"/>
      <c r="I62" s="370"/>
      <c r="J62" s="366"/>
      <c r="K62" s="367"/>
    </row>
    <row r="63" spans="1:11" ht="12.75">
      <c r="A63" s="178" t="s">
        <v>275</v>
      </c>
      <c r="B63" s="120"/>
      <c r="C63" s="366">
        <v>32214</v>
      </c>
      <c r="D63" s="366">
        <v>34011</v>
      </c>
      <c r="E63" s="367">
        <v>35808</v>
      </c>
      <c r="F63" s="394">
        <v>60000</v>
      </c>
      <c r="G63" s="366">
        <v>60000</v>
      </c>
      <c r="H63" s="369">
        <v>60000</v>
      </c>
      <c r="I63" s="370">
        <v>60000</v>
      </c>
      <c r="J63" s="366">
        <v>60000</v>
      </c>
      <c r="K63" s="367">
        <v>60000</v>
      </c>
    </row>
    <row r="64" spans="1:11" ht="12.75">
      <c r="A64" s="178" t="s">
        <v>276</v>
      </c>
      <c r="B64" s="120"/>
      <c r="C64" s="366">
        <v>6</v>
      </c>
      <c r="D64" s="395">
        <v>6</v>
      </c>
      <c r="E64" s="396">
        <v>6</v>
      </c>
      <c r="F64" s="394">
        <v>6</v>
      </c>
      <c r="G64" s="395">
        <v>6</v>
      </c>
      <c r="H64" s="397">
        <v>6</v>
      </c>
      <c r="I64" s="398">
        <v>6</v>
      </c>
      <c r="J64" s="366">
        <v>6</v>
      </c>
      <c r="K64" s="367">
        <v>6</v>
      </c>
    </row>
    <row r="65" spans="1:11" ht="12.75">
      <c r="A65" s="178" t="s">
        <v>277</v>
      </c>
      <c r="B65" s="120"/>
      <c r="C65" s="366">
        <v>6</v>
      </c>
      <c r="D65" s="366">
        <v>6</v>
      </c>
      <c r="E65" s="367">
        <v>6</v>
      </c>
      <c r="F65" s="394">
        <v>6</v>
      </c>
      <c r="G65" s="395">
        <v>6</v>
      </c>
      <c r="H65" s="397">
        <v>6</v>
      </c>
      <c r="I65" s="370">
        <v>6</v>
      </c>
      <c r="J65" s="366">
        <v>6</v>
      </c>
      <c r="K65" s="367">
        <v>6</v>
      </c>
    </row>
    <row r="66" spans="1:11" ht="12.75">
      <c r="A66" s="178" t="s">
        <v>278</v>
      </c>
      <c r="B66" s="120"/>
      <c r="C66" s="366">
        <v>42</v>
      </c>
      <c r="D66" s="366">
        <v>42</v>
      </c>
      <c r="E66" s="367">
        <v>42</v>
      </c>
      <c r="F66" s="394">
        <v>142</v>
      </c>
      <c r="G66" s="395">
        <v>142</v>
      </c>
      <c r="H66" s="397">
        <v>142</v>
      </c>
      <c r="I66" s="370">
        <v>142</v>
      </c>
      <c r="J66" s="366">
        <v>142</v>
      </c>
      <c r="K66" s="367">
        <v>142</v>
      </c>
    </row>
    <row r="67" spans="1:11" ht="12.75">
      <c r="A67" s="178" t="s">
        <v>279</v>
      </c>
      <c r="B67" s="120"/>
      <c r="C67" s="366">
        <v>50</v>
      </c>
      <c r="D67" s="395">
        <v>50</v>
      </c>
      <c r="E67" s="396">
        <v>50</v>
      </c>
      <c r="F67" s="394">
        <v>50</v>
      </c>
      <c r="G67" s="395">
        <v>50</v>
      </c>
      <c r="H67" s="397">
        <v>50</v>
      </c>
      <c r="I67" s="398">
        <v>50</v>
      </c>
      <c r="J67" s="366">
        <v>50</v>
      </c>
      <c r="K67" s="367">
        <v>50</v>
      </c>
    </row>
    <row r="68" spans="1:11" ht="12.75">
      <c r="A68" s="358" t="s">
        <v>280</v>
      </c>
      <c r="B68" s="351"/>
      <c r="C68" s="386"/>
      <c r="D68" s="386"/>
      <c r="E68" s="387"/>
      <c r="F68" s="399">
        <v>240</v>
      </c>
      <c r="G68" s="400">
        <v>240</v>
      </c>
      <c r="H68" s="401">
        <v>240</v>
      </c>
      <c r="I68" s="390">
        <v>240</v>
      </c>
      <c r="J68" s="386">
        <v>240</v>
      </c>
      <c r="K68" s="387">
        <v>240</v>
      </c>
    </row>
    <row r="69" spans="1:11" ht="12.75">
      <c r="A69" s="347" t="s">
        <v>281</v>
      </c>
      <c r="B69" s="120" t="s">
        <v>282</v>
      </c>
      <c r="C69" s="7"/>
      <c r="D69" s="7"/>
      <c r="E69" s="91"/>
      <c r="F69" s="90"/>
      <c r="G69" s="7"/>
      <c r="H69" s="33"/>
      <c r="I69" s="31"/>
      <c r="J69" s="7"/>
      <c r="K69" s="91"/>
    </row>
    <row r="70" spans="1:11" ht="12.75">
      <c r="A70" s="178" t="s">
        <v>283</v>
      </c>
      <c r="B70" s="120"/>
      <c r="C70" s="7"/>
      <c r="D70" s="7"/>
      <c r="E70" s="91"/>
      <c r="F70" s="90">
        <v>15000</v>
      </c>
      <c r="G70" s="7"/>
      <c r="H70" s="33"/>
      <c r="I70" s="31"/>
      <c r="J70" s="7"/>
      <c r="K70" s="91"/>
    </row>
    <row r="71" spans="1:11" ht="12.75">
      <c r="A71" s="178" t="s">
        <v>284</v>
      </c>
      <c r="B71" s="120"/>
      <c r="C71" s="7">
        <v>28412588</v>
      </c>
      <c r="D71" s="7">
        <v>24886808</v>
      </c>
      <c r="E71" s="91"/>
      <c r="F71" s="90">
        <v>26470000</v>
      </c>
      <c r="G71" s="7">
        <v>26470000</v>
      </c>
      <c r="H71" s="33">
        <v>26470000</v>
      </c>
      <c r="I71" s="31">
        <v>32812900</v>
      </c>
      <c r="J71" s="7">
        <v>34913245</v>
      </c>
      <c r="K71" s="91">
        <v>36833473</v>
      </c>
    </row>
    <row r="72" spans="1:11" ht="12.75">
      <c r="A72" s="178" t="s">
        <v>285</v>
      </c>
      <c r="B72" s="120"/>
      <c r="C72" s="7"/>
      <c r="D72" s="7"/>
      <c r="E72" s="91"/>
      <c r="F72" s="90"/>
      <c r="G72" s="7"/>
      <c r="H72" s="33"/>
      <c r="I72" s="31"/>
      <c r="J72" s="7"/>
      <c r="K72" s="91"/>
    </row>
    <row r="73" spans="1:11" ht="12.75">
      <c r="A73" s="178" t="s">
        <v>286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178" t="s">
        <v>287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78" t="s">
        <v>288</v>
      </c>
      <c r="B75" s="120"/>
      <c r="C75" s="7"/>
      <c r="D75" s="7"/>
      <c r="E75" s="91"/>
      <c r="F75" s="90"/>
      <c r="G75" s="7"/>
      <c r="H75" s="33"/>
      <c r="I75" s="31"/>
      <c r="J75" s="7"/>
      <c r="K75" s="91"/>
    </row>
    <row r="76" spans="1:11" ht="12.75">
      <c r="A76" s="178" t="s">
        <v>289</v>
      </c>
      <c r="B76" s="120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178" t="s">
        <v>290</v>
      </c>
      <c r="B77" s="120" t="s">
        <v>125</v>
      </c>
      <c r="C77" s="7"/>
      <c r="D77" s="7"/>
      <c r="E77" s="91"/>
      <c r="F77" s="90"/>
      <c r="G77" s="7"/>
      <c r="H77" s="33"/>
      <c r="I77" s="31"/>
      <c r="J77" s="7"/>
      <c r="K77" s="91"/>
    </row>
    <row r="78" spans="1:11" ht="12.75">
      <c r="A78" s="178" t="s">
        <v>92</v>
      </c>
      <c r="B78" s="120"/>
      <c r="C78" s="7"/>
      <c r="D78" s="7"/>
      <c r="E78" s="91"/>
      <c r="F78" s="90"/>
      <c r="G78" s="7"/>
      <c r="H78" s="33"/>
      <c r="I78" s="31"/>
      <c r="J78" s="7"/>
      <c r="K78" s="91"/>
    </row>
    <row r="79" spans="1:11" ht="22.5">
      <c r="A79" s="359" t="s">
        <v>291</v>
      </c>
      <c r="B79" s="360"/>
      <c r="C79" s="219">
        <f aca="true" t="shared" si="13" ref="C79:K79">SUM(C70:C78)</f>
        <v>28412588</v>
      </c>
      <c r="D79" s="219">
        <f t="shared" si="13"/>
        <v>24886808</v>
      </c>
      <c r="E79" s="271">
        <f t="shared" si="13"/>
        <v>0</v>
      </c>
      <c r="F79" s="272">
        <f t="shared" si="13"/>
        <v>26485000</v>
      </c>
      <c r="G79" s="219">
        <f t="shared" si="13"/>
        <v>26470000</v>
      </c>
      <c r="H79" s="222">
        <f t="shared" si="13"/>
        <v>26470000</v>
      </c>
      <c r="I79" s="273">
        <f t="shared" si="13"/>
        <v>32812900</v>
      </c>
      <c r="J79" s="219">
        <f t="shared" si="13"/>
        <v>34913245</v>
      </c>
      <c r="K79" s="271">
        <f t="shared" si="13"/>
        <v>36833473</v>
      </c>
    </row>
    <row r="80" spans="1:11" ht="12.75">
      <c r="A80" s="109" t="s">
        <v>381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 t="s">
        <v>426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 t="s">
        <v>427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 t="s">
        <v>428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 t="s">
        <v>429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 t="s">
        <v>430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 t="s">
        <v>431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 t="s">
        <v>432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 t="s">
        <v>433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 t="s">
        <v>434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3.7109375" style="0" customWidth="1"/>
    <col min="4" max="13" width="9.7109375" style="0" customWidth="1"/>
  </cols>
  <sheetData>
    <row r="1" spans="1:13" ht="18" customHeight="1">
      <c r="A1" s="507" t="s">
        <v>292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.75" customHeight="1">
      <c r="A2" s="139" t="s">
        <v>1</v>
      </c>
      <c r="B2" s="140" t="s">
        <v>293</v>
      </c>
      <c r="C2" s="140" t="s">
        <v>70</v>
      </c>
      <c r="D2" s="17" t="s">
        <v>2</v>
      </c>
      <c r="E2" s="17" t="s">
        <v>3</v>
      </c>
      <c r="F2" s="18" t="s">
        <v>4</v>
      </c>
      <c r="G2" s="501" t="s">
        <v>5</v>
      </c>
      <c r="H2" s="502"/>
      <c r="I2" s="502"/>
      <c r="J2" s="508"/>
      <c r="K2" s="503" t="s">
        <v>6</v>
      </c>
      <c r="L2" s="504"/>
      <c r="M2" s="505"/>
    </row>
    <row r="3" spans="1:13" ht="24.75" customHeight="1">
      <c r="A3" s="141" t="s">
        <v>7</v>
      </c>
      <c r="B3" s="142" t="s">
        <v>294</v>
      </c>
      <c r="C3" s="142"/>
      <c r="D3" s="21" t="s">
        <v>8</v>
      </c>
      <c r="E3" s="21" t="s">
        <v>8</v>
      </c>
      <c r="F3" s="22" t="s">
        <v>8</v>
      </c>
      <c r="G3" s="20" t="s">
        <v>9</v>
      </c>
      <c r="H3" s="21" t="s">
        <v>10</v>
      </c>
      <c r="I3" s="240" t="s">
        <v>11</v>
      </c>
      <c r="J3" s="22" t="s">
        <v>12</v>
      </c>
      <c r="K3" s="20" t="s">
        <v>13</v>
      </c>
      <c r="L3" s="21" t="s">
        <v>14</v>
      </c>
      <c r="M3" s="22" t="s">
        <v>15</v>
      </c>
    </row>
    <row r="4" spans="1:13" ht="12.75">
      <c r="A4" s="407" t="s">
        <v>435</v>
      </c>
      <c r="B4" s="408"/>
      <c r="C4" s="409"/>
      <c r="D4" s="410"/>
      <c r="E4" s="411"/>
      <c r="F4" s="412"/>
      <c r="G4" s="413"/>
      <c r="H4" s="411"/>
      <c r="I4" s="412"/>
      <c r="J4" s="106"/>
      <c r="K4" s="414"/>
      <c r="L4" s="411"/>
      <c r="M4" s="412"/>
    </row>
    <row r="5" spans="1:13" ht="12.75">
      <c r="A5" s="304" t="s">
        <v>436</v>
      </c>
      <c r="B5" s="291" t="s">
        <v>437</v>
      </c>
      <c r="C5" s="182">
        <v>1</v>
      </c>
      <c r="D5" s="3">
        <f aca="true" t="shared" si="0" ref="D5:M5">+D129</f>
        <v>58957539</v>
      </c>
      <c r="E5" s="157">
        <f t="shared" si="0"/>
        <v>69155149</v>
      </c>
      <c r="F5" s="158">
        <f t="shared" si="0"/>
        <v>27608840</v>
      </c>
      <c r="G5" s="114">
        <f t="shared" si="0"/>
        <v>20117769</v>
      </c>
      <c r="H5" s="157">
        <f t="shared" si="0"/>
        <v>5483952</v>
      </c>
      <c r="I5" s="158">
        <f t="shared" si="0"/>
        <v>5483952</v>
      </c>
      <c r="J5" s="115">
        <f t="shared" si="0"/>
        <v>1084790</v>
      </c>
      <c r="K5" s="116">
        <f t="shared" si="0"/>
        <v>56975772</v>
      </c>
      <c r="L5" s="157">
        <f t="shared" si="0"/>
        <v>147769942</v>
      </c>
      <c r="M5" s="158">
        <f t="shared" si="0"/>
        <v>282397441</v>
      </c>
    </row>
    <row r="6" spans="1:13" ht="12.75">
      <c r="A6" s="304" t="s">
        <v>438</v>
      </c>
      <c r="B6" s="291" t="s">
        <v>437</v>
      </c>
      <c r="C6" s="182">
        <v>2</v>
      </c>
      <c r="D6" s="3">
        <f aca="true" t="shared" si="1" ref="D6:M6">+D99-D98</f>
        <v>-391397921.5570406</v>
      </c>
      <c r="E6" s="157">
        <f t="shared" si="1"/>
        <v>-334030469.4575418</v>
      </c>
      <c r="F6" s="158">
        <f t="shared" si="1"/>
        <v>-248565185.39616162</v>
      </c>
      <c r="G6" s="114">
        <f t="shared" si="1"/>
        <v>1770883.7467551231</v>
      </c>
      <c r="H6" s="157">
        <f t="shared" si="1"/>
        <v>-4771447.648383856</v>
      </c>
      <c r="I6" s="158">
        <f t="shared" si="1"/>
        <v>-4771447.648383856</v>
      </c>
      <c r="J6" s="115">
        <f t="shared" si="1"/>
        <v>-152112345</v>
      </c>
      <c r="K6" s="116">
        <f t="shared" si="1"/>
        <v>-308941723</v>
      </c>
      <c r="L6" s="157">
        <f t="shared" si="1"/>
        <v>-237783900</v>
      </c>
      <c r="M6" s="158">
        <f t="shared" si="1"/>
        <v>-108636100</v>
      </c>
    </row>
    <row r="7" spans="1:13" ht="12.75">
      <c r="A7" s="304" t="s">
        <v>439</v>
      </c>
      <c r="B7" s="291" t="s">
        <v>437</v>
      </c>
      <c r="C7" s="182">
        <v>3</v>
      </c>
      <c r="D7" s="415">
        <f aca="true" t="shared" si="2" ref="D7:M7">IF(ISERROR(D129/((D113+D115+(D114*D137/100))/12)),0,(D129/((D113+D115+(D114*D137/100))/12)))</f>
        <v>0.5364912834549945</v>
      </c>
      <c r="E7" s="416">
        <f t="shared" si="2"/>
        <v>0.5623092913049487</v>
      </c>
      <c r="F7" s="417">
        <f t="shared" si="2"/>
        <v>0.21553859871848263</v>
      </c>
      <c r="G7" s="418">
        <f t="shared" si="2"/>
        <v>0.15423914280876638</v>
      </c>
      <c r="H7" s="416">
        <f t="shared" si="2"/>
        <v>0.04204442628227911</v>
      </c>
      <c r="I7" s="417">
        <f t="shared" si="2"/>
        <v>0.04204442628227911</v>
      </c>
      <c r="J7" s="419">
        <f t="shared" si="2"/>
        <v>0</v>
      </c>
      <c r="K7" s="420">
        <f t="shared" si="2"/>
        <v>0</v>
      </c>
      <c r="L7" s="416">
        <f t="shared" si="2"/>
        <v>0</v>
      </c>
      <c r="M7" s="417">
        <f t="shared" si="2"/>
        <v>0</v>
      </c>
    </row>
    <row r="8" spans="1:13" ht="12.75">
      <c r="A8" s="304" t="s">
        <v>440</v>
      </c>
      <c r="B8" s="291" t="s">
        <v>441</v>
      </c>
      <c r="C8" s="182">
        <v>4</v>
      </c>
      <c r="D8" s="3">
        <f aca="true" t="shared" si="3" ref="D8:M8">+D116+D136</f>
        <v>-701929733</v>
      </c>
      <c r="E8" s="157">
        <f t="shared" si="3"/>
        <v>-502810593</v>
      </c>
      <c r="F8" s="158">
        <f t="shared" si="3"/>
        <v>-350528684</v>
      </c>
      <c r="G8" s="114">
        <f t="shared" si="3"/>
        <v>-303964378</v>
      </c>
      <c r="H8" s="157">
        <f t="shared" si="3"/>
        <v>-303964378</v>
      </c>
      <c r="I8" s="158">
        <f t="shared" si="3"/>
        <v>-303964378</v>
      </c>
      <c r="J8" s="115">
        <f t="shared" si="3"/>
        <v>0</v>
      </c>
      <c r="K8" s="116">
        <f t="shared" si="3"/>
        <v>0</v>
      </c>
      <c r="L8" s="157">
        <f t="shared" si="3"/>
        <v>0</v>
      </c>
      <c r="M8" s="158">
        <f t="shared" si="3"/>
        <v>0</v>
      </c>
    </row>
    <row r="9" spans="1:13" ht="12.75">
      <c r="A9" s="256" t="s">
        <v>442</v>
      </c>
      <c r="B9" s="421" t="s">
        <v>443</v>
      </c>
      <c r="C9" s="177">
        <v>5</v>
      </c>
      <c r="D9" s="422">
        <f aca="true" t="shared" si="4" ref="D9:M9">IF(ISERROR(D36-D61),0,(D36-D61))</f>
        <v>-0.06</v>
      </c>
      <c r="E9" s="423">
        <f t="shared" si="4"/>
        <v>0.049245080875337355</v>
      </c>
      <c r="F9" s="424">
        <f t="shared" si="4"/>
        <v>0.014091300928072814</v>
      </c>
      <c r="G9" s="425">
        <f t="shared" si="4"/>
        <v>-0.047084385739952495</v>
      </c>
      <c r="H9" s="426">
        <f t="shared" si="4"/>
        <v>-0.06</v>
      </c>
      <c r="I9" s="424">
        <f t="shared" si="4"/>
        <v>-0.06</v>
      </c>
      <c r="J9" s="427">
        <f t="shared" si="4"/>
        <v>-1.06</v>
      </c>
      <c r="K9" s="428">
        <f t="shared" si="4"/>
        <v>-1.06</v>
      </c>
      <c r="L9" s="426">
        <f t="shared" si="4"/>
        <v>-0.06</v>
      </c>
      <c r="M9" s="424">
        <f t="shared" si="4"/>
        <v>-0.06</v>
      </c>
    </row>
    <row r="10" spans="1:13" ht="12.75">
      <c r="A10" s="256" t="s">
        <v>444</v>
      </c>
      <c r="B10" s="421" t="s">
        <v>443</v>
      </c>
      <c r="C10" s="177">
        <v>6</v>
      </c>
      <c r="D10" s="429">
        <f aca="true" t="shared" si="5" ref="D10:K10">IF(ISERROR(D53/D54),0,(D53/D54))</f>
        <v>0.7151234728564152</v>
      </c>
      <c r="E10" s="426">
        <f t="shared" si="5"/>
        <v>0.7302542310876524</v>
      </c>
      <c r="F10" s="424">
        <f t="shared" si="5"/>
        <v>0.8713981016537334</v>
      </c>
      <c r="G10" s="425">
        <f t="shared" si="5"/>
        <v>0.7070621800662256</v>
      </c>
      <c r="H10" s="426">
        <f t="shared" si="5"/>
        <v>0.7394668300782578</v>
      </c>
      <c r="I10" s="424">
        <f t="shared" si="5"/>
        <v>0.7394668300782578</v>
      </c>
      <c r="J10" s="430">
        <f t="shared" si="5"/>
        <v>0</v>
      </c>
      <c r="K10" s="428">
        <f t="shared" si="5"/>
        <v>0</v>
      </c>
      <c r="L10" s="426">
        <f>IF(ISERROR(L53/L54),0,(L53/L54))</f>
        <v>0</v>
      </c>
      <c r="M10" s="424">
        <f>IF(ISERROR(M53/M54),0,(M53/M54))</f>
        <v>0</v>
      </c>
    </row>
    <row r="11" spans="1:13" ht="12.75">
      <c r="A11" s="256" t="s">
        <v>445</v>
      </c>
      <c r="B11" s="421" t="s">
        <v>443</v>
      </c>
      <c r="C11" s="177">
        <v>7</v>
      </c>
      <c r="D11" s="429">
        <f aca="true" t="shared" si="6" ref="D11:M11">IF(ISERROR(D115/(SUM(D104:D110))),0,(D115/(SUM(D104:D110))))</f>
        <v>0.09621979385426287</v>
      </c>
      <c r="E11" s="426">
        <f t="shared" si="6"/>
        <v>0.24578559489180354</v>
      </c>
      <c r="F11" s="424">
        <f t="shared" si="6"/>
        <v>0.16097922054184627</v>
      </c>
      <c r="G11" s="427">
        <f t="shared" si="6"/>
        <v>0.27061977557498</v>
      </c>
      <c r="H11" s="426">
        <f t="shared" si="6"/>
        <v>0.27061977557498</v>
      </c>
      <c r="I11" s="424">
        <f t="shared" si="6"/>
        <v>0.27061977557498</v>
      </c>
      <c r="J11" s="427">
        <f t="shared" si="6"/>
        <v>0</v>
      </c>
      <c r="K11" s="428">
        <f t="shared" si="6"/>
        <v>0</v>
      </c>
      <c r="L11" s="426">
        <f t="shared" si="6"/>
        <v>0</v>
      </c>
      <c r="M11" s="424">
        <f t="shared" si="6"/>
        <v>0</v>
      </c>
    </row>
    <row r="12" spans="1:13" ht="12.75">
      <c r="A12" s="256" t="s">
        <v>446</v>
      </c>
      <c r="B12" s="421" t="s">
        <v>447</v>
      </c>
      <c r="C12" s="177">
        <v>8</v>
      </c>
      <c r="D12" s="429">
        <f aca="true" t="shared" si="7" ref="D12:M12">IF(ISERROR(+D131/D117),0,(+D131/D117))</f>
        <v>1</v>
      </c>
      <c r="E12" s="429">
        <f t="shared" si="7"/>
        <v>0.9999999965397955</v>
      </c>
      <c r="F12" s="424">
        <f t="shared" si="7"/>
        <v>1</v>
      </c>
      <c r="G12" s="431">
        <f t="shared" si="7"/>
        <v>1</v>
      </c>
      <c r="H12" s="429">
        <f t="shared" si="7"/>
        <v>1.0000000096312165</v>
      </c>
      <c r="I12" s="426">
        <f t="shared" si="7"/>
        <v>1.0000000096312165</v>
      </c>
      <c r="J12" s="432">
        <f t="shared" si="7"/>
        <v>0</v>
      </c>
      <c r="K12" s="431">
        <f t="shared" si="7"/>
        <v>1.0000000035055985</v>
      </c>
      <c r="L12" s="429">
        <f t="shared" si="7"/>
        <v>1</v>
      </c>
      <c r="M12" s="424">
        <f t="shared" si="7"/>
        <v>1</v>
      </c>
    </row>
    <row r="13" spans="1:13" ht="12.75">
      <c r="A13" s="256" t="s">
        <v>448</v>
      </c>
      <c r="B13" s="421" t="s">
        <v>449</v>
      </c>
      <c r="C13" s="177">
        <v>9</v>
      </c>
      <c r="D13" s="426">
        <f aca="true" t="shared" si="8" ref="D13:M13">IF(ISERROR(+D132/D52),0,(+D132/D52))</f>
        <v>0</v>
      </c>
      <c r="E13" s="426">
        <f t="shared" si="8"/>
        <v>1.0241219302996616</v>
      </c>
      <c r="F13" s="424">
        <f t="shared" si="8"/>
        <v>0.30367404291650746</v>
      </c>
      <c r="G13" s="425">
        <f t="shared" si="8"/>
        <v>0</v>
      </c>
      <c r="H13" s="426">
        <f t="shared" si="8"/>
        <v>0</v>
      </c>
      <c r="I13" s="424">
        <f t="shared" si="8"/>
        <v>0</v>
      </c>
      <c r="J13" s="427">
        <f t="shared" si="8"/>
        <v>0</v>
      </c>
      <c r="K13" s="428">
        <f t="shared" si="8"/>
        <v>0</v>
      </c>
      <c r="L13" s="426">
        <f t="shared" si="8"/>
        <v>0</v>
      </c>
      <c r="M13" s="424">
        <f t="shared" si="8"/>
        <v>0</v>
      </c>
    </row>
    <row r="14" spans="1:13" ht="12.75">
      <c r="A14" s="256" t="s">
        <v>450</v>
      </c>
      <c r="B14" s="421" t="s">
        <v>451</v>
      </c>
      <c r="C14" s="177">
        <v>10</v>
      </c>
      <c r="D14" s="433">
        <v>0</v>
      </c>
      <c r="E14" s="434">
        <v>0</v>
      </c>
      <c r="F14" s="435">
        <v>0</v>
      </c>
      <c r="G14" s="436">
        <v>0</v>
      </c>
      <c r="H14" s="434">
        <v>0</v>
      </c>
      <c r="I14" s="435">
        <v>0</v>
      </c>
      <c r="J14" s="437">
        <v>0</v>
      </c>
      <c r="K14" s="428">
        <f>IF(ISERROR(K56/K68),0,(K56/K68))</f>
        <v>0</v>
      </c>
      <c r="L14" s="426">
        <f>IF(ISERROR(L56/L68),0,(L56/L68))</f>
        <v>0</v>
      </c>
      <c r="M14" s="424">
        <f>IF(ISERROR(M56/M68),0,(M56/M68))</f>
        <v>0</v>
      </c>
    </row>
    <row r="15" spans="1:13" ht="12.75">
      <c r="A15" s="256" t="s">
        <v>452</v>
      </c>
      <c r="B15" s="421" t="s">
        <v>451</v>
      </c>
      <c r="C15" s="177">
        <v>11</v>
      </c>
      <c r="D15" s="422">
        <v>0</v>
      </c>
      <c r="E15" s="426">
        <f aca="true" t="shared" si="9" ref="E15:M15">IF(ISERROR(((E126+E127+E128)-(D126+D127+D128))/(D126+D127+D128)),0,(((E126+E127+E128)-(D126+D127+D128))/(D126+D127+D128)))</f>
        <v>0.00033255739498439484</v>
      </c>
      <c r="F15" s="424">
        <f t="shared" si="9"/>
        <v>0.9602077706204604</v>
      </c>
      <c r="G15" s="425">
        <f t="shared" si="9"/>
        <v>-0.330080432132125</v>
      </c>
      <c r="H15" s="426">
        <f t="shared" si="9"/>
        <v>0</v>
      </c>
      <c r="I15" s="424">
        <f t="shared" si="9"/>
        <v>0</v>
      </c>
      <c r="J15" s="427">
        <f t="shared" si="9"/>
        <v>-0.05468954523227384</v>
      </c>
      <c r="K15" s="428">
        <f t="shared" si="9"/>
        <v>0.11391976539467599</v>
      </c>
      <c r="L15" s="426">
        <f t="shared" si="9"/>
        <v>0.054</v>
      </c>
      <c r="M15" s="424">
        <f t="shared" si="9"/>
        <v>0.0002823805328796599</v>
      </c>
    </row>
    <row r="16" spans="1:13" ht="12.75">
      <c r="A16" s="304" t="s">
        <v>453</v>
      </c>
      <c r="B16" s="291" t="s">
        <v>451</v>
      </c>
      <c r="C16" s="182">
        <v>12</v>
      </c>
      <c r="D16" s="422">
        <v>0</v>
      </c>
      <c r="E16" s="426">
        <f aca="true" t="shared" si="10" ref="E16:M16">IF(ISERROR((E121-D121)/D121),0,((E121-D121)/D121))</f>
        <v>0</v>
      </c>
      <c r="F16" s="424">
        <f t="shared" si="10"/>
        <v>0</v>
      </c>
      <c r="G16" s="425">
        <f t="shared" si="10"/>
        <v>0</v>
      </c>
      <c r="H16" s="426">
        <f t="shared" si="10"/>
        <v>0</v>
      </c>
      <c r="I16" s="424">
        <f t="shared" si="10"/>
        <v>0</v>
      </c>
      <c r="J16" s="427">
        <f t="shared" si="10"/>
        <v>0</v>
      </c>
      <c r="K16" s="428">
        <f>IF(ISERROR((K121-H121)/H121),0,((K121-H121)/H121))</f>
        <v>0</v>
      </c>
      <c r="L16" s="426">
        <f t="shared" si="10"/>
        <v>0</v>
      </c>
      <c r="M16" s="424">
        <f t="shared" si="10"/>
        <v>0</v>
      </c>
    </row>
    <row r="17" spans="1:13" ht="12.75">
      <c r="A17" s="304" t="s">
        <v>454</v>
      </c>
      <c r="B17" s="438" t="s">
        <v>455</v>
      </c>
      <c r="C17" s="182">
        <v>13</v>
      </c>
      <c r="D17" s="429">
        <f aca="true" t="shared" si="11" ref="D17:M17">IF(ISERROR(D120/D122),0,(D120/D122))</f>
        <v>0.017329431184675056</v>
      </c>
      <c r="E17" s="426">
        <f t="shared" si="11"/>
        <v>0.018392283779279567</v>
      </c>
      <c r="F17" s="424">
        <f t="shared" si="11"/>
        <v>0.02109757604414743</v>
      </c>
      <c r="G17" s="425">
        <f t="shared" si="11"/>
        <v>0.01446990650757929</v>
      </c>
      <c r="H17" s="426">
        <f t="shared" si="11"/>
        <v>0.01501637026687617</v>
      </c>
      <c r="I17" s="424">
        <f t="shared" si="11"/>
        <v>0.01501637026687617</v>
      </c>
      <c r="J17" s="427">
        <f t="shared" si="11"/>
        <v>0</v>
      </c>
      <c r="K17" s="428">
        <f t="shared" si="11"/>
        <v>0.01662008736012867</v>
      </c>
      <c r="L17" s="426">
        <f t="shared" si="11"/>
        <v>0.017137080713120142</v>
      </c>
      <c r="M17" s="424">
        <f t="shared" si="11"/>
        <v>0.018096691087401404</v>
      </c>
    </row>
    <row r="18" spans="1:13" ht="12.75">
      <c r="A18" s="304" t="s">
        <v>456</v>
      </c>
      <c r="B18" s="438" t="s">
        <v>455</v>
      </c>
      <c r="C18" s="182">
        <v>14</v>
      </c>
      <c r="D18" s="426">
        <f aca="true" t="shared" si="12" ref="D18:M18">IF(ISERROR(D58/D57),0,(D58/D57))</f>
        <v>0</v>
      </c>
      <c r="E18" s="426">
        <f t="shared" si="12"/>
        <v>0</v>
      </c>
      <c r="F18" s="424">
        <f t="shared" si="12"/>
        <v>0</v>
      </c>
      <c r="G18" s="425">
        <f t="shared" si="12"/>
        <v>0</v>
      </c>
      <c r="H18" s="426">
        <f t="shared" si="12"/>
        <v>0.04082548450717691</v>
      </c>
      <c r="I18" s="424">
        <f t="shared" si="12"/>
        <v>0.04082548450717691</v>
      </c>
      <c r="J18" s="427">
        <f t="shared" si="12"/>
        <v>0</v>
      </c>
      <c r="K18" s="428">
        <f t="shared" si="12"/>
        <v>0</v>
      </c>
      <c r="L18" s="426">
        <f t="shared" si="12"/>
        <v>0</v>
      </c>
      <c r="M18" s="424">
        <f t="shared" si="12"/>
        <v>0</v>
      </c>
    </row>
    <row r="19" spans="1:13" ht="3" customHeight="1">
      <c r="A19" s="439"/>
      <c r="B19" s="440"/>
      <c r="C19" s="441"/>
      <c r="D19" s="441"/>
      <c r="E19" s="440"/>
      <c r="F19" s="442"/>
      <c r="G19" s="443"/>
      <c r="H19" s="440"/>
      <c r="I19" s="442"/>
      <c r="J19" s="444"/>
      <c r="K19" s="445"/>
      <c r="L19" s="440"/>
      <c r="M19" s="442"/>
    </row>
    <row r="20" spans="1:13" ht="12.75">
      <c r="A20" s="446" t="s">
        <v>381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76" t="s">
        <v>457</v>
      </c>
      <c r="B21" s="109"/>
      <c r="C21" s="109"/>
      <c r="D21" s="109"/>
      <c r="E21" s="109"/>
      <c r="F21" s="109"/>
      <c r="G21" s="447"/>
      <c r="H21" s="447"/>
      <c r="I21" s="109"/>
      <c r="J21" s="109"/>
      <c r="K21" s="109"/>
      <c r="L21" s="109"/>
      <c r="M21" s="109"/>
    </row>
    <row r="22" spans="1:13" ht="12.75">
      <c r="A22" s="227" t="s">
        <v>458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2.75">
      <c r="A23" s="227" t="s">
        <v>459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27" t="s">
        <v>460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2.75">
      <c r="A25" s="227" t="s">
        <v>461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227" t="s">
        <v>462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2.75">
      <c r="A27" s="227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227" t="s">
        <v>464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227" t="s">
        <v>465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227" t="s">
        <v>466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227" t="s">
        <v>467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227" t="s">
        <v>468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227" t="s">
        <v>469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227" t="s">
        <v>470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448" t="s">
        <v>471</v>
      </c>
      <c r="B35" s="449"/>
      <c r="C35" s="449"/>
      <c r="D35" s="449"/>
      <c r="E35" s="449"/>
      <c r="F35" s="450"/>
      <c r="G35" s="450"/>
      <c r="H35" s="450"/>
      <c r="I35" s="450"/>
      <c r="J35" s="451"/>
      <c r="K35" s="452"/>
      <c r="L35" s="450"/>
      <c r="M35" s="453"/>
    </row>
    <row r="36" spans="1:13" ht="12.75">
      <c r="A36" s="454" t="s">
        <v>472</v>
      </c>
      <c r="B36" s="455" t="s">
        <v>451</v>
      </c>
      <c r="C36" s="455"/>
      <c r="D36" s="456"/>
      <c r="E36" s="457">
        <f aca="true" t="shared" si="13" ref="E36:J42">IF(ISERROR((E44/D44)-1),0,((E44/D44)-1))</f>
        <v>0.10924508087533735</v>
      </c>
      <c r="F36" s="432">
        <f t="shared" si="13"/>
        <v>0.07409130092807281</v>
      </c>
      <c r="G36" s="458">
        <f t="shared" si="13"/>
        <v>0.012915614260047503</v>
      </c>
      <c r="H36" s="458">
        <f t="shared" si="13"/>
        <v>0</v>
      </c>
      <c r="I36" s="458">
        <f t="shared" si="13"/>
        <v>0</v>
      </c>
      <c r="J36" s="459">
        <f t="shared" si="13"/>
        <v>-1</v>
      </c>
      <c r="K36" s="460">
        <f aca="true" t="shared" si="14" ref="K36:K42">IF(ISERROR((K44/H44)-1),0,((K44/H44)-1))</f>
        <v>-1</v>
      </c>
      <c r="L36" s="432">
        <f aca="true" t="shared" si="15" ref="L36:M42">IF(ISERROR((L44/K44)-1),0,((L44/K44)-1))</f>
        <v>0</v>
      </c>
      <c r="M36" s="461">
        <f t="shared" si="15"/>
        <v>0</v>
      </c>
    </row>
    <row r="37" spans="1:13" ht="12.75">
      <c r="A37" s="454" t="s">
        <v>473</v>
      </c>
      <c r="B37" s="455" t="s">
        <v>451</v>
      </c>
      <c r="C37" s="455"/>
      <c r="D37" s="456"/>
      <c r="E37" s="457">
        <f t="shared" si="13"/>
        <v>-0.06157979430521843</v>
      </c>
      <c r="F37" s="462">
        <f t="shared" si="13"/>
        <v>0.011098515819307098</v>
      </c>
      <c r="G37" s="457">
        <f t="shared" si="13"/>
        <v>0.025279986760974538</v>
      </c>
      <c r="H37" s="457">
        <f t="shared" si="13"/>
        <v>0</v>
      </c>
      <c r="I37" s="458">
        <f t="shared" si="13"/>
        <v>0</v>
      </c>
      <c r="J37" s="459">
        <f t="shared" si="13"/>
        <v>-1</v>
      </c>
      <c r="K37" s="460">
        <f t="shared" si="14"/>
        <v>-1</v>
      </c>
      <c r="L37" s="462">
        <f t="shared" si="15"/>
        <v>0</v>
      </c>
      <c r="M37" s="463">
        <f t="shared" si="15"/>
        <v>0</v>
      </c>
    </row>
    <row r="38" spans="1:13" ht="12.75">
      <c r="A38" s="454" t="s">
        <v>474</v>
      </c>
      <c r="B38" s="455" t="s">
        <v>451</v>
      </c>
      <c r="C38" s="455"/>
      <c r="D38" s="456"/>
      <c r="E38" s="457">
        <f t="shared" si="13"/>
        <v>0.13792644524244757</v>
      </c>
      <c r="F38" s="462">
        <f t="shared" si="13"/>
        <v>0.008872895549516757</v>
      </c>
      <c r="G38" s="457">
        <f t="shared" si="13"/>
        <v>0.03930195520990476</v>
      </c>
      <c r="H38" s="457">
        <f t="shared" si="13"/>
        <v>0</v>
      </c>
      <c r="I38" s="458">
        <f t="shared" si="13"/>
        <v>0</v>
      </c>
      <c r="J38" s="459">
        <f t="shared" si="13"/>
        <v>-1</v>
      </c>
      <c r="K38" s="460">
        <f t="shared" si="14"/>
        <v>-1</v>
      </c>
      <c r="L38" s="462">
        <f t="shared" si="15"/>
        <v>0</v>
      </c>
      <c r="M38" s="463">
        <f t="shared" si="15"/>
        <v>0</v>
      </c>
    </row>
    <row r="39" spans="1:13" ht="12.75">
      <c r="A39" s="454" t="s">
        <v>475</v>
      </c>
      <c r="B39" s="455" t="s">
        <v>451</v>
      </c>
      <c r="C39" s="455"/>
      <c r="D39" s="456"/>
      <c r="E39" s="457">
        <f t="shared" si="13"/>
        <v>0.06811477439160751</v>
      </c>
      <c r="F39" s="462">
        <f t="shared" si="13"/>
        <v>0.18892172018871678</v>
      </c>
      <c r="G39" s="457">
        <f t="shared" si="13"/>
        <v>0.00986166773631103</v>
      </c>
      <c r="H39" s="457">
        <f t="shared" si="13"/>
        <v>0</v>
      </c>
      <c r="I39" s="458">
        <f t="shared" si="13"/>
        <v>0</v>
      </c>
      <c r="J39" s="459">
        <f t="shared" si="13"/>
        <v>-1</v>
      </c>
      <c r="K39" s="460">
        <f t="shared" si="14"/>
        <v>-1</v>
      </c>
      <c r="L39" s="462">
        <f t="shared" si="15"/>
        <v>0</v>
      </c>
      <c r="M39" s="463">
        <f t="shared" si="15"/>
        <v>0</v>
      </c>
    </row>
    <row r="40" spans="1:13" ht="12.75">
      <c r="A40" s="454" t="s">
        <v>476</v>
      </c>
      <c r="B40" s="455" t="s">
        <v>451</v>
      </c>
      <c r="C40" s="455"/>
      <c r="D40" s="456"/>
      <c r="E40" s="457">
        <f t="shared" si="13"/>
        <v>-0.033904455846042625</v>
      </c>
      <c r="F40" s="462">
        <f t="shared" si="13"/>
        <v>0.40731132904780165</v>
      </c>
      <c r="G40" s="457">
        <f t="shared" si="13"/>
        <v>-0.09968085600531418</v>
      </c>
      <c r="H40" s="457">
        <f t="shared" si="13"/>
        <v>0</v>
      </c>
      <c r="I40" s="458">
        <f t="shared" si="13"/>
        <v>0</v>
      </c>
      <c r="J40" s="459">
        <f t="shared" si="13"/>
        <v>-1</v>
      </c>
      <c r="K40" s="460">
        <f t="shared" si="14"/>
        <v>-1</v>
      </c>
      <c r="L40" s="462">
        <f t="shared" si="15"/>
        <v>0</v>
      </c>
      <c r="M40" s="463">
        <f t="shared" si="15"/>
        <v>0</v>
      </c>
    </row>
    <row r="41" spans="1:13" ht="12.75">
      <c r="A41" s="454" t="s">
        <v>477</v>
      </c>
      <c r="B41" s="455" t="s">
        <v>451</v>
      </c>
      <c r="C41" s="455"/>
      <c r="D41" s="456"/>
      <c r="E41" s="457">
        <f t="shared" si="13"/>
        <v>0.038633643012262464</v>
      </c>
      <c r="F41" s="462">
        <f t="shared" si="13"/>
        <v>0.23683071606024475</v>
      </c>
      <c r="G41" s="457">
        <f t="shared" si="13"/>
        <v>-0.16292999188435353</v>
      </c>
      <c r="H41" s="457">
        <f t="shared" si="13"/>
        <v>0</v>
      </c>
      <c r="I41" s="458">
        <f t="shared" si="13"/>
        <v>0</v>
      </c>
      <c r="J41" s="459">
        <f t="shared" si="13"/>
        <v>-1</v>
      </c>
      <c r="K41" s="460">
        <f t="shared" si="14"/>
        <v>-1</v>
      </c>
      <c r="L41" s="462">
        <f t="shared" si="15"/>
        <v>0</v>
      </c>
      <c r="M41" s="463">
        <f t="shared" si="15"/>
        <v>0</v>
      </c>
    </row>
    <row r="42" spans="1:13" ht="12.75">
      <c r="A42" s="454" t="s">
        <v>478</v>
      </c>
      <c r="B42" s="455" t="s">
        <v>451</v>
      </c>
      <c r="C42" s="455"/>
      <c r="D42" s="456"/>
      <c r="E42" s="457">
        <f t="shared" si="13"/>
        <v>0</v>
      </c>
      <c r="F42" s="462">
        <f t="shared" si="13"/>
        <v>0</v>
      </c>
      <c r="G42" s="457">
        <f t="shared" si="13"/>
        <v>0</v>
      </c>
      <c r="H42" s="457">
        <f t="shared" si="13"/>
        <v>0</v>
      </c>
      <c r="I42" s="458">
        <f t="shared" si="13"/>
        <v>0</v>
      </c>
      <c r="J42" s="459">
        <f t="shared" si="13"/>
        <v>0</v>
      </c>
      <c r="K42" s="460">
        <f t="shared" si="14"/>
        <v>0</v>
      </c>
      <c r="L42" s="462">
        <f t="shared" si="15"/>
        <v>0</v>
      </c>
      <c r="M42" s="463">
        <f t="shared" si="15"/>
        <v>0</v>
      </c>
    </row>
    <row r="43" spans="1:13" ht="12.75">
      <c r="A43" s="454" t="s">
        <v>479</v>
      </c>
      <c r="B43" s="455" t="s">
        <v>451</v>
      </c>
      <c r="C43" s="455"/>
      <c r="D43" s="464">
        <f aca="true" t="shared" si="16" ref="D43:M43">SUM(D45:D51)</f>
        <v>886781956</v>
      </c>
      <c r="E43" s="464">
        <f t="shared" si="16"/>
        <v>930703124</v>
      </c>
      <c r="F43" s="464">
        <f t="shared" si="16"/>
        <v>981363318</v>
      </c>
      <c r="G43" s="464">
        <f t="shared" si="16"/>
        <v>997709792</v>
      </c>
      <c r="H43" s="464">
        <f t="shared" si="16"/>
        <v>997709792</v>
      </c>
      <c r="I43" s="465">
        <f t="shared" si="16"/>
        <v>997709792</v>
      </c>
      <c r="J43" s="466">
        <f t="shared" si="16"/>
        <v>0</v>
      </c>
      <c r="K43" s="467">
        <f t="shared" si="16"/>
        <v>0</v>
      </c>
      <c r="L43" s="464">
        <f t="shared" si="16"/>
        <v>0</v>
      </c>
      <c r="M43" s="468">
        <f t="shared" si="16"/>
        <v>0</v>
      </c>
    </row>
    <row r="44" spans="1:13" ht="12.75">
      <c r="A44" s="454" t="s">
        <v>18</v>
      </c>
      <c r="B44" s="455"/>
      <c r="C44" s="455"/>
      <c r="D44" s="464">
        <f aca="true" t="shared" si="17" ref="D44:M44">SUM(D46:D50)</f>
        <v>574162365</v>
      </c>
      <c r="E44" s="464">
        <f t="shared" si="17"/>
        <v>636886779</v>
      </c>
      <c r="F44" s="464">
        <f t="shared" si="17"/>
        <v>684074549</v>
      </c>
      <c r="G44" s="464">
        <f t="shared" si="17"/>
        <v>692909792</v>
      </c>
      <c r="H44" s="464">
        <f t="shared" si="17"/>
        <v>692909792</v>
      </c>
      <c r="I44" s="465">
        <f t="shared" si="17"/>
        <v>692909792</v>
      </c>
      <c r="J44" s="466">
        <f t="shared" si="17"/>
        <v>0</v>
      </c>
      <c r="K44" s="467">
        <f t="shared" si="17"/>
        <v>0</v>
      </c>
      <c r="L44" s="464">
        <f t="shared" si="17"/>
        <v>0</v>
      </c>
      <c r="M44" s="468">
        <f t="shared" si="17"/>
        <v>0</v>
      </c>
    </row>
    <row r="45" spans="1:13" ht="12.75">
      <c r="A45" s="454" t="s">
        <v>17</v>
      </c>
      <c r="B45" s="455"/>
      <c r="C45" s="455"/>
      <c r="D45" s="464">
        <f aca="true" t="shared" si="18" ref="D45:M51">+D104</f>
        <v>312009860</v>
      </c>
      <c r="E45" s="464">
        <f t="shared" si="18"/>
        <v>292796357</v>
      </c>
      <c r="F45" s="464">
        <f t="shared" si="18"/>
        <v>296045962</v>
      </c>
      <c r="G45" s="464">
        <f t="shared" si="18"/>
        <v>303530000</v>
      </c>
      <c r="H45" s="464">
        <f t="shared" si="18"/>
        <v>303530000</v>
      </c>
      <c r="I45" s="465">
        <f t="shared" si="18"/>
        <v>303530000</v>
      </c>
      <c r="J45" s="466">
        <f t="shared" si="18"/>
        <v>0</v>
      </c>
      <c r="K45" s="467">
        <f t="shared" si="18"/>
        <v>0</v>
      </c>
      <c r="L45" s="464">
        <f t="shared" si="18"/>
        <v>0</v>
      </c>
      <c r="M45" s="468">
        <f t="shared" si="18"/>
        <v>0</v>
      </c>
    </row>
    <row r="46" spans="1:13" ht="12.75">
      <c r="A46" s="454" t="s">
        <v>102</v>
      </c>
      <c r="B46" s="455"/>
      <c r="C46" s="455"/>
      <c r="D46" s="464">
        <f t="shared" si="18"/>
        <v>395926096</v>
      </c>
      <c r="E46" s="464">
        <f t="shared" si="18"/>
        <v>450534775</v>
      </c>
      <c r="F46" s="464">
        <f t="shared" si="18"/>
        <v>454532323</v>
      </c>
      <c r="G46" s="464">
        <f t="shared" si="18"/>
        <v>472396332</v>
      </c>
      <c r="H46" s="464">
        <f t="shared" si="18"/>
        <v>472396332</v>
      </c>
      <c r="I46" s="465">
        <f t="shared" si="18"/>
        <v>472396332</v>
      </c>
      <c r="J46" s="466">
        <f t="shared" si="18"/>
        <v>0</v>
      </c>
      <c r="K46" s="467">
        <f t="shared" si="18"/>
        <v>0</v>
      </c>
      <c r="L46" s="464">
        <f t="shared" si="18"/>
        <v>0</v>
      </c>
      <c r="M46" s="468">
        <f t="shared" si="18"/>
        <v>0</v>
      </c>
    </row>
    <row r="47" spans="1:13" ht="12.75">
      <c r="A47" s="454" t="s">
        <v>103</v>
      </c>
      <c r="B47" s="455"/>
      <c r="C47" s="455"/>
      <c r="D47" s="464">
        <f t="shared" si="18"/>
        <v>117260199</v>
      </c>
      <c r="E47" s="464">
        <f t="shared" si="18"/>
        <v>125247351</v>
      </c>
      <c r="F47" s="464">
        <f t="shared" si="18"/>
        <v>148909296</v>
      </c>
      <c r="G47" s="464">
        <f t="shared" si="18"/>
        <v>150377790</v>
      </c>
      <c r="H47" s="464">
        <f t="shared" si="18"/>
        <v>150377790</v>
      </c>
      <c r="I47" s="465">
        <f t="shared" si="18"/>
        <v>150377790</v>
      </c>
      <c r="J47" s="466">
        <f t="shared" si="18"/>
        <v>0</v>
      </c>
      <c r="K47" s="467">
        <f t="shared" si="18"/>
        <v>0</v>
      </c>
      <c r="L47" s="464">
        <f t="shared" si="18"/>
        <v>0</v>
      </c>
      <c r="M47" s="468">
        <f t="shared" si="18"/>
        <v>0</v>
      </c>
    </row>
    <row r="48" spans="1:13" ht="12.75">
      <c r="A48" s="454" t="s">
        <v>104</v>
      </c>
      <c r="B48" s="455"/>
      <c r="C48" s="455"/>
      <c r="D48" s="464">
        <f t="shared" si="18"/>
        <v>30703103</v>
      </c>
      <c r="E48" s="464">
        <f t="shared" si="18"/>
        <v>29662131</v>
      </c>
      <c r="F48" s="464">
        <f t="shared" si="18"/>
        <v>41743853</v>
      </c>
      <c r="G48" s="464">
        <f t="shared" si="18"/>
        <v>37582790</v>
      </c>
      <c r="H48" s="464">
        <f t="shared" si="18"/>
        <v>37582790</v>
      </c>
      <c r="I48" s="465">
        <f t="shared" si="18"/>
        <v>37582790</v>
      </c>
      <c r="J48" s="466">
        <f t="shared" si="18"/>
        <v>0</v>
      </c>
      <c r="K48" s="467">
        <f t="shared" si="18"/>
        <v>0</v>
      </c>
      <c r="L48" s="464">
        <f t="shared" si="18"/>
        <v>0</v>
      </c>
      <c r="M48" s="468">
        <f t="shared" si="18"/>
        <v>0</v>
      </c>
    </row>
    <row r="49" spans="1:13" ht="12.75">
      <c r="A49" s="454" t="s">
        <v>480</v>
      </c>
      <c r="B49" s="455"/>
      <c r="C49" s="455"/>
      <c r="D49" s="464">
        <f t="shared" si="18"/>
        <v>30272967</v>
      </c>
      <c r="E49" s="464">
        <f t="shared" si="18"/>
        <v>31442522</v>
      </c>
      <c r="F49" s="464">
        <f t="shared" si="18"/>
        <v>38889077</v>
      </c>
      <c r="G49" s="464">
        <f t="shared" si="18"/>
        <v>32552880</v>
      </c>
      <c r="H49" s="464">
        <f t="shared" si="18"/>
        <v>32552880</v>
      </c>
      <c r="I49" s="465">
        <f t="shared" si="18"/>
        <v>32552880</v>
      </c>
      <c r="J49" s="466">
        <f t="shared" si="18"/>
        <v>0</v>
      </c>
      <c r="K49" s="467">
        <f t="shared" si="18"/>
        <v>0</v>
      </c>
      <c r="L49" s="464">
        <f t="shared" si="18"/>
        <v>0</v>
      </c>
      <c r="M49" s="468">
        <f t="shared" si="18"/>
        <v>0</v>
      </c>
    </row>
    <row r="50" spans="1:13" ht="12.75">
      <c r="A50" s="454" t="s">
        <v>106</v>
      </c>
      <c r="B50" s="455"/>
      <c r="C50" s="455"/>
      <c r="D50" s="464">
        <f t="shared" si="18"/>
        <v>0</v>
      </c>
      <c r="E50" s="464">
        <f t="shared" si="18"/>
        <v>0</v>
      </c>
      <c r="F50" s="464">
        <f t="shared" si="18"/>
        <v>0</v>
      </c>
      <c r="G50" s="464">
        <f t="shared" si="18"/>
        <v>0</v>
      </c>
      <c r="H50" s="464">
        <f t="shared" si="18"/>
        <v>0</v>
      </c>
      <c r="I50" s="465">
        <f t="shared" si="18"/>
        <v>0</v>
      </c>
      <c r="J50" s="466">
        <f t="shared" si="18"/>
        <v>0</v>
      </c>
      <c r="K50" s="467">
        <f t="shared" si="18"/>
        <v>0</v>
      </c>
      <c r="L50" s="464">
        <f t="shared" si="18"/>
        <v>0</v>
      </c>
      <c r="M50" s="468">
        <f t="shared" si="18"/>
        <v>0</v>
      </c>
    </row>
    <row r="51" spans="1:13" ht="12.75">
      <c r="A51" s="454" t="s">
        <v>107</v>
      </c>
      <c r="B51" s="455"/>
      <c r="C51" s="455"/>
      <c r="D51" s="464">
        <f t="shared" si="18"/>
        <v>609731</v>
      </c>
      <c r="E51" s="464">
        <f t="shared" si="18"/>
        <v>1019988</v>
      </c>
      <c r="F51" s="464">
        <f t="shared" si="18"/>
        <v>1242807</v>
      </c>
      <c r="G51" s="464">
        <f t="shared" si="18"/>
        <v>1270000</v>
      </c>
      <c r="H51" s="464">
        <f t="shared" si="18"/>
        <v>1270000</v>
      </c>
      <c r="I51" s="465">
        <f t="shared" si="18"/>
        <v>1270000</v>
      </c>
      <c r="J51" s="466">
        <f t="shared" si="18"/>
        <v>0</v>
      </c>
      <c r="K51" s="467">
        <f t="shared" si="18"/>
        <v>0</v>
      </c>
      <c r="L51" s="464">
        <f t="shared" si="18"/>
        <v>0</v>
      </c>
      <c r="M51" s="468">
        <f t="shared" si="18"/>
        <v>0</v>
      </c>
    </row>
    <row r="52" spans="1:13" ht="12.75">
      <c r="A52" s="454" t="s">
        <v>481</v>
      </c>
      <c r="B52" s="455"/>
      <c r="C52" s="455"/>
      <c r="D52" s="464">
        <f aca="true" t="shared" si="19" ref="D52:M52">+D117-D118</f>
        <v>9400000</v>
      </c>
      <c r="E52" s="464">
        <f t="shared" si="19"/>
        <v>5795639</v>
      </c>
      <c r="F52" s="464">
        <f t="shared" si="19"/>
        <v>20513179</v>
      </c>
      <c r="G52" s="464">
        <f t="shared" si="19"/>
        <v>0</v>
      </c>
      <c r="H52" s="464">
        <f t="shared" si="19"/>
        <v>10482130</v>
      </c>
      <c r="I52" s="465">
        <f t="shared" si="19"/>
        <v>10482130</v>
      </c>
      <c r="J52" s="466">
        <f t="shared" si="19"/>
        <v>0</v>
      </c>
      <c r="K52" s="467">
        <f t="shared" si="19"/>
        <v>0</v>
      </c>
      <c r="L52" s="464">
        <f t="shared" si="19"/>
        <v>0</v>
      </c>
      <c r="M52" s="468">
        <f t="shared" si="19"/>
        <v>0</v>
      </c>
    </row>
    <row r="53" spans="1:13" ht="12.75">
      <c r="A53" s="454" t="s">
        <v>482</v>
      </c>
      <c r="B53" s="455" t="s">
        <v>451</v>
      </c>
      <c r="C53" s="455"/>
      <c r="D53" s="469">
        <f aca="true" t="shared" si="20" ref="D53:M53">+D130</f>
        <v>703215663</v>
      </c>
      <c r="E53" s="469">
        <f t="shared" si="20"/>
        <v>747424230</v>
      </c>
      <c r="F53" s="469">
        <f t="shared" si="20"/>
        <v>999709657</v>
      </c>
      <c r="G53" s="469">
        <f t="shared" si="20"/>
        <v>785511996</v>
      </c>
      <c r="H53" s="469">
        <f t="shared" si="20"/>
        <v>821512000</v>
      </c>
      <c r="I53" s="469">
        <f t="shared" si="20"/>
        <v>821512000</v>
      </c>
      <c r="J53" s="470">
        <f t="shared" si="20"/>
        <v>946647674</v>
      </c>
      <c r="K53" s="471">
        <f t="shared" si="20"/>
        <v>855222696</v>
      </c>
      <c r="L53" s="469">
        <f t="shared" si="20"/>
        <v>901247402</v>
      </c>
      <c r="M53" s="468">
        <f t="shared" si="20"/>
        <v>950812950</v>
      </c>
    </row>
    <row r="54" spans="1:13" ht="12.75">
      <c r="A54" s="472" t="s">
        <v>483</v>
      </c>
      <c r="B54" s="455" t="s">
        <v>451</v>
      </c>
      <c r="C54" s="455"/>
      <c r="D54" s="469">
        <f aca="true" t="shared" si="21" ref="D54:M54">SUM(D104:D111)</f>
        <v>983348596</v>
      </c>
      <c r="E54" s="469">
        <f t="shared" si="21"/>
        <v>1023512358</v>
      </c>
      <c r="F54" s="469">
        <f t="shared" si="21"/>
        <v>1147247917</v>
      </c>
      <c r="G54" s="469">
        <f t="shared" si="21"/>
        <v>1110951792</v>
      </c>
      <c r="H54" s="469">
        <f t="shared" si="21"/>
        <v>1110951792</v>
      </c>
      <c r="I54" s="469">
        <f t="shared" si="21"/>
        <v>1110951792</v>
      </c>
      <c r="J54" s="470">
        <f t="shared" si="21"/>
        <v>0</v>
      </c>
      <c r="K54" s="471">
        <f t="shared" si="21"/>
        <v>0</v>
      </c>
      <c r="L54" s="469">
        <f t="shared" si="21"/>
        <v>0</v>
      </c>
      <c r="M54" s="473">
        <f t="shared" si="21"/>
        <v>0</v>
      </c>
    </row>
    <row r="55" spans="1:13" ht="12.75">
      <c r="A55" s="472" t="s">
        <v>484</v>
      </c>
      <c r="B55" s="455"/>
      <c r="C55" s="455"/>
      <c r="D55" s="469">
        <f>+D84</f>
        <v>133361039.99999997</v>
      </c>
      <c r="E55" s="469">
        <f aca="true" t="shared" si="22" ref="E55:M55">+(E121+E126+E127+E128)-(D121+D126+D127+D128)</f>
        <v>103543</v>
      </c>
      <c r="F55" s="469">
        <f t="shared" si="22"/>
        <v>299063736</v>
      </c>
      <c r="G55" s="469">
        <f>+(G121+G126+G127+G128)-(F121+F126+F127+F128)</f>
        <v>-201521053</v>
      </c>
      <c r="H55" s="469">
        <f>+(H121+H126+H127+H128)-(F121+F126+F127+F128)</f>
        <v>-201521053</v>
      </c>
      <c r="I55" s="469">
        <f>+(I121+I126+I127+I128)-(F121+F126+F127+F128)</f>
        <v>-201521053</v>
      </c>
      <c r="J55" s="470">
        <f>+(J121+J126+J127+J128)-(F121+F126+F127+F128)</f>
        <v>-223889077</v>
      </c>
      <c r="K55" s="471">
        <f>+(K121+K126+K127+K128)-(G121+G126+G127+G128)</f>
        <v>21677000</v>
      </c>
      <c r="L55" s="469">
        <f t="shared" si="22"/>
        <v>23256558</v>
      </c>
      <c r="M55" s="473">
        <f t="shared" si="22"/>
        <v>128182</v>
      </c>
    </row>
    <row r="56" spans="1:13" ht="12.75">
      <c r="A56" s="472" t="s">
        <v>485</v>
      </c>
      <c r="B56" s="455" t="s">
        <v>451</v>
      </c>
      <c r="C56" s="455"/>
      <c r="D56" s="469">
        <f aca="true" t="shared" si="23" ref="D56:M56">+D112</f>
        <v>627239698</v>
      </c>
      <c r="E56" s="469">
        <f t="shared" si="23"/>
        <v>739259984</v>
      </c>
      <c r="F56" s="469">
        <f t="shared" si="23"/>
        <v>767763417</v>
      </c>
      <c r="G56" s="469">
        <f t="shared" si="23"/>
        <v>872738000</v>
      </c>
      <c r="H56" s="469">
        <f t="shared" si="23"/>
        <v>872738000</v>
      </c>
      <c r="I56" s="469">
        <f t="shared" si="23"/>
        <v>872738000</v>
      </c>
      <c r="J56" s="470">
        <f t="shared" si="23"/>
        <v>0</v>
      </c>
      <c r="K56" s="471">
        <f t="shared" si="23"/>
        <v>0</v>
      </c>
      <c r="L56" s="469">
        <f t="shared" si="23"/>
        <v>0</v>
      </c>
      <c r="M56" s="473">
        <f t="shared" si="23"/>
        <v>0</v>
      </c>
    </row>
    <row r="57" spans="1:13" ht="12.75">
      <c r="A57" s="472" t="s">
        <v>486</v>
      </c>
      <c r="B57" s="474" t="s">
        <v>455</v>
      </c>
      <c r="C57" s="455"/>
      <c r="D57" s="469">
        <f aca="true" t="shared" si="24" ref="D57:M57">+D117</f>
        <v>233581408</v>
      </c>
      <c r="E57" s="469">
        <f t="shared" si="24"/>
        <v>289000263</v>
      </c>
      <c r="F57" s="469">
        <f t="shared" si="24"/>
        <v>252614260</v>
      </c>
      <c r="G57" s="469">
        <f t="shared" si="24"/>
        <v>301005000</v>
      </c>
      <c r="H57" s="469">
        <f t="shared" si="24"/>
        <v>311487130</v>
      </c>
      <c r="I57" s="469">
        <f t="shared" si="24"/>
        <v>311487130</v>
      </c>
      <c r="J57" s="470">
        <f t="shared" si="24"/>
        <v>0</v>
      </c>
      <c r="K57" s="471">
        <f t="shared" si="24"/>
        <v>285258000</v>
      </c>
      <c r="L57" s="469">
        <f t="shared" si="24"/>
        <v>297797000</v>
      </c>
      <c r="M57" s="473">
        <f t="shared" si="24"/>
        <v>317703000</v>
      </c>
    </row>
    <row r="58" spans="1:13" ht="12.75">
      <c r="A58" s="472" t="s">
        <v>487</v>
      </c>
      <c r="B58" s="474" t="s">
        <v>455</v>
      </c>
      <c r="C58" s="455"/>
      <c r="D58" s="475">
        <f aca="true" t="shared" si="25" ref="D58:M58">+D119</f>
        <v>0</v>
      </c>
      <c r="E58" s="475">
        <f t="shared" si="25"/>
        <v>0</v>
      </c>
      <c r="F58" s="475">
        <f t="shared" si="25"/>
        <v>0</v>
      </c>
      <c r="G58" s="475">
        <f t="shared" si="25"/>
        <v>0</v>
      </c>
      <c r="H58" s="475">
        <f t="shared" si="25"/>
        <v>12716613</v>
      </c>
      <c r="I58" s="475">
        <f t="shared" si="25"/>
        <v>12716613</v>
      </c>
      <c r="J58" s="473">
        <f t="shared" si="25"/>
        <v>0</v>
      </c>
      <c r="K58" s="475">
        <f t="shared" si="25"/>
        <v>0</v>
      </c>
      <c r="L58" s="475">
        <f t="shared" si="25"/>
        <v>0</v>
      </c>
      <c r="M58" s="473">
        <f t="shared" si="25"/>
        <v>0</v>
      </c>
    </row>
    <row r="59" spans="1:13" ht="3" customHeight="1">
      <c r="A59" s="472"/>
      <c r="B59" s="455"/>
      <c r="C59" s="455"/>
      <c r="D59" s="455"/>
      <c r="E59" s="455"/>
      <c r="F59" s="450"/>
      <c r="G59" s="450"/>
      <c r="H59" s="450"/>
      <c r="I59" s="450"/>
      <c r="J59" s="451"/>
      <c r="K59" s="452"/>
      <c r="L59" s="450"/>
      <c r="M59" s="453"/>
    </row>
    <row r="60" spans="1:13" ht="12.75">
      <c r="A60" s="448" t="s">
        <v>488</v>
      </c>
      <c r="B60" s="455"/>
      <c r="C60" s="455"/>
      <c r="D60" s="455"/>
      <c r="E60" s="455"/>
      <c r="F60" s="450"/>
      <c r="G60" s="450"/>
      <c r="H60" s="450"/>
      <c r="I60" s="450"/>
      <c r="J60" s="451"/>
      <c r="K60" s="452"/>
      <c r="L60" s="450"/>
      <c r="M60" s="453"/>
    </row>
    <row r="61" spans="1:13" ht="12.75">
      <c r="A61" s="472" t="s">
        <v>489</v>
      </c>
      <c r="B61" s="455"/>
      <c r="C61" s="455"/>
      <c r="D61" s="458">
        <v>0.06</v>
      </c>
      <c r="E61" s="458">
        <v>0.06</v>
      </c>
      <c r="F61" s="458">
        <v>0.06</v>
      </c>
      <c r="G61" s="458">
        <v>0.06</v>
      </c>
      <c r="H61" s="458">
        <v>0.06</v>
      </c>
      <c r="I61" s="458">
        <v>0.06</v>
      </c>
      <c r="J61" s="459">
        <v>0.06</v>
      </c>
      <c r="K61" s="476">
        <v>0.06</v>
      </c>
      <c r="L61" s="458">
        <v>0.06</v>
      </c>
      <c r="M61" s="477">
        <v>0.06</v>
      </c>
    </row>
    <row r="62" spans="1:13" ht="12.75">
      <c r="A62" s="472" t="s">
        <v>490</v>
      </c>
      <c r="B62" s="455"/>
      <c r="C62" s="455"/>
      <c r="D62" s="458">
        <v>0.043</v>
      </c>
      <c r="E62" s="458">
        <v>0.039</v>
      </c>
      <c r="F62" s="458">
        <v>0.046</v>
      </c>
      <c r="G62" s="458">
        <v>0.052</v>
      </c>
      <c r="H62" s="458">
        <v>0.052</v>
      </c>
      <c r="I62" s="458">
        <v>0.052</v>
      </c>
      <c r="J62" s="459">
        <v>0.052</v>
      </c>
      <c r="K62" s="476">
        <v>0.051</v>
      </c>
      <c r="L62" s="458">
        <v>0.043</v>
      </c>
      <c r="M62" s="477">
        <v>0.045</v>
      </c>
    </row>
    <row r="63" spans="1:13" ht="12.75">
      <c r="A63" s="472" t="s">
        <v>491</v>
      </c>
      <c r="B63" s="455"/>
      <c r="C63" s="455"/>
      <c r="D63" s="478"/>
      <c r="E63" s="478"/>
      <c r="F63" s="469"/>
      <c r="G63" s="469"/>
      <c r="H63" s="469"/>
      <c r="I63" s="469"/>
      <c r="J63" s="470"/>
      <c r="K63" s="479"/>
      <c r="L63" s="480"/>
      <c r="M63" s="481"/>
    </row>
    <row r="64" spans="1:13" ht="12.75">
      <c r="A64" s="472" t="s">
        <v>492</v>
      </c>
      <c r="B64" s="455"/>
      <c r="C64" s="455"/>
      <c r="D64" s="478"/>
      <c r="E64" s="478"/>
      <c r="F64" s="469"/>
      <c r="G64" s="469"/>
      <c r="H64" s="469"/>
      <c r="I64" s="469"/>
      <c r="J64" s="470"/>
      <c r="K64" s="479"/>
      <c r="L64" s="480"/>
      <c r="M64" s="481"/>
    </row>
    <row r="65" spans="1:13" ht="12.75">
      <c r="A65" s="472" t="s">
        <v>493</v>
      </c>
      <c r="B65" s="455"/>
      <c r="C65" s="455"/>
      <c r="D65" s="478"/>
      <c r="E65" s="478"/>
      <c r="F65" s="469"/>
      <c r="G65" s="469"/>
      <c r="H65" s="469"/>
      <c r="I65" s="469"/>
      <c r="J65" s="470"/>
      <c r="K65" s="479"/>
      <c r="L65" s="480"/>
      <c r="M65" s="481"/>
    </row>
    <row r="66" spans="1:13" ht="12.75">
      <c r="A66" s="472" t="s">
        <v>494</v>
      </c>
      <c r="B66" s="455"/>
      <c r="C66" s="455"/>
      <c r="D66" s="478"/>
      <c r="E66" s="478"/>
      <c r="F66" s="469"/>
      <c r="G66" s="469"/>
      <c r="H66" s="469"/>
      <c r="I66" s="469"/>
      <c r="J66" s="470"/>
      <c r="K66" s="479"/>
      <c r="L66" s="480"/>
      <c r="M66" s="481"/>
    </row>
    <row r="67" spans="1:13" ht="12.75">
      <c r="A67" s="472" t="s">
        <v>495</v>
      </c>
      <c r="B67" s="455"/>
      <c r="C67" s="455"/>
      <c r="D67" s="478"/>
      <c r="E67" s="478"/>
      <c r="F67" s="469"/>
      <c r="G67" s="469"/>
      <c r="H67" s="469"/>
      <c r="I67" s="469"/>
      <c r="J67" s="470"/>
      <c r="K67" s="479"/>
      <c r="L67" s="480"/>
      <c r="M67" s="481"/>
    </row>
    <row r="68" spans="1:13" ht="12.75">
      <c r="A68" s="472" t="s">
        <v>496</v>
      </c>
      <c r="B68" s="455"/>
      <c r="C68" s="455"/>
      <c r="D68" s="469">
        <f aca="true" t="shared" si="26" ref="D68:M68">SUM(D63:D67)</f>
        <v>0</v>
      </c>
      <c r="E68" s="469">
        <f t="shared" si="26"/>
        <v>0</v>
      </c>
      <c r="F68" s="469">
        <f t="shared" si="26"/>
        <v>0</v>
      </c>
      <c r="G68" s="469">
        <f t="shared" si="26"/>
        <v>0</v>
      </c>
      <c r="H68" s="469">
        <f t="shared" si="26"/>
        <v>0</v>
      </c>
      <c r="I68" s="469">
        <f t="shared" si="26"/>
        <v>0</v>
      </c>
      <c r="J68" s="470">
        <f t="shared" si="26"/>
        <v>0</v>
      </c>
      <c r="K68" s="482">
        <f t="shared" si="26"/>
        <v>0</v>
      </c>
      <c r="L68" s="159">
        <f t="shared" si="26"/>
        <v>0</v>
      </c>
      <c r="M68" s="483">
        <f t="shared" si="26"/>
        <v>0</v>
      </c>
    </row>
    <row r="69" spans="1:13" ht="12.75">
      <c r="A69" s="472" t="s">
        <v>497</v>
      </c>
      <c r="B69" s="455"/>
      <c r="C69" s="455"/>
      <c r="D69" s="456"/>
      <c r="E69" s="456"/>
      <c r="F69" s="458"/>
      <c r="G69" s="458"/>
      <c r="H69" s="458"/>
      <c r="I69" s="458"/>
      <c r="J69" s="459"/>
      <c r="K69" s="476"/>
      <c r="L69" s="458"/>
      <c r="M69" s="477"/>
    </row>
    <row r="70" spans="1:13" ht="3" customHeight="1" thickBot="1">
      <c r="A70" s="484"/>
      <c r="B70" s="485"/>
      <c r="C70" s="485"/>
      <c r="D70" s="485"/>
      <c r="E70" s="485"/>
      <c r="F70" s="486"/>
      <c r="G70" s="486"/>
      <c r="H70" s="486"/>
      <c r="I70" s="486"/>
      <c r="J70" s="487"/>
      <c r="K70" s="488"/>
      <c r="L70" s="486"/>
      <c r="M70" s="489"/>
    </row>
    <row r="71" spans="1:13" ht="12.75">
      <c r="A71" s="490" t="s">
        <v>498</v>
      </c>
      <c r="B71" s="491"/>
      <c r="C71" s="491"/>
      <c r="D71" s="491"/>
      <c r="E71" s="491"/>
      <c r="F71" s="109"/>
      <c r="G71" s="109"/>
      <c r="H71" s="109"/>
      <c r="I71" s="109"/>
      <c r="J71" s="109"/>
      <c r="K71" s="452"/>
      <c r="L71" s="450"/>
      <c r="M71" s="453"/>
    </row>
    <row r="72" spans="1:13" ht="12.75">
      <c r="A72" s="492" t="s">
        <v>499</v>
      </c>
      <c r="B72" s="491"/>
      <c r="C72" s="491"/>
      <c r="D72" s="491"/>
      <c r="E72" s="491"/>
      <c r="F72" s="109"/>
      <c r="G72" s="109"/>
      <c r="H72" s="109"/>
      <c r="I72" s="109"/>
      <c r="J72" s="109"/>
      <c r="K72" s="479"/>
      <c r="L72" s="480"/>
      <c r="M72" s="481"/>
    </row>
    <row r="73" spans="1:13" ht="12.75">
      <c r="A73" s="493"/>
      <c r="B73" s="491"/>
      <c r="C73" s="491"/>
      <c r="D73" s="491"/>
      <c r="E73" s="491"/>
      <c r="F73" s="109"/>
      <c r="G73" s="109"/>
      <c r="H73" s="109"/>
      <c r="I73" s="109"/>
      <c r="J73" s="109"/>
      <c r="K73" s="479"/>
      <c r="L73" s="480"/>
      <c r="M73" s="481"/>
    </row>
    <row r="74" spans="1:13" ht="12.75">
      <c r="A74" s="493"/>
      <c r="B74" s="491"/>
      <c r="C74" s="491"/>
      <c r="D74" s="491"/>
      <c r="E74" s="491"/>
      <c r="F74" s="109"/>
      <c r="G74" s="109"/>
      <c r="H74" s="109"/>
      <c r="I74" s="109"/>
      <c r="J74" s="109"/>
      <c r="K74" s="479"/>
      <c r="L74" s="480"/>
      <c r="M74" s="481"/>
    </row>
    <row r="75" spans="1:13" ht="12.75">
      <c r="A75" s="493"/>
      <c r="B75" s="491"/>
      <c r="C75" s="491"/>
      <c r="D75" s="491"/>
      <c r="E75" s="491"/>
      <c r="F75" s="109"/>
      <c r="G75" s="109"/>
      <c r="H75" s="109"/>
      <c r="I75" s="109"/>
      <c r="J75" s="109"/>
      <c r="K75" s="479"/>
      <c r="L75" s="480"/>
      <c r="M75" s="481"/>
    </row>
    <row r="76" spans="1:13" ht="13.5" thickBot="1">
      <c r="A76" s="109"/>
      <c r="B76" s="491"/>
      <c r="C76" s="491"/>
      <c r="D76" s="491"/>
      <c r="E76" s="491"/>
      <c r="F76" s="109"/>
      <c r="G76" s="109"/>
      <c r="H76" s="109"/>
      <c r="I76" s="109"/>
      <c r="J76" s="109"/>
      <c r="K76" s="494">
        <f>SUM(K72:K75)</f>
        <v>0</v>
      </c>
      <c r="L76" s="495">
        <f>SUM(L72:L75)</f>
        <v>0</v>
      </c>
      <c r="M76" s="496">
        <f>SUM(M72:M75)</f>
        <v>0</v>
      </c>
    </row>
    <row r="77" spans="1:13" ht="13.5" thickTop="1">
      <c r="A77" s="490" t="s">
        <v>500</v>
      </c>
      <c r="B77" s="491"/>
      <c r="C77" s="491"/>
      <c r="D77" s="491"/>
      <c r="E77" s="491"/>
      <c r="F77" s="109"/>
      <c r="G77" s="109"/>
      <c r="H77" s="109"/>
      <c r="I77" s="109"/>
      <c r="J77" s="109"/>
      <c r="K77" s="471"/>
      <c r="L77" s="469"/>
      <c r="M77" s="473"/>
    </row>
    <row r="78" spans="1:13" ht="12.75">
      <c r="A78" s="492" t="s">
        <v>501</v>
      </c>
      <c r="B78" s="491"/>
      <c r="C78" s="491"/>
      <c r="D78" s="491"/>
      <c r="E78" s="491"/>
      <c r="F78" s="109"/>
      <c r="G78" s="109"/>
      <c r="H78" s="109"/>
      <c r="I78" s="109"/>
      <c r="J78" s="109"/>
      <c r="K78" s="479"/>
      <c r="L78" s="480"/>
      <c r="M78" s="481"/>
    </row>
    <row r="79" spans="1:13" ht="12.75">
      <c r="A79" s="493"/>
      <c r="B79" s="491"/>
      <c r="C79" s="491"/>
      <c r="D79" s="491"/>
      <c r="E79" s="491"/>
      <c r="F79" s="109"/>
      <c r="G79" s="109"/>
      <c r="H79" s="109"/>
      <c r="I79" s="109"/>
      <c r="J79" s="109"/>
      <c r="K79" s="479"/>
      <c r="L79" s="480"/>
      <c r="M79" s="481"/>
    </row>
    <row r="80" spans="1:13" ht="12.75">
      <c r="A80" s="493"/>
      <c r="B80" s="491"/>
      <c r="C80" s="491"/>
      <c r="D80" s="491"/>
      <c r="E80" s="491"/>
      <c r="F80" s="109"/>
      <c r="G80" s="109"/>
      <c r="H80" s="109"/>
      <c r="I80" s="109"/>
      <c r="J80" s="109"/>
      <c r="K80" s="479"/>
      <c r="L80" s="480"/>
      <c r="M80" s="481"/>
    </row>
    <row r="81" spans="1:13" ht="12.75">
      <c r="A81" s="493"/>
      <c r="B81" s="491"/>
      <c r="C81" s="491"/>
      <c r="D81" s="491"/>
      <c r="E81" s="491"/>
      <c r="F81" s="109"/>
      <c r="G81" s="109"/>
      <c r="H81" s="109"/>
      <c r="I81" s="109"/>
      <c r="J81" s="109"/>
      <c r="K81" s="479"/>
      <c r="L81" s="480"/>
      <c r="M81" s="481"/>
    </row>
    <row r="82" spans="1:13" ht="13.5" thickBot="1">
      <c r="A82" s="109"/>
      <c r="B82" s="491"/>
      <c r="C82" s="491"/>
      <c r="D82" s="491"/>
      <c r="E82" s="491"/>
      <c r="F82" s="109"/>
      <c r="G82" s="109"/>
      <c r="H82" s="109"/>
      <c r="I82" s="109"/>
      <c r="J82" s="109"/>
      <c r="K82" s="494">
        <f>SUM(K78:K81)</f>
        <v>0</v>
      </c>
      <c r="L82" s="495">
        <f>SUM(L78:L81)</f>
        <v>0</v>
      </c>
      <c r="M82" s="496">
        <f>SUM(M78:M81)</f>
        <v>0</v>
      </c>
    </row>
    <row r="83" spans="1:13" ht="13.5" thickTop="1">
      <c r="A83" s="490" t="s">
        <v>502</v>
      </c>
      <c r="B83" s="491"/>
      <c r="C83" s="491"/>
      <c r="D83" s="491"/>
      <c r="E83" s="491"/>
      <c r="F83" s="109"/>
      <c r="G83" s="109"/>
      <c r="H83" s="109"/>
      <c r="I83" s="109"/>
      <c r="J83" s="109"/>
      <c r="K83" s="109"/>
      <c r="L83" s="109"/>
      <c r="M83" s="109"/>
    </row>
    <row r="84" spans="1:13" ht="12.75">
      <c r="A84" s="109" t="s">
        <v>484</v>
      </c>
      <c r="B84" s="491"/>
      <c r="C84" s="491"/>
      <c r="D84" s="497">
        <f>+TREND(E84:G84)</f>
        <v>133361039.99999997</v>
      </c>
      <c r="E84" s="497">
        <f aca="true" t="shared" si="27" ref="E84:M84">+E55</f>
        <v>103543</v>
      </c>
      <c r="F84" s="497">
        <f t="shared" si="27"/>
        <v>299063736</v>
      </c>
      <c r="G84" s="497">
        <f t="shared" si="27"/>
        <v>-201521053</v>
      </c>
      <c r="H84" s="497">
        <f t="shared" si="27"/>
        <v>-201521053</v>
      </c>
      <c r="I84" s="497">
        <f t="shared" si="27"/>
        <v>-201521053</v>
      </c>
      <c r="J84" s="497">
        <f t="shared" si="27"/>
        <v>-223889077</v>
      </c>
      <c r="K84" s="497">
        <f t="shared" si="27"/>
        <v>21677000</v>
      </c>
      <c r="L84" s="497">
        <f t="shared" si="27"/>
        <v>23256558</v>
      </c>
      <c r="M84" s="497">
        <f t="shared" si="27"/>
        <v>128182</v>
      </c>
    </row>
    <row r="85" spans="1:13" ht="12.75">
      <c r="A85" s="6"/>
      <c r="B85" s="6"/>
      <c r="C85" s="6"/>
      <c r="D85" s="403"/>
      <c r="E85" s="403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 t="s">
        <v>503</v>
      </c>
      <c r="B98" s="6"/>
      <c r="C98" s="6"/>
      <c r="D98" s="402">
        <f aca="true" t="shared" si="28" ref="D98:M98">+D133-(((D126+D127+D121)*D10)-D125)</f>
        <v>465572142.5570406</v>
      </c>
      <c r="E98" s="402">
        <f t="shared" si="28"/>
        <v>419287069.4575418</v>
      </c>
      <c r="F98" s="402">
        <f t="shared" si="28"/>
        <v>292697649.3961616</v>
      </c>
      <c r="G98" s="402">
        <f t="shared" si="28"/>
        <v>74846879.25324488</v>
      </c>
      <c r="H98" s="402">
        <f t="shared" si="28"/>
        <v>61755400.648383856</v>
      </c>
      <c r="I98" s="402">
        <f t="shared" si="28"/>
        <v>61755400.648383856</v>
      </c>
      <c r="J98" s="402">
        <f t="shared" si="28"/>
        <v>315065958</v>
      </c>
      <c r="K98" s="402">
        <f t="shared" si="28"/>
        <v>379606500</v>
      </c>
      <c r="L98" s="402">
        <f t="shared" si="28"/>
        <v>399982050</v>
      </c>
      <c r="M98" s="402">
        <f t="shared" si="28"/>
        <v>406255298</v>
      </c>
    </row>
    <row r="99" spans="1:13" ht="12.75">
      <c r="A99" s="6" t="s">
        <v>504</v>
      </c>
      <c r="B99" s="6"/>
      <c r="C99" s="6"/>
      <c r="D99" s="402">
        <f aca="true" t="shared" si="29" ref="D99:M99">+D123+D124</f>
        <v>74174221</v>
      </c>
      <c r="E99" s="402">
        <f t="shared" si="29"/>
        <v>85256600</v>
      </c>
      <c r="F99" s="402">
        <f t="shared" si="29"/>
        <v>44132464</v>
      </c>
      <c r="G99" s="402">
        <f t="shared" si="29"/>
        <v>76617763</v>
      </c>
      <c r="H99" s="402">
        <f t="shared" si="29"/>
        <v>56983953</v>
      </c>
      <c r="I99" s="402">
        <f t="shared" si="29"/>
        <v>56983953</v>
      </c>
      <c r="J99" s="402">
        <f t="shared" si="29"/>
        <v>162953613</v>
      </c>
      <c r="K99" s="402">
        <f t="shared" si="29"/>
        <v>70664777</v>
      </c>
      <c r="L99" s="402">
        <f t="shared" si="29"/>
        <v>162198150</v>
      </c>
      <c r="M99" s="402">
        <f t="shared" si="29"/>
        <v>297619198</v>
      </c>
    </row>
    <row r="100" spans="1:13" ht="12.75">
      <c r="A100" s="6"/>
      <c r="B100" s="6"/>
      <c r="C100" s="6"/>
      <c r="D100" s="402">
        <f aca="true" t="shared" si="30" ref="D100:M100">+D99-D98</f>
        <v>-391397921.5570406</v>
      </c>
      <c r="E100" s="402">
        <f t="shared" si="30"/>
        <v>-334030469.4575418</v>
      </c>
      <c r="F100" s="402">
        <f t="shared" si="30"/>
        <v>-248565185.39616162</v>
      </c>
      <c r="G100" s="402">
        <f t="shared" si="30"/>
        <v>1770883.7467551231</v>
      </c>
      <c r="H100" s="402">
        <f t="shared" si="30"/>
        <v>-4771447.648383856</v>
      </c>
      <c r="I100" s="402">
        <f t="shared" si="30"/>
        <v>-4771447.648383856</v>
      </c>
      <c r="J100" s="402">
        <f t="shared" si="30"/>
        <v>-152112345</v>
      </c>
      <c r="K100" s="402">
        <f t="shared" si="30"/>
        <v>-308941723</v>
      </c>
      <c r="L100" s="402">
        <f t="shared" si="30"/>
        <v>-237783900</v>
      </c>
      <c r="M100" s="402">
        <f t="shared" si="30"/>
        <v>-108636100</v>
      </c>
    </row>
    <row r="101" spans="1:13" ht="12.75">
      <c r="A101" s="6"/>
      <c r="B101" s="6"/>
      <c r="C101" s="6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ht="12.75">
      <c r="A102" s="6"/>
      <c r="B102" s="6"/>
      <c r="C102" s="6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  <row r="103" spans="1:13" ht="12.75">
      <c r="A103" s="6"/>
      <c r="B103" s="6"/>
      <c r="C103" s="6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</row>
    <row r="104" spans="1:13" ht="12.75">
      <c r="A104" s="404" t="s">
        <v>295</v>
      </c>
      <c r="B104" s="405"/>
      <c r="C104" s="405"/>
      <c r="D104" s="402">
        <v>312009860</v>
      </c>
      <c r="E104" s="402">
        <v>292796357</v>
      </c>
      <c r="F104" s="402">
        <v>296045962</v>
      </c>
      <c r="G104" s="402">
        <v>303530000</v>
      </c>
      <c r="H104" s="402">
        <v>303530000</v>
      </c>
      <c r="I104" s="402">
        <v>303530000</v>
      </c>
      <c r="J104" s="402"/>
      <c r="K104" s="402"/>
      <c r="L104" s="402"/>
      <c r="M104" s="402"/>
    </row>
    <row r="105" spans="1:13" ht="12.75">
      <c r="A105" s="404" t="s">
        <v>296</v>
      </c>
      <c r="B105" s="405"/>
      <c r="C105" s="405"/>
      <c r="D105" s="402">
        <v>395926096</v>
      </c>
      <c r="E105" s="402">
        <v>450534775</v>
      </c>
      <c r="F105" s="402">
        <v>454532323</v>
      </c>
      <c r="G105" s="402">
        <v>472396332</v>
      </c>
      <c r="H105" s="402">
        <v>472396332</v>
      </c>
      <c r="I105" s="402">
        <v>472396332</v>
      </c>
      <c r="J105" s="402"/>
      <c r="K105" s="402"/>
      <c r="L105" s="402"/>
      <c r="M105" s="402"/>
    </row>
    <row r="106" spans="1:13" ht="12.75">
      <c r="A106" s="404" t="s">
        <v>297</v>
      </c>
      <c r="B106" s="405"/>
      <c r="C106" s="405"/>
      <c r="D106" s="402">
        <v>117260199</v>
      </c>
      <c r="E106" s="402">
        <v>125247351</v>
      </c>
      <c r="F106" s="402">
        <v>148909296</v>
      </c>
      <c r="G106" s="402">
        <v>150377790</v>
      </c>
      <c r="H106" s="402">
        <v>150377790</v>
      </c>
      <c r="I106" s="402">
        <v>150377790</v>
      </c>
      <c r="J106" s="402"/>
      <c r="K106" s="402"/>
      <c r="L106" s="402"/>
      <c r="M106" s="402"/>
    </row>
    <row r="107" spans="1:13" ht="12.75">
      <c r="A107" s="404" t="s">
        <v>298</v>
      </c>
      <c r="B107" s="405"/>
      <c r="C107" s="405"/>
      <c r="D107" s="402">
        <v>30703103</v>
      </c>
      <c r="E107" s="402">
        <v>29662131</v>
      </c>
      <c r="F107" s="402">
        <v>41743853</v>
      </c>
      <c r="G107" s="402">
        <v>37582790</v>
      </c>
      <c r="H107" s="402">
        <v>37582790</v>
      </c>
      <c r="I107" s="402">
        <v>37582790</v>
      </c>
      <c r="J107" s="402"/>
      <c r="K107" s="402"/>
      <c r="L107" s="402"/>
      <c r="M107" s="402"/>
    </row>
    <row r="108" spans="1:13" ht="12.75">
      <c r="A108" s="404" t="s">
        <v>299</v>
      </c>
      <c r="B108" s="405"/>
      <c r="C108" s="405"/>
      <c r="D108" s="402">
        <v>30272967</v>
      </c>
      <c r="E108" s="402">
        <v>31442522</v>
      </c>
      <c r="F108" s="402">
        <v>38889077</v>
      </c>
      <c r="G108" s="402">
        <v>32552880</v>
      </c>
      <c r="H108" s="402">
        <v>32552880</v>
      </c>
      <c r="I108" s="402">
        <v>32552880</v>
      </c>
      <c r="J108" s="402"/>
      <c r="K108" s="402"/>
      <c r="L108" s="402"/>
      <c r="M108" s="402"/>
    </row>
    <row r="109" spans="1:13" ht="12.75">
      <c r="A109" s="404" t="s">
        <v>300</v>
      </c>
      <c r="B109" s="405"/>
      <c r="C109" s="405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</row>
    <row r="110" spans="1:13" ht="12.75">
      <c r="A110" s="404" t="s">
        <v>301</v>
      </c>
      <c r="B110" s="405"/>
      <c r="C110" s="405"/>
      <c r="D110" s="402">
        <v>609731</v>
      </c>
      <c r="E110" s="402">
        <v>1019988</v>
      </c>
      <c r="F110" s="402">
        <v>1242807</v>
      </c>
      <c r="G110" s="402">
        <v>1270000</v>
      </c>
      <c r="H110" s="402">
        <v>1270000</v>
      </c>
      <c r="I110" s="402">
        <v>1270000</v>
      </c>
      <c r="J110" s="402"/>
      <c r="K110" s="402"/>
      <c r="L110" s="402"/>
      <c r="M110" s="402"/>
    </row>
    <row r="111" spans="1:13" ht="12.75">
      <c r="A111" s="404" t="s">
        <v>302</v>
      </c>
      <c r="B111" s="405"/>
      <c r="C111" s="405"/>
      <c r="D111" s="402">
        <v>96566640</v>
      </c>
      <c r="E111" s="402">
        <v>92809234</v>
      </c>
      <c r="F111" s="402">
        <v>165884599</v>
      </c>
      <c r="G111" s="402">
        <v>113242000</v>
      </c>
      <c r="H111" s="402">
        <v>113242000</v>
      </c>
      <c r="I111" s="402">
        <v>113242000</v>
      </c>
      <c r="J111" s="402"/>
      <c r="K111" s="402"/>
      <c r="L111" s="402"/>
      <c r="M111" s="402"/>
    </row>
    <row r="112" spans="1:13" ht="12.75">
      <c r="A112" s="404" t="s">
        <v>303</v>
      </c>
      <c r="B112" s="405"/>
      <c r="C112" s="405"/>
      <c r="D112" s="402">
        <v>627239698</v>
      </c>
      <c r="E112" s="402">
        <v>739259984</v>
      </c>
      <c r="F112" s="402">
        <v>767763417</v>
      </c>
      <c r="G112" s="402">
        <v>872738000</v>
      </c>
      <c r="H112" s="402">
        <v>872738000</v>
      </c>
      <c r="I112" s="402">
        <v>872738000</v>
      </c>
      <c r="J112" s="402"/>
      <c r="K112" s="402"/>
      <c r="L112" s="402"/>
      <c r="M112" s="402"/>
    </row>
    <row r="113" spans="1:13" ht="12.75">
      <c r="A113" s="404" t="s">
        <v>304</v>
      </c>
      <c r="B113" s="405"/>
      <c r="C113" s="405"/>
      <c r="D113" s="402">
        <v>1056445580</v>
      </c>
      <c r="E113" s="402">
        <v>1122988742</v>
      </c>
      <c r="F113" s="402">
        <v>1282698486</v>
      </c>
      <c r="G113" s="402">
        <v>1213051590</v>
      </c>
      <c r="H113" s="402">
        <v>1213051590</v>
      </c>
      <c r="I113" s="402">
        <v>1213051590</v>
      </c>
      <c r="J113" s="402"/>
      <c r="K113" s="402"/>
      <c r="L113" s="402"/>
      <c r="M113" s="402"/>
    </row>
    <row r="114" spans="1:13" ht="12.75">
      <c r="A114" s="404" t="s">
        <v>305</v>
      </c>
      <c r="B114" s="405"/>
      <c r="C114" s="405"/>
      <c r="D114" s="402">
        <v>442411568</v>
      </c>
      <c r="E114" s="402">
        <v>310170094</v>
      </c>
      <c r="F114" s="402">
        <v>241075747</v>
      </c>
      <c r="G114" s="402">
        <v>205340580</v>
      </c>
      <c r="H114" s="402">
        <v>205340580</v>
      </c>
      <c r="I114" s="402">
        <v>205340580</v>
      </c>
      <c r="J114" s="402"/>
      <c r="K114" s="402"/>
      <c r="L114" s="402"/>
      <c r="M114" s="402"/>
    </row>
    <row r="115" spans="1:13" ht="12.75">
      <c r="A115" s="404" t="s">
        <v>306</v>
      </c>
      <c r="B115" s="405"/>
      <c r="C115" s="405"/>
      <c r="D115" s="402">
        <v>85325977</v>
      </c>
      <c r="E115" s="402">
        <v>228753421</v>
      </c>
      <c r="F115" s="402">
        <v>157979102</v>
      </c>
      <c r="G115" s="402">
        <v>270000000</v>
      </c>
      <c r="H115" s="402">
        <v>270000000</v>
      </c>
      <c r="I115" s="402">
        <v>270000000</v>
      </c>
      <c r="J115" s="402"/>
      <c r="K115" s="402"/>
      <c r="L115" s="402"/>
      <c r="M115" s="402"/>
    </row>
    <row r="116" spans="1:13" ht="12.75">
      <c r="A116" s="404" t="s">
        <v>307</v>
      </c>
      <c r="B116" s="405"/>
      <c r="C116" s="405"/>
      <c r="D116" s="402">
        <v>-701929733</v>
      </c>
      <c r="E116" s="402">
        <v>-502810593</v>
      </c>
      <c r="F116" s="402">
        <v>-350528684</v>
      </c>
      <c r="G116" s="402">
        <v>-303964378</v>
      </c>
      <c r="H116" s="402">
        <v>-303964378</v>
      </c>
      <c r="I116" s="402">
        <v>-303964378</v>
      </c>
      <c r="J116" s="402"/>
      <c r="K116" s="402"/>
      <c r="L116" s="402"/>
      <c r="M116" s="402"/>
    </row>
    <row r="117" spans="1:13" ht="12.75">
      <c r="A117" s="404" t="s">
        <v>308</v>
      </c>
      <c r="B117" s="405"/>
      <c r="C117" s="405"/>
      <c r="D117" s="402">
        <v>233581408</v>
      </c>
      <c r="E117" s="402">
        <v>289000263</v>
      </c>
      <c r="F117" s="402">
        <v>252614260</v>
      </c>
      <c r="G117" s="402">
        <v>301005000</v>
      </c>
      <c r="H117" s="402">
        <v>311487130</v>
      </c>
      <c r="I117" s="402">
        <v>311487130</v>
      </c>
      <c r="J117" s="402"/>
      <c r="K117" s="402">
        <v>285258000</v>
      </c>
      <c r="L117" s="402">
        <v>297797000</v>
      </c>
      <c r="M117" s="402">
        <v>317703000</v>
      </c>
    </row>
    <row r="118" spans="1:13" ht="12.75">
      <c r="A118" s="404" t="s">
        <v>309</v>
      </c>
      <c r="B118" s="405"/>
      <c r="C118" s="405"/>
      <c r="D118" s="402">
        <v>224181408</v>
      </c>
      <c r="E118" s="402">
        <v>283204624</v>
      </c>
      <c r="F118" s="402">
        <v>232101081</v>
      </c>
      <c r="G118" s="402">
        <v>301005000</v>
      </c>
      <c r="H118" s="402">
        <v>301005000</v>
      </c>
      <c r="I118" s="402">
        <v>301005000</v>
      </c>
      <c r="J118" s="402"/>
      <c r="K118" s="402">
        <v>285258000</v>
      </c>
      <c r="L118" s="402">
        <v>297797000</v>
      </c>
      <c r="M118" s="402">
        <v>317703000</v>
      </c>
    </row>
    <row r="119" spans="1:13" ht="12.75">
      <c r="A119" s="404" t="s">
        <v>310</v>
      </c>
      <c r="B119" s="405"/>
      <c r="C119" s="405"/>
      <c r="D119" s="402"/>
      <c r="E119" s="402"/>
      <c r="F119" s="402"/>
      <c r="G119" s="402"/>
      <c r="H119" s="402">
        <v>12716613</v>
      </c>
      <c r="I119" s="402">
        <v>12716613</v>
      </c>
      <c r="J119" s="402"/>
      <c r="K119" s="402"/>
      <c r="L119" s="402"/>
      <c r="M119" s="402"/>
    </row>
    <row r="120" spans="1:13" ht="12.75">
      <c r="A120" s="404" t="s">
        <v>311</v>
      </c>
      <c r="B120" s="405"/>
      <c r="C120" s="405"/>
      <c r="D120" s="402">
        <v>99626299</v>
      </c>
      <c r="E120" s="402">
        <v>112585382</v>
      </c>
      <c r="F120" s="402">
        <v>122068563</v>
      </c>
      <c r="G120" s="402">
        <v>83940000</v>
      </c>
      <c r="H120" s="402">
        <v>87110039</v>
      </c>
      <c r="I120" s="402">
        <v>87110039</v>
      </c>
      <c r="J120" s="402"/>
      <c r="K120" s="402">
        <v>101523110</v>
      </c>
      <c r="L120" s="402">
        <v>110333924</v>
      </c>
      <c r="M120" s="402">
        <v>116401655</v>
      </c>
    </row>
    <row r="121" spans="1:13" ht="12.75">
      <c r="A121" s="404" t="s">
        <v>312</v>
      </c>
      <c r="B121" s="405"/>
      <c r="C121" s="405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</row>
    <row r="122" spans="1:13" ht="12.75">
      <c r="A122" s="404" t="s">
        <v>313</v>
      </c>
      <c r="B122" s="405"/>
      <c r="C122" s="405"/>
      <c r="D122" s="402">
        <v>5748965326</v>
      </c>
      <c r="E122" s="402">
        <v>6121337804</v>
      </c>
      <c r="F122" s="402">
        <v>5785904634</v>
      </c>
      <c r="G122" s="402">
        <v>5801005000</v>
      </c>
      <c r="H122" s="402">
        <v>5801005000</v>
      </c>
      <c r="I122" s="402">
        <v>5801005000</v>
      </c>
      <c r="J122" s="402">
        <v>155035831</v>
      </c>
      <c r="K122" s="402">
        <v>6108458265</v>
      </c>
      <c r="L122" s="402">
        <v>6438315011</v>
      </c>
      <c r="M122" s="402">
        <v>6432206553</v>
      </c>
    </row>
    <row r="123" spans="1:13" ht="12.75">
      <c r="A123" s="404" t="s">
        <v>314</v>
      </c>
      <c r="B123" s="405"/>
      <c r="C123" s="405"/>
      <c r="D123" s="402">
        <v>61976852</v>
      </c>
      <c r="E123" s="402">
        <v>72613793</v>
      </c>
      <c r="F123" s="402">
        <v>31357335</v>
      </c>
      <c r="G123" s="402">
        <v>63617763</v>
      </c>
      <c r="H123" s="402">
        <v>43983953</v>
      </c>
      <c r="I123" s="402">
        <v>43983953</v>
      </c>
      <c r="J123" s="402">
        <v>130904372</v>
      </c>
      <c r="K123" s="402">
        <v>56975777</v>
      </c>
      <c r="L123" s="402">
        <v>147769944</v>
      </c>
      <c r="M123" s="402">
        <v>282397441</v>
      </c>
    </row>
    <row r="124" spans="1:13" ht="12.75">
      <c r="A124" s="404" t="s">
        <v>315</v>
      </c>
      <c r="B124" s="405"/>
      <c r="C124" s="405"/>
      <c r="D124" s="402">
        <v>12197369</v>
      </c>
      <c r="E124" s="402">
        <v>12642807</v>
      </c>
      <c r="F124" s="402">
        <v>12775129</v>
      </c>
      <c r="G124" s="402">
        <v>13000000</v>
      </c>
      <c r="H124" s="402">
        <v>13000000</v>
      </c>
      <c r="I124" s="402">
        <v>13000000</v>
      </c>
      <c r="J124" s="402">
        <v>32049241</v>
      </c>
      <c r="K124" s="402">
        <v>13689000</v>
      </c>
      <c r="L124" s="402">
        <v>14428206</v>
      </c>
      <c r="M124" s="402">
        <v>15221757</v>
      </c>
    </row>
    <row r="125" spans="1:13" ht="12.75">
      <c r="A125" s="404" t="s">
        <v>316</v>
      </c>
      <c r="B125" s="405"/>
      <c r="C125" s="405"/>
      <c r="D125" s="402">
        <v>454175191</v>
      </c>
      <c r="E125" s="402">
        <v>477046873</v>
      </c>
      <c r="F125" s="402">
        <v>646480755</v>
      </c>
      <c r="G125" s="402">
        <v>243500000</v>
      </c>
      <c r="H125" s="402">
        <v>243500000</v>
      </c>
      <c r="I125" s="402">
        <v>243500000</v>
      </c>
      <c r="J125" s="402">
        <v>198065958</v>
      </c>
      <c r="K125" s="402">
        <v>256405500</v>
      </c>
      <c r="L125" s="402">
        <v>270251397</v>
      </c>
      <c r="M125" s="402">
        <v>269994992</v>
      </c>
    </row>
    <row r="126" spans="1:13" ht="12.75">
      <c r="A126" s="404" t="s">
        <v>317</v>
      </c>
      <c r="B126" s="405"/>
      <c r="C126" s="405"/>
      <c r="D126" s="402">
        <v>179511214</v>
      </c>
      <c r="E126" s="402">
        <v>196385364</v>
      </c>
      <c r="F126" s="402">
        <v>376530512</v>
      </c>
      <c r="G126" s="402">
        <v>400000000</v>
      </c>
      <c r="H126" s="402">
        <v>400000000</v>
      </c>
      <c r="I126" s="402">
        <v>400000000</v>
      </c>
      <c r="J126" s="402">
        <v>278578691</v>
      </c>
      <c r="K126" s="402">
        <v>421200000</v>
      </c>
      <c r="L126" s="402">
        <v>443944800</v>
      </c>
      <c r="M126" s="402">
        <v>443523600</v>
      </c>
    </row>
    <row r="127" spans="1:13" ht="12.75">
      <c r="A127" s="404" t="s">
        <v>318</v>
      </c>
      <c r="B127" s="405"/>
      <c r="C127" s="405"/>
      <c r="D127" s="402">
        <v>29887181</v>
      </c>
      <c r="E127" s="402">
        <v>115071953</v>
      </c>
      <c r="F127" s="402">
        <v>233990541</v>
      </c>
      <c r="G127" s="402">
        <v>4000000</v>
      </c>
      <c r="H127" s="402">
        <v>4000000</v>
      </c>
      <c r="I127" s="402">
        <v>4000000</v>
      </c>
      <c r="J127" s="402">
        <v>108053285</v>
      </c>
      <c r="K127" s="402">
        <v>4212000</v>
      </c>
      <c r="L127" s="402">
        <v>4439448</v>
      </c>
      <c r="M127" s="402">
        <v>4683618</v>
      </c>
    </row>
    <row r="128" spans="1:13" ht="12.75">
      <c r="A128" s="404" t="s">
        <v>319</v>
      </c>
      <c r="B128" s="405"/>
      <c r="C128" s="405"/>
      <c r="D128" s="402">
        <v>101955379</v>
      </c>
      <c r="E128" s="402"/>
      <c r="F128" s="402"/>
      <c r="G128" s="402">
        <v>5000000</v>
      </c>
      <c r="H128" s="402">
        <v>5000000</v>
      </c>
      <c r="I128" s="402">
        <v>5000000</v>
      </c>
      <c r="J128" s="402"/>
      <c r="K128" s="402">
        <v>5265000</v>
      </c>
      <c r="L128" s="402">
        <v>5549310</v>
      </c>
      <c r="M128" s="402">
        <v>5854522</v>
      </c>
    </row>
    <row r="129" spans="1:13" ht="12.75">
      <c r="A129" s="404" t="s">
        <v>320</v>
      </c>
      <c r="B129" s="405"/>
      <c r="C129" s="405"/>
      <c r="D129" s="402">
        <v>58957539</v>
      </c>
      <c r="E129" s="402">
        <v>69155149</v>
      </c>
      <c r="F129" s="402">
        <v>27608840</v>
      </c>
      <c r="G129" s="402">
        <v>20117769</v>
      </c>
      <c r="H129" s="402">
        <v>5483952</v>
      </c>
      <c r="I129" s="402">
        <v>5483952</v>
      </c>
      <c r="J129" s="402">
        <v>1084790</v>
      </c>
      <c r="K129" s="402">
        <v>56975772</v>
      </c>
      <c r="L129" s="402">
        <v>147769942</v>
      </c>
      <c r="M129" s="402">
        <v>282397441</v>
      </c>
    </row>
    <row r="130" spans="1:13" ht="12.75">
      <c r="A130" s="404" t="s">
        <v>321</v>
      </c>
      <c r="B130" s="405"/>
      <c r="C130" s="405"/>
      <c r="D130" s="402">
        <v>703215663</v>
      </c>
      <c r="E130" s="402">
        <v>747424230</v>
      </c>
      <c r="F130" s="402">
        <v>999709657</v>
      </c>
      <c r="G130" s="402">
        <v>785511996</v>
      </c>
      <c r="H130" s="402">
        <v>821512000</v>
      </c>
      <c r="I130" s="402">
        <v>821512000</v>
      </c>
      <c r="J130" s="402">
        <v>946647674</v>
      </c>
      <c r="K130" s="402">
        <v>855222696</v>
      </c>
      <c r="L130" s="402">
        <v>901247402</v>
      </c>
      <c r="M130" s="402">
        <v>950812950</v>
      </c>
    </row>
    <row r="131" spans="1:13" ht="12.75">
      <c r="A131" s="404" t="s">
        <v>322</v>
      </c>
      <c r="B131" s="405"/>
      <c r="C131" s="405"/>
      <c r="D131" s="402">
        <v>233581408</v>
      </c>
      <c r="E131" s="402">
        <v>289000262</v>
      </c>
      <c r="F131" s="402">
        <v>252614260</v>
      </c>
      <c r="G131" s="402">
        <v>301005000</v>
      </c>
      <c r="H131" s="402">
        <v>311487133</v>
      </c>
      <c r="I131" s="402">
        <v>311487133</v>
      </c>
      <c r="J131" s="402">
        <v>166750205</v>
      </c>
      <c r="K131" s="402">
        <v>285258001</v>
      </c>
      <c r="L131" s="402">
        <v>297797000</v>
      </c>
      <c r="M131" s="402">
        <v>317703000</v>
      </c>
    </row>
    <row r="132" spans="1:13" ht="12.75">
      <c r="A132" s="404" t="s">
        <v>323</v>
      </c>
      <c r="B132" s="405"/>
      <c r="C132" s="405"/>
      <c r="D132" s="402"/>
      <c r="E132" s="402">
        <v>5935441</v>
      </c>
      <c r="F132" s="402">
        <v>6229320</v>
      </c>
      <c r="G132" s="402"/>
      <c r="H132" s="402"/>
      <c r="I132" s="402"/>
      <c r="J132" s="402"/>
      <c r="K132" s="402"/>
      <c r="L132" s="402"/>
      <c r="M132" s="402"/>
    </row>
    <row r="133" spans="1:13" ht="12.75">
      <c r="A133" s="404" t="s">
        <v>324</v>
      </c>
      <c r="B133" s="405"/>
      <c r="C133" s="405"/>
      <c r="D133" s="402">
        <v>161142659</v>
      </c>
      <c r="E133" s="402">
        <v>169683220</v>
      </c>
      <c r="F133" s="402">
        <v>178223781</v>
      </c>
      <c r="G133" s="402">
        <v>117000000</v>
      </c>
      <c r="H133" s="402">
        <v>117000000</v>
      </c>
      <c r="I133" s="402">
        <v>117000000</v>
      </c>
      <c r="J133" s="402">
        <v>117000000</v>
      </c>
      <c r="K133" s="402">
        <v>123201000</v>
      </c>
      <c r="L133" s="402">
        <v>129730653</v>
      </c>
      <c r="M133" s="402">
        <v>136260306</v>
      </c>
    </row>
    <row r="134" spans="1:13" ht="12.75">
      <c r="A134" s="404" t="s">
        <v>325</v>
      </c>
      <c r="B134" s="405"/>
      <c r="C134" s="405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</row>
    <row r="135" spans="1:13" ht="12.75">
      <c r="A135" s="404" t="s">
        <v>326</v>
      </c>
      <c r="B135" s="405"/>
      <c r="C135" s="405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</row>
    <row r="136" spans="1:13" ht="12.75">
      <c r="A136" s="404" t="s">
        <v>327</v>
      </c>
      <c r="B136" s="405"/>
      <c r="C136" s="405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</row>
    <row r="137" spans="1:13" ht="12.75">
      <c r="A137" s="404" t="s">
        <v>328</v>
      </c>
      <c r="B137" s="405"/>
      <c r="C137" s="405"/>
      <c r="D137" s="406">
        <v>40</v>
      </c>
      <c r="E137" s="406">
        <v>40</v>
      </c>
      <c r="F137" s="406">
        <v>40</v>
      </c>
      <c r="G137" s="406">
        <v>40</v>
      </c>
      <c r="H137" s="406">
        <v>40</v>
      </c>
      <c r="I137" s="406">
        <v>40</v>
      </c>
      <c r="J137" s="406">
        <v>40</v>
      </c>
      <c r="K137" s="406">
        <v>40</v>
      </c>
      <c r="L137" s="406">
        <v>40</v>
      </c>
      <c r="M137" s="406">
        <v>40</v>
      </c>
    </row>
    <row r="138" spans="1:13" ht="12.75">
      <c r="A138" s="6"/>
      <c r="B138" s="6"/>
      <c r="C138" s="6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</row>
    <row r="139" spans="1:13" ht="12.75">
      <c r="A139" s="6"/>
      <c r="B139" s="6"/>
      <c r="C139" s="6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</row>
    <row r="140" spans="1:13" ht="12.75">
      <c r="A140" s="6"/>
      <c r="B140" s="6"/>
      <c r="C140" s="6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</row>
    <row r="141" spans="1:13" ht="12.75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6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6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6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6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6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</sheetData>
  <sheetProtection/>
  <mergeCells count="3">
    <mergeCell ref="A1:M1"/>
    <mergeCell ref="G2:J2"/>
    <mergeCell ref="K2:M2"/>
  </mergeCells>
  <printOptions horizontalCentered="1"/>
  <pageMargins left="0.551181102362205" right="0.22" top="0.22" bottom="0.22" header="0.22" footer="0.22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2018-08-02T07:14:45Z</dcterms:created>
  <dcterms:modified xsi:type="dcterms:W3CDTF">2018-08-02T07:14:50Z</dcterms:modified>
  <cp:category/>
  <cp:version/>
  <cp:contentType/>
  <cp:contentStatus/>
</cp:coreProperties>
</file>