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<sst xmlns="http://schemas.openxmlformats.org/spreadsheetml/2006/main" count="857" uniqueCount="303">
  <si>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Free State: Thabo Mofutsanyana(DC19) - Table C1 Schedule Quarterly Budget Statement Summary for 4th Quarter ended 30 June 2018 (Figures Finalised as at 2018/08/02)</t>
  </si>
  <si>
    <t>Description</t>
  </si>
  <si>
    <t>2016/17</t>
  </si>
  <si>
    <t>2017/18</t>
  </si>
  <si>
    <t>Budget year 2017/18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</si>
  <si>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</si>
  <si>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</si>
  <si>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</si>
  <si>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</si>
  <si>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</si>
  <si>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</si>
  <si>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</si>
  <si>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</si>
  <si>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</si>
  <si>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</si>
  <si>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</si>
  <si>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</si>
  <si>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</si>
  <si>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</si>
  <si>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</si>
  <si>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</si>
  <si>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</si>
  <si>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</si>
  <si>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</si>
  <si>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</si>
  <si>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</si>
  <si>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</si>
  <si>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</si>
  <si>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</si>
  <si>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</si>
  <si>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</si>
  <si>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</si>
  <si>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</si>
  <si>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</si>
  <si>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</si>
  <si>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</si>
  <si>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</si>
  <si>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</si>
  <si>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</si>
  <si>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</si>
  <si>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</si>
  <si>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</si>
  <si>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</si>
  <si>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</si>
  <si>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</si>
  <si>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</si>
  <si>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</si>
  <si>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</si>
  <si>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</si>
  <si>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</si>
  <si>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</si>
  <si>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</si>
  <si>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</si>
  <si>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</si>
  <si>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</si>
  <si>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</si>
  <si>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</si>
  <si>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</si>
  <si>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</si>
  <si>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</si>
  <si>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</si>
  <si>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</si>
  <si>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</si>
  <si>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</si>
  <si>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</si>
  <si>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</si>
  <si>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</si>
  <si>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</si>
  <si>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</si>
  <si>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</si>
  <si>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Thabo Mofutsanyana(DC19) - Table C2 Quarterly Budget Statement - Financial Performance (standard classification) for 4th Quarter ended 30 June 2018 (Figures Finalised as at 2018/08/02)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</si>
  <si>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</si>
  <si>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</si>
  <si>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</si>
  <si>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</si>
  <si>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</si>
  <si>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</si>
  <si>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</si>
  <si>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</si>
  <si>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</si>
  <si>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</si>
  <si>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</si>
  <si>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</si>
  <si>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</si>
  <si>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</si>
  <si>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</si>
  <si>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</si>
  <si>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</si>
  <si>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</si>
  <si>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</si>
  <si>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</si>
  <si>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</si>
  <si>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</si>
  <si>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</si>
  <si>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</si>
  <si>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</si>
  <si>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</si>
  <si>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</si>
  <si>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</si>
  <si>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</si>
  <si>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Thabo Mofutsanyana(DC19) - Table C4 Quarterly Budget Statement - Financial Performance (revenue and expenditure) for 4th Quarter ended 30 June 2018 (Figures Finalised as at 2018/08/02)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</si>
  <si>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</si>
  <si>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</si>
  <si>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</si>
  <si>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</si>
  <si>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</si>
  <si>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</si>
  <si>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</si>
  <si>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</si>
  <si>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</si>
  <si>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</si>
  <si>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</si>
  <si>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</si>
  <si>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</si>
  <si>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</si>
  <si>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</si>
  <si>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</si>
  <si>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</si>
  <si>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</si>
  <si>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</si>
  <si>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</si>
  <si>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</si>
  <si>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</si>
  <si>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</si>
  <si>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</si>
  <si>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</si>
  <si>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</si>
  <si>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</si>
  <si>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</si>
  <si>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Thabo Mofutsanyana(DC19) - Table C5 Quarterly Budget Statement - Capital Expenditure by Standard Classification and Funding for 4th Quarter ended 30 June 2018 (Figures Finalised as at 2018/08/02)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</si>
  <si>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</si>
  <si>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</si>
  <si>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</si>
  <si>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</si>
  <si>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</si>
  <si>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</si>
  <si>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</si>
  <si>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</si>
  <si>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</si>
  <si>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</si>
  <si>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Thabo Mofutsanyana(DC19) - Table C6 Quarterly Budget Statement - Financial Position for 4th Quarter ended 30 June 2018 (Figures Finalised as at 2018/08/02)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</si>
  <si>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</si>
  <si>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</si>
  <si>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</si>
  <si>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</si>
  <si>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</si>
  <si>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</si>
  <si>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</si>
  <si>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</si>
  <si>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</si>
  <si>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</si>
  <si>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</si>
  <si>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</si>
  <si>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</si>
  <si>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</si>
  <si>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</si>
  <si>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</si>
  <si>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</si>
  <si>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</si>
  <si>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</si>
  <si>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</si>
  <si>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</si>
  <si>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</si>
  <si>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</si>
  <si>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</si>
  <si>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</si>
  <si>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</si>
  <si>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</si>
  <si>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</si>
  <si>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</si>
  <si>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</si>
  <si>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</si>
  <si>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</si>
  <si>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</si>
  <si>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Thabo Mofutsanyana(DC19) - Table C7 Quarterly Budget Statement - Cash Flows for 4th Quarter ended 30 June 2018 (Figures Finalised as at 2018/08/02)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</si>
  <si>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</si>
  <si>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</si>
  <si>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</si>
  <si>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</si>
  <si>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</si>
  <si>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</si>
  <si>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</si>
  <si>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</si>
  <si>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</si>
  <si>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</si>
  <si>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</si>
  <si>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</si>
  <si>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</si>
  <si>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</si>
  <si>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</si>
  <si>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</si>
  <si>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</si>
  <si>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</si>
  <si>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</si>
  <si>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</si>
  <si>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</si>
  <si>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</si>
  <si>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</si>
  <si>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</si>
  <si>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</si>
  <si>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</si>
  <si>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</si>
  <si>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Thabo Mofutsanyana(DC19) - Table C9 Quarterly Budget Statement - Capital Expenditure by Asset Clas for 4th Quarter ended 30 June 2018 (Figures Finalised as at 2018/08/02)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</si>
  <si>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</si>
  <si>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</si>
  <si>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</si>
  <si>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</si>
  <si>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</si>
  <si>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</si>
  <si>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</si>
  <si>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</si>
  <si>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</si>
  <si>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</si>
  <si>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</si>
  <si>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</si>
  <si>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</si>
  <si>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</si>
  <si>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</si>
  <si>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</si>
  <si>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</si>
  <si>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</si>
  <si>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</si>
  <si>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</si>
  <si>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</si>
  <si>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</si>
  <si>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</si>
  <si>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</si>
  <si>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Thabo Mofutsanyana(DC19) - Table SC13a Quarterly Budget Statement - Capital Expenditure on New Assets by Asset Class for 4th Quarter ended 30 June 2018 (Figures Finalised as at 2018/08/02)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</si>
  <si>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</si>
  <si>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</si>
  <si>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</si>
  <si>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</si>
  <si>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</si>
  <si>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</si>
  <si>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</si>
  <si>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</si>
  <si>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</si>
  <si>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</si>
  <si>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</si>
  <si>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</si>
  <si>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</si>
  <si>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</si>
  <si>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</si>
  <si>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</si>
  <si>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</si>
  <si>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</si>
  <si>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</si>
  <si>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</si>
  <si>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</si>
  <si>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</si>
  <si>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</si>
  <si>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</si>
  <si>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</si>
  <si>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</si>
  <si>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</si>
  <si>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</si>
  <si>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</si>
  <si>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</si>
  <si>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</si>
  <si>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</si>
  <si>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</si>
  <si>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</si>
  <si>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</si>
  <si>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Thabo Mofutsanyana(DC19) - Table SC13B Quarterly Budget Statement - Capital Expenditure on Renewal of existing assets by Asset Class for 4th Quarter ended 30 June 2018 (Figures Finalised as at 2018/08/02)</t>
  </si>
  <si>
    <t>Capital Expenditure on Renewal of Existing Assets by Asset Class/Sub-class</t>
  </si>
  <si>
    <t>Total Capital Expenditure on Renewal of Existing Assets</t>
  </si>
  <si>
    <t>Free State: Thabo Mofutsanyana(DC19) - Table SC13C Quarterly Budget Statement - Repairs and Maintenance Expenditure by Asset Class for 4th Quarter ended 30 June 2018 (Figures Finalised as at 2018/08/02)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</si>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</sst>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2.7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/>
      <c r="X6" s="60">
        <v>0</v>
      </c>
      <c r="Y6" s="61">
        <v>0</v>
      </c>
      <c r="Z6" s="62">
        <v>0</v>
      </c>
    </row>
    <row r="7" spans="1:26" ht="12.75">
      <c r="A7" s="58" t="s">
        <v>33</v>
      </c>
      <c r="B7" s="19">
        <v>1147633</v>
      </c>
      <c r="C7" s="19">
        <v>0</v>
      </c>
      <c r="D7" s="59">
        <v>1425162</v>
      </c>
      <c r="E7" s="60">
        <v>1189633</v>
      </c>
      <c r="F7" s="60">
        <v>39200</v>
      </c>
      <c r="G7" s="60">
        <v>132398</v>
      </c>
      <c r="H7" s="60">
        <v>135636</v>
      </c>
      <c r="I7" s="60">
        <v>307234</v>
      </c>
      <c r="J7" s="60">
        <v>110209</v>
      </c>
      <c r="K7" s="60">
        <v>67596</v>
      </c>
      <c r="L7" s="60">
        <v>96404</v>
      </c>
      <c r="M7" s="60">
        <v>274209</v>
      </c>
      <c r="N7" s="60">
        <v>71672</v>
      </c>
      <c r="O7" s="60">
        <v>44804</v>
      </c>
      <c r="P7" s="60">
        <v>39671</v>
      </c>
      <c r="Q7" s="60">
        <v>156147</v>
      </c>
      <c r="R7" s="60">
        <v>77612</v>
      </c>
      <c r="S7" s="60">
        <v>48967</v>
      </c>
      <c r="T7" s="60">
        <v>31108</v>
      </c>
      <c r="U7" s="60">
        <v>157687</v>
      </c>
      <c r="V7" s="60">
        <v>895277</v>
      </c>
      <c r="W7" s="60">
        <v>1425162</v>
      </c>
      <c r="X7" s="60">
        <v>-529885</v>
      </c>
      <c r="Y7" s="61">
        <v>-37.18</v>
      </c>
      <c r="Z7" s="62">
        <v>1189633</v>
      </c>
    </row>
    <row r="8" spans="1:26" ht="12.75">
      <c r="A8" s="58" t="s">
        <v>34</v>
      </c>
      <c r="B8" s="19">
        <v>103660952</v>
      </c>
      <c r="C8" s="19">
        <v>0</v>
      </c>
      <c r="D8" s="59">
        <v>215001000</v>
      </c>
      <c r="E8" s="60">
        <v>114213600</v>
      </c>
      <c r="F8" s="60">
        <v>44001305</v>
      </c>
      <c r="G8" s="60">
        <v>4216000</v>
      </c>
      <c r="H8" s="60">
        <v>0</v>
      </c>
      <c r="I8" s="60">
        <v>48217305</v>
      </c>
      <c r="J8" s="60">
        <v>0</v>
      </c>
      <c r="K8" s="60">
        <v>2963000</v>
      </c>
      <c r="L8" s="60">
        <v>33969000</v>
      </c>
      <c r="M8" s="60">
        <v>36932000</v>
      </c>
      <c r="N8" s="60">
        <v>739266</v>
      </c>
      <c r="O8" s="60">
        <v>2643000</v>
      </c>
      <c r="P8" s="60">
        <v>25477000</v>
      </c>
      <c r="Q8" s="60">
        <v>28859266</v>
      </c>
      <c r="R8" s="60">
        <v>3324759</v>
      </c>
      <c r="S8" s="60">
        <v>294109</v>
      </c>
      <c r="T8" s="60">
        <v>497000</v>
      </c>
      <c r="U8" s="60">
        <v>4115868</v>
      </c>
      <c r="V8" s="60">
        <v>118124439</v>
      </c>
      <c r="W8" s="60">
        <v>215001000</v>
      </c>
      <c r="X8" s="60">
        <v>-96876561</v>
      </c>
      <c r="Y8" s="61">
        <v>-45.06</v>
      </c>
      <c r="Z8" s="62">
        <v>114213600</v>
      </c>
    </row>
    <row r="9" spans="1:26" ht="12.75">
      <c r="A9" s="58" t="s">
        <v>35</v>
      </c>
      <c r="B9" s="19">
        <v>180961</v>
      </c>
      <c r="C9" s="19">
        <v>0</v>
      </c>
      <c r="D9" s="59">
        <v>3347424</v>
      </c>
      <c r="E9" s="60">
        <v>6745564</v>
      </c>
      <c r="F9" s="60">
        <v>0</v>
      </c>
      <c r="G9" s="60">
        <v>224295</v>
      </c>
      <c r="H9" s="60">
        <v>38633</v>
      </c>
      <c r="I9" s="60">
        <v>262928</v>
      </c>
      <c r="J9" s="60">
        <v>175</v>
      </c>
      <c r="K9" s="60">
        <v>20623</v>
      </c>
      <c r="L9" s="60">
        <v>1228</v>
      </c>
      <c r="M9" s="60">
        <v>22026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284954</v>
      </c>
      <c r="W9" s="60">
        <v>3347424</v>
      </c>
      <c r="X9" s="60">
        <v>-3062470</v>
      </c>
      <c r="Y9" s="61">
        <v>-91.49</v>
      </c>
      <c r="Z9" s="62">
        <v>6745564</v>
      </c>
    </row>
    <row r="10" spans="1:26" ht="22.5">
      <c r="A10" s="63" t="s">
        <v>278</v>
      </c>
      <c r="B10" s="64">
        <f>SUM(B5:B9)</f>
        <v>104989546</v>
      </c>
      <c r="C10" s="64">
        <f>SUM(C5:C9)</f>
        <v>0</v>
      </c>
      <c r="D10" s="65">
        <f aca="true" t="shared" si="0" ref="D10:Z10">SUM(D5:D9)</f>
        <v>219773586</v>
      </c>
      <c r="E10" s="66">
        <f t="shared" si="0"/>
        <v>122148797</v>
      </c>
      <c r="F10" s="66">
        <f t="shared" si="0"/>
        <v>44040505</v>
      </c>
      <c r="G10" s="66">
        <f t="shared" si="0"/>
        <v>4572693</v>
      </c>
      <c r="H10" s="66">
        <f t="shared" si="0"/>
        <v>174269</v>
      </c>
      <c r="I10" s="66">
        <f t="shared" si="0"/>
        <v>48787467</v>
      </c>
      <c r="J10" s="66">
        <f t="shared" si="0"/>
        <v>110384</v>
      </c>
      <c r="K10" s="66">
        <f t="shared" si="0"/>
        <v>3051219</v>
      </c>
      <c r="L10" s="66">
        <f t="shared" si="0"/>
        <v>34066632</v>
      </c>
      <c r="M10" s="66">
        <f t="shared" si="0"/>
        <v>37228235</v>
      </c>
      <c r="N10" s="66">
        <f t="shared" si="0"/>
        <v>810938</v>
      </c>
      <c r="O10" s="66">
        <f t="shared" si="0"/>
        <v>2687804</v>
      </c>
      <c r="P10" s="66">
        <f t="shared" si="0"/>
        <v>25516671</v>
      </c>
      <c r="Q10" s="66">
        <f t="shared" si="0"/>
        <v>29015413</v>
      </c>
      <c r="R10" s="66">
        <f t="shared" si="0"/>
        <v>3402371</v>
      </c>
      <c r="S10" s="66">
        <f t="shared" si="0"/>
        <v>343076</v>
      </c>
      <c r="T10" s="66">
        <f t="shared" si="0"/>
        <v>528108</v>
      </c>
      <c r="U10" s="66">
        <f t="shared" si="0"/>
        <v>4273555</v>
      </c>
      <c r="V10" s="66">
        <f t="shared" si="0"/>
        <v>119304670</v>
      </c>
      <c r="W10" s="66">
        <f t="shared" si="0"/>
        <v>219773586</v>
      </c>
      <c r="X10" s="66">
        <f t="shared" si="0"/>
        <v>-100468916</v>
      </c>
      <c r="Y10" s="67">
        <f>+IF(W10&lt;&gt;0,(X10/W10)*100,0)</f>
        <v>-45.71473661989571</v>
      </c>
      <c r="Z10" s="68">
        <f t="shared" si="0"/>
        <v>122148797</v>
      </c>
    </row>
    <row r="11" spans="1:26" ht="12.75">
      <c r="A11" s="58" t="s">
        <v>37</v>
      </c>
      <c r="B11" s="19">
        <v>57953890</v>
      </c>
      <c r="C11" s="19">
        <v>0</v>
      </c>
      <c r="D11" s="59">
        <v>56148393</v>
      </c>
      <c r="E11" s="60">
        <v>57914933</v>
      </c>
      <c r="F11" s="60">
        <v>4858351</v>
      </c>
      <c r="G11" s="60">
        <v>5221623</v>
      </c>
      <c r="H11" s="60">
        <v>4954742</v>
      </c>
      <c r="I11" s="60">
        <v>15034716</v>
      </c>
      <c r="J11" s="60">
        <v>5167662</v>
      </c>
      <c r="K11" s="60">
        <v>5042722</v>
      </c>
      <c r="L11" s="60">
        <v>5329124</v>
      </c>
      <c r="M11" s="60">
        <v>15539508</v>
      </c>
      <c r="N11" s="60">
        <v>4717507</v>
      </c>
      <c r="O11" s="60">
        <v>5056296</v>
      </c>
      <c r="P11" s="60">
        <v>4810670</v>
      </c>
      <c r="Q11" s="60">
        <v>14584473</v>
      </c>
      <c r="R11" s="60">
        <v>4968863</v>
      </c>
      <c r="S11" s="60">
        <v>4805629</v>
      </c>
      <c r="T11" s="60">
        <v>4801088</v>
      </c>
      <c r="U11" s="60">
        <v>14575580</v>
      </c>
      <c r="V11" s="60">
        <v>59734277</v>
      </c>
      <c r="W11" s="60">
        <v>56148393</v>
      </c>
      <c r="X11" s="60">
        <v>3585884</v>
      </c>
      <c r="Y11" s="61">
        <v>6.39</v>
      </c>
      <c r="Z11" s="62">
        <v>57914933</v>
      </c>
    </row>
    <row r="12" spans="1:26" ht="12.75">
      <c r="A12" s="58" t="s">
        <v>38</v>
      </c>
      <c r="B12" s="19">
        <v>10019248</v>
      </c>
      <c r="C12" s="19">
        <v>0</v>
      </c>
      <c r="D12" s="59">
        <v>9339645</v>
      </c>
      <c r="E12" s="60">
        <v>10156963</v>
      </c>
      <c r="F12" s="60">
        <v>798091</v>
      </c>
      <c r="G12" s="60">
        <v>822266</v>
      </c>
      <c r="H12" s="60">
        <v>833161</v>
      </c>
      <c r="I12" s="60">
        <v>2453518</v>
      </c>
      <c r="J12" s="60">
        <v>804789</v>
      </c>
      <c r="K12" s="60">
        <v>818990</v>
      </c>
      <c r="L12" s="60">
        <v>897821</v>
      </c>
      <c r="M12" s="60">
        <v>2521600</v>
      </c>
      <c r="N12" s="60">
        <v>1243404</v>
      </c>
      <c r="O12" s="60">
        <v>919755</v>
      </c>
      <c r="P12" s="60">
        <v>925149</v>
      </c>
      <c r="Q12" s="60">
        <v>3088308</v>
      </c>
      <c r="R12" s="60">
        <v>910619</v>
      </c>
      <c r="S12" s="60">
        <v>890598</v>
      </c>
      <c r="T12" s="60">
        <v>860878</v>
      </c>
      <c r="U12" s="60">
        <v>2662095</v>
      </c>
      <c r="V12" s="60">
        <v>10725521</v>
      </c>
      <c r="W12" s="60">
        <v>9339645</v>
      </c>
      <c r="X12" s="60">
        <v>1385876</v>
      </c>
      <c r="Y12" s="61">
        <v>14.84</v>
      </c>
      <c r="Z12" s="62">
        <v>10156963</v>
      </c>
    </row>
    <row r="13" spans="1:26" ht="12.75">
      <c r="A13" s="58" t="s">
        <v>279</v>
      </c>
      <c r="B13" s="19">
        <v>4402270</v>
      </c>
      <c r="C13" s="19">
        <v>0</v>
      </c>
      <c r="D13" s="59">
        <v>3146064</v>
      </c>
      <c r="E13" s="60">
        <v>3146063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3146064</v>
      </c>
      <c r="X13" s="60">
        <v>-3146064</v>
      </c>
      <c r="Y13" s="61">
        <v>-100</v>
      </c>
      <c r="Z13" s="62">
        <v>3146063</v>
      </c>
    </row>
    <row r="14" spans="1:26" ht="12.75">
      <c r="A14" s="58" t="s">
        <v>40</v>
      </c>
      <c r="B14" s="19">
        <v>182787</v>
      </c>
      <c r="C14" s="19">
        <v>0</v>
      </c>
      <c r="D14" s="59">
        <v>81418</v>
      </c>
      <c r="E14" s="60">
        <v>81418</v>
      </c>
      <c r="F14" s="60">
        <v>5496</v>
      </c>
      <c r="G14" s="60">
        <v>4438</v>
      </c>
      <c r="H14" s="60">
        <v>0</v>
      </c>
      <c r="I14" s="60">
        <v>9934</v>
      </c>
      <c r="J14" s="60">
        <v>0</v>
      </c>
      <c r="K14" s="60">
        <v>0</v>
      </c>
      <c r="L14" s="60">
        <v>8111</v>
      </c>
      <c r="M14" s="60">
        <v>8111</v>
      </c>
      <c r="N14" s="60">
        <v>6975</v>
      </c>
      <c r="O14" s="60">
        <v>6415</v>
      </c>
      <c r="P14" s="60">
        <v>7004</v>
      </c>
      <c r="Q14" s="60">
        <v>20394</v>
      </c>
      <c r="R14" s="60">
        <v>6222</v>
      </c>
      <c r="S14" s="60">
        <v>4781</v>
      </c>
      <c r="T14" s="60">
        <v>7539</v>
      </c>
      <c r="U14" s="60">
        <v>18542</v>
      </c>
      <c r="V14" s="60">
        <v>56981</v>
      </c>
      <c r="W14" s="60">
        <v>81418</v>
      </c>
      <c r="X14" s="60">
        <v>-24437</v>
      </c>
      <c r="Y14" s="61">
        <v>-30.01</v>
      </c>
      <c r="Z14" s="62">
        <v>81418</v>
      </c>
    </row>
    <row r="15" spans="1:26" ht="12.75">
      <c r="A15" s="58" t="s">
        <v>41</v>
      </c>
      <c r="B15" s="19">
        <v>2257620</v>
      </c>
      <c r="C15" s="19">
        <v>0</v>
      </c>
      <c r="D15" s="59">
        <v>2577375</v>
      </c>
      <c r="E15" s="60">
        <v>2187376</v>
      </c>
      <c r="F15" s="60">
        <v>0</v>
      </c>
      <c r="G15" s="60">
        <v>346889</v>
      </c>
      <c r="H15" s="60">
        <v>157778</v>
      </c>
      <c r="I15" s="60">
        <v>504667</v>
      </c>
      <c r="J15" s="60">
        <v>0</v>
      </c>
      <c r="K15" s="60">
        <v>392637</v>
      </c>
      <c r="L15" s="60">
        <v>127565</v>
      </c>
      <c r="M15" s="60">
        <v>520202</v>
      </c>
      <c r="N15" s="60">
        <v>104651</v>
      </c>
      <c r="O15" s="60">
        <v>93252</v>
      </c>
      <c r="P15" s="60">
        <v>154861</v>
      </c>
      <c r="Q15" s="60">
        <v>352764</v>
      </c>
      <c r="R15" s="60">
        <v>42166</v>
      </c>
      <c r="S15" s="60">
        <v>187065</v>
      </c>
      <c r="T15" s="60">
        <v>146701</v>
      </c>
      <c r="U15" s="60">
        <v>375932</v>
      </c>
      <c r="V15" s="60">
        <v>1753565</v>
      </c>
      <c r="W15" s="60">
        <v>2577375</v>
      </c>
      <c r="X15" s="60">
        <v>-823810</v>
      </c>
      <c r="Y15" s="61">
        <v>-31.96</v>
      </c>
      <c r="Z15" s="62">
        <v>2187376</v>
      </c>
    </row>
    <row r="16" spans="1:26" ht="12.75">
      <c r="A16" s="69" t="s">
        <v>42</v>
      </c>
      <c r="B16" s="19">
        <v>2031579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1768470</v>
      </c>
      <c r="S16" s="60">
        <v>0</v>
      </c>
      <c r="T16" s="60">
        <v>0</v>
      </c>
      <c r="U16" s="60">
        <v>1768470</v>
      </c>
      <c r="V16" s="60">
        <v>1768470</v>
      </c>
      <c r="W16" s="60"/>
      <c r="X16" s="60">
        <v>1768470</v>
      </c>
      <c r="Y16" s="61">
        <v>0</v>
      </c>
      <c r="Z16" s="62">
        <v>0</v>
      </c>
    </row>
    <row r="17" spans="1:26" ht="12.75">
      <c r="A17" s="58" t="s">
        <v>43</v>
      </c>
      <c r="B17" s="19">
        <v>31125811</v>
      </c>
      <c r="C17" s="19">
        <v>0</v>
      </c>
      <c r="D17" s="59">
        <v>148239190</v>
      </c>
      <c r="E17" s="60">
        <v>48450086</v>
      </c>
      <c r="F17" s="60">
        <v>8120010</v>
      </c>
      <c r="G17" s="60">
        <v>3211674</v>
      </c>
      <c r="H17" s="60">
        <v>3044018</v>
      </c>
      <c r="I17" s="60">
        <v>14375702</v>
      </c>
      <c r="J17" s="60">
        <v>4715999</v>
      </c>
      <c r="K17" s="60">
        <v>4790618</v>
      </c>
      <c r="L17" s="60">
        <v>3833854</v>
      </c>
      <c r="M17" s="60">
        <v>13340471</v>
      </c>
      <c r="N17" s="60">
        <v>3334853</v>
      </c>
      <c r="O17" s="60">
        <v>3401714</v>
      </c>
      <c r="P17" s="60">
        <v>1458348</v>
      </c>
      <c r="Q17" s="60">
        <v>8194915</v>
      </c>
      <c r="R17" s="60">
        <v>2627890</v>
      </c>
      <c r="S17" s="60">
        <v>5480177</v>
      </c>
      <c r="T17" s="60">
        <v>2917122</v>
      </c>
      <c r="U17" s="60">
        <v>11025189</v>
      </c>
      <c r="V17" s="60">
        <v>46936277</v>
      </c>
      <c r="W17" s="60">
        <v>148239190</v>
      </c>
      <c r="X17" s="60">
        <v>-101302913</v>
      </c>
      <c r="Y17" s="61">
        <v>-68.34</v>
      </c>
      <c r="Z17" s="62">
        <v>48450086</v>
      </c>
    </row>
    <row r="18" spans="1:26" ht="12.75">
      <c r="A18" s="70" t="s">
        <v>44</v>
      </c>
      <c r="B18" s="71">
        <f>SUM(B11:B17)</f>
        <v>107973205</v>
      </c>
      <c r="C18" s="71">
        <f>SUM(C11:C17)</f>
        <v>0</v>
      </c>
      <c r="D18" s="72">
        <f aca="true" t="shared" si="1" ref="D18:Z18">SUM(D11:D17)</f>
        <v>219532085</v>
      </c>
      <c r="E18" s="73">
        <f t="shared" si="1"/>
        <v>121936839</v>
      </c>
      <c r="F18" s="73">
        <f t="shared" si="1"/>
        <v>13781948</v>
      </c>
      <c r="G18" s="73">
        <f t="shared" si="1"/>
        <v>9606890</v>
      </c>
      <c r="H18" s="73">
        <f t="shared" si="1"/>
        <v>8989699</v>
      </c>
      <c r="I18" s="73">
        <f t="shared" si="1"/>
        <v>32378537</v>
      </c>
      <c r="J18" s="73">
        <f t="shared" si="1"/>
        <v>10688450</v>
      </c>
      <c r="K18" s="73">
        <f t="shared" si="1"/>
        <v>11044967</v>
      </c>
      <c r="L18" s="73">
        <f t="shared" si="1"/>
        <v>10196475</v>
      </c>
      <c r="M18" s="73">
        <f t="shared" si="1"/>
        <v>31929892</v>
      </c>
      <c r="N18" s="73">
        <f t="shared" si="1"/>
        <v>9407390</v>
      </c>
      <c r="O18" s="73">
        <f t="shared" si="1"/>
        <v>9477432</v>
      </c>
      <c r="P18" s="73">
        <f t="shared" si="1"/>
        <v>7356032</v>
      </c>
      <c r="Q18" s="73">
        <f t="shared" si="1"/>
        <v>26240854</v>
      </c>
      <c r="R18" s="73">
        <f t="shared" si="1"/>
        <v>10324230</v>
      </c>
      <c r="S18" s="73">
        <f t="shared" si="1"/>
        <v>11368250</v>
      </c>
      <c r="T18" s="73">
        <f t="shared" si="1"/>
        <v>8733328</v>
      </c>
      <c r="U18" s="73">
        <f t="shared" si="1"/>
        <v>30425808</v>
      </c>
      <c r="V18" s="73">
        <f t="shared" si="1"/>
        <v>120975091</v>
      </c>
      <c r="W18" s="73">
        <f t="shared" si="1"/>
        <v>219532085</v>
      </c>
      <c r="X18" s="73">
        <f t="shared" si="1"/>
        <v>-98556994</v>
      </c>
      <c r="Y18" s="67">
        <f>+IF(W18&lt;&gt;0,(X18/W18)*100,0)</f>
        <v>-44.894118324435354</v>
      </c>
      <c r="Z18" s="74">
        <f t="shared" si="1"/>
        <v>121936839</v>
      </c>
    </row>
    <row r="19" spans="1:26" ht="12.75">
      <c r="A19" s="70" t="s">
        <v>45</v>
      </c>
      <c r="B19" s="75">
        <f>+B10-B18</f>
        <v>-2983659</v>
      </c>
      <c r="C19" s="75">
        <f>+C10-C18</f>
        <v>0</v>
      </c>
      <c r="D19" s="76">
        <f aca="true" t="shared" si="2" ref="D19:Z19">+D10-D18</f>
        <v>241501</v>
      </c>
      <c r="E19" s="77">
        <f t="shared" si="2"/>
        <v>211958</v>
      </c>
      <c r="F19" s="77">
        <f t="shared" si="2"/>
        <v>30258557</v>
      </c>
      <c r="G19" s="77">
        <f t="shared" si="2"/>
        <v>-5034197</v>
      </c>
      <c r="H19" s="77">
        <f t="shared" si="2"/>
        <v>-8815430</v>
      </c>
      <c r="I19" s="77">
        <f t="shared" si="2"/>
        <v>16408930</v>
      </c>
      <c r="J19" s="77">
        <f t="shared" si="2"/>
        <v>-10578066</v>
      </c>
      <c r="K19" s="77">
        <f t="shared" si="2"/>
        <v>-7993748</v>
      </c>
      <c r="L19" s="77">
        <f t="shared" si="2"/>
        <v>23870157</v>
      </c>
      <c r="M19" s="77">
        <f t="shared" si="2"/>
        <v>5298343</v>
      </c>
      <c r="N19" s="77">
        <f t="shared" si="2"/>
        <v>-8596452</v>
      </c>
      <c r="O19" s="77">
        <f t="shared" si="2"/>
        <v>-6789628</v>
      </c>
      <c r="P19" s="77">
        <f t="shared" si="2"/>
        <v>18160639</v>
      </c>
      <c r="Q19" s="77">
        <f t="shared" si="2"/>
        <v>2774559</v>
      </c>
      <c r="R19" s="77">
        <f t="shared" si="2"/>
        <v>-6921859</v>
      </c>
      <c r="S19" s="77">
        <f t="shared" si="2"/>
        <v>-11025174</v>
      </c>
      <c r="T19" s="77">
        <f t="shared" si="2"/>
        <v>-8205220</v>
      </c>
      <c r="U19" s="77">
        <f t="shared" si="2"/>
        <v>-26152253</v>
      </c>
      <c r="V19" s="77">
        <f t="shared" si="2"/>
        <v>-1670421</v>
      </c>
      <c r="W19" s="77">
        <f>IF(E10=E18,0,W10-W18)</f>
        <v>241501</v>
      </c>
      <c r="X19" s="77">
        <f t="shared" si="2"/>
        <v>-1911922</v>
      </c>
      <c r="Y19" s="78">
        <f>+IF(W19&lt;&gt;0,(X19/W19)*100,0)</f>
        <v>-791.6828501745334</v>
      </c>
      <c r="Z19" s="79">
        <f t="shared" si="2"/>
        <v>211958</v>
      </c>
    </row>
    <row r="20" spans="1:26" ht="12.75">
      <c r="A20" s="58" t="s">
        <v>46</v>
      </c>
      <c r="B20" s="19">
        <v>0</v>
      </c>
      <c r="C20" s="1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/>
      <c r="X20" s="60">
        <v>0</v>
      </c>
      <c r="Y20" s="61">
        <v>0</v>
      </c>
      <c r="Z20" s="62">
        <v>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-2983659</v>
      </c>
      <c r="C22" s="86">
        <f>SUM(C19:C21)</f>
        <v>0</v>
      </c>
      <c r="D22" s="87">
        <f aca="true" t="shared" si="3" ref="D22:Z22">SUM(D19:D21)</f>
        <v>241501</v>
      </c>
      <c r="E22" s="88">
        <f t="shared" si="3"/>
        <v>211958</v>
      </c>
      <c r="F22" s="88">
        <f t="shared" si="3"/>
        <v>30258557</v>
      </c>
      <c r="G22" s="88">
        <f t="shared" si="3"/>
        <v>-5034197</v>
      </c>
      <c r="H22" s="88">
        <f t="shared" si="3"/>
        <v>-8815430</v>
      </c>
      <c r="I22" s="88">
        <f t="shared" si="3"/>
        <v>16408930</v>
      </c>
      <c r="J22" s="88">
        <f t="shared" si="3"/>
        <v>-10578066</v>
      </c>
      <c r="K22" s="88">
        <f t="shared" si="3"/>
        <v>-7993748</v>
      </c>
      <c r="L22" s="88">
        <f t="shared" si="3"/>
        <v>23870157</v>
      </c>
      <c r="M22" s="88">
        <f t="shared" si="3"/>
        <v>5298343</v>
      </c>
      <c r="N22" s="88">
        <f t="shared" si="3"/>
        <v>-8596452</v>
      </c>
      <c r="O22" s="88">
        <f t="shared" si="3"/>
        <v>-6789628</v>
      </c>
      <c r="P22" s="88">
        <f t="shared" si="3"/>
        <v>18160639</v>
      </c>
      <c r="Q22" s="88">
        <f t="shared" si="3"/>
        <v>2774559</v>
      </c>
      <c r="R22" s="88">
        <f t="shared" si="3"/>
        <v>-6921859</v>
      </c>
      <c r="S22" s="88">
        <f t="shared" si="3"/>
        <v>-11025174</v>
      </c>
      <c r="T22" s="88">
        <f t="shared" si="3"/>
        <v>-8205220</v>
      </c>
      <c r="U22" s="88">
        <f t="shared" si="3"/>
        <v>-26152253</v>
      </c>
      <c r="V22" s="88">
        <f t="shared" si="3"/>
        <v>-1670421</v>
      </c>
      <c r="W22" s="88">
        <f t="shared" si="3"/>
        <v>241501</v>
      </c>
      <c r="X22" s="88">
        <f t="shared" si="3"/>
        <v>-1911922</v>
      </c>
      <c r="Y22" s="89">
        <f>+IF(W22&lt;&gt;0,(X22/W22)*100,0)</f>
        <v>-791.6828501745334</v>
      </c>
      <c r="Z22" s="90">
        <f t="shared" si="3"/>
        <v>211958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-2983659</v>
      </c>
      <c r="C24" s="75">
        <f>SUM(C22:C23)</f>
        <v>0</v>
      </c>
      <c r="D24" s="76">
        <f aca="true" t="shared" si="4" ref="D24:Z24">SUM(D22:D23)</f>
        <v>241501</v>
      </c>
      <c r="E24" s="77">
        <f t="shared" si="4"/>
        <v>211958</v>
      </c>
      <c r="F24" s="77">
        <f t="shared" si="4"/>
        <v>30258557</v>
      </c>
      <c r="G24" s="77">
        <f t="shared" si="4"/>
        <v>-5034197</v>
      </c>
      <c r="H24" s="77">
        <f t="shared" si="4"/>
        <v>-8815430</v>
      </c>
      <c r="I24" s="77">
        <f t="shared" si="4"/>
        <v>16408930</v>
      </c>
      <c r="J24" s="77">
        <f t="shared" si="4"/>
        <v>-10578066</v>
      </c>
      <c r="K24" s="77">
        <f t="shared" si="4"/>
        <v>-7993748</v>
      </c>
      <c r="L24" s="77">
        <f t="shared" si="4"/>
        <v>23870157</v>
      </c>
      <c r="M24" s="77">
        <f t="shared" si="4"/>
        <v>5298343</v>
      </c>
      <c r="N24" s="77">
        <f t="shared" si="4"/>
        <v>-8596452</v>
      </c>
      <c r="O24" s="77">
        <f t="shared" si="4"/>
        <v>-6789628</v>
      </c>
      <c r="P24" s="77">
        <f t="shared" si="4"/>
        <v>18160639</v>
      </c>
      <c r="Q24" s="77">
        <f t="shared" si="4"/>
        <v>2774559</v>
      </c>
      <c r="R24" s="77">
        <f t="shared" si="4"/>
        <v>-6921859</v>
      </c>
      <c r="S24" s="77">
        <f t="shared" si="4"/>
        <v>-11025174</v>
      </c>
      <c r="T24" s="77">
        <f t="shared" si="4"/>
        <v>-8205220</v>
      </c>
      <c r="U24" s="77">
        <f t="shared" si="4"/>
        <v>-26152253</v>
      </c>
      <c r="V24" s="77">
        <f t="shared" si="4"/>
        <v>-1670421</v>
      </c>
      <c r="W24" s="77">
        <f t="shared" si="4"/>
        <v>241501</v>
      </c>
      <c r="X24" s="77">
        <f t="shared" si="4"/>
        <v>-1911922</v>
      </c>
      <c r="Y24" s="78">
        <f>+IF(W24&lt;&gt;0,(X24/W24)*100,0)</f>
        <v>-791.6828501745334</v>
      </c>
      <c r="Z24" s="79">
        <f t="shared" si="4"/>
        <v>211958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5430032</v>
      </c>
      <c r="C27" s="22">
        <v>0</v>
      </c>
      <c r="D27" s="99">
        <v>241500</v>
      </c>
      <c r="E27" s="100">
        <v>467433</v>
      </c>
      <c r="F27" s="100">
        <v>0</v>
      </c>
      <c r="G27" s="100">
        <v>0</v>
      </c>
      <c r="H27" s="100">
        <v>0</v>
      </c>
      <c r="I27" s="100">
        <v>0</v>
      </c>
      <c r="J27" s="100">
        <v>0</v>
      </c>
      <c r="K27" s="100">
        <v>7500</v>
      </c>
      <c r="L27" s="100">
        <v>0</v>
      </c>
      <c r="M27" s="100">
        <v>7500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7500</v>
      </c>
      <c r="W27" s="100">
        <v>467433</v>
      </c>
      <c r="X27" s="100">
        <v>-459933</v>
      </c>
      <c r="Y27" s="101">
        <v>-98.4</v>
      </c>
      <c r="Z27" s="102">
        <v>467433</v>
      </c>
    </row>
    <row r="28" spans="1:26" ht="12.75">
      <c r="A28" s="103" t="s">
        <v>46</v>
      </c>
      <c r="B28" s="19">
        <v>5430032</v>
      </c>
      <c r="C28" s="19">
        <v>0</v>
      </c>
      <c r="D28" s="59">
        <v>241500</v>
      </c>
      <c r="E28" s="60">
        <v>467433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7500</v>
      </c>
      <c r="L28" s="60">
        <v>0</v>
      </c>
      <c r="M28" s="60">
        <v>7500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7500</v>
      </c>
      <c r="W28" s="60">
        <v>467433</v>
      </c>
      <c r="X28" s="60">
        <v>-459933</v>
      </c>
      <c r="Y28" s="61">
        <v>-98.4</v>
      </c>
      <c r="Z28" s="62">
        <v>467433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/>
      <c r="X31" s="60">
        <v>0</v>
      </c>
      <c r="Y31" s="61">
        <v>0</v>
      </c>
      <c r="Z31" s="62">
        <v>0</v>
      </c>
    </row>
    <row r="32" spans="1:26" ht="12.75">
      <c r="A32" s="70" t="s">
        <v>54</v>
      </c>
      <c r="B32" s="22">
        <f>SUM(B28:B31)</f>
        <v>5430032</v>
      </c>
      <c r="C32" s="22">
        <f>SUM(C28:C31)</f>
        <v>0</v>
      </c>
      <c r="D32" s="99">
        <f aca="true" t="shared" si="5" ref="D32:Z32">SUM(D28:D31)</f>
        <v>241500</v>
      </c>
      <c r="E32" s="100">
        <f t="shared" si="5"/>
        <v>467433</v>
      </c>
      <c r="F32" s="100">
        <f t="shared" si="5"/>
        <v>0</v>
      </c>
      <c r="G32" s="100">
        <f t="shared" si="5"/>
        <v>0</v>
      </c>
      <c r="H32" s="100">
        <f t="shared" si="5"/>
        <v>0</v>
      </c>
      <c r="I32" s="100">
        <f t="shared" si="5"/>
        <v>0</v>
      </c>
      <c r="J32" s="100">
        <f t="shared" si="5"/>
        <v>0</v>
      </c>
      <c r="K32" s="100">
        <f t="shared" si="5"/>
        <v>7500</v>
      </c>
      <c r="L32" s="100">
        <f t="shared" si="5"/>
        <v>0</v>
      </c>
      <c r="M32" s="100">
        <f t="shared" si="5"/>
        <v>7500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7500</v>
      </c>
      <c r="W32" s="100">
        <f t="shared" si="5"/>
        <v>467433</v>
      </c>
      <c r="X32" s="100">
        <f t="shared" si="5"/>
        <v>-459933</v>
      </c>
      <c r="Y32" s="101">
        <f>+IF(W32&lt;&gt;0,(X32/W32)*100,0)</f>
        <v>-98.39549197425086</v>
      </c>
      <c r="Z32" s="102">
        <f t="shared" si="5"/>
        <v>467433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3915373</v>
      </c>
      <c r="C35" s="19">
        <v>0</v>
      </c>
      <c r="D35" s="59">
        <v>1847504</v>
      </c>
      <c r="E35" s="60">
        <v>1847504</v>
      </c>
      <c r="F35" s="60">
        <v>39565316</v>
      </c>
      <c r="G35" s="60">
        <v>34594597</v>
      </c>
      <c r="H35" s="60">
        <v>26049590</v>
      </c>
      <c r="I35" s="60">
        <v>26049590</v>
      </c>
      <c r="J35" s="60">
        <v>8977928</v>
      </c>
      <c r="K35" s="60">
        <v>95568</v>
      </c>
      <c r="L35" s="60">
        <v>24050441</v>
      </c>
      <c r="M35" s="60">
        <v>24050441</v>
      </c>
      <c r="N35" s="60">
        <v>15874424</v>
      </c>
      <c r="O35" s="60">
        <v>8966778</v>
      </c>
      <c r="P35" s="60">
        <v>24943193</v>
      </c>
      <c r="Q35" s="60">
        <v>24943193</v>
      </c>
      <c r="R35" s="60">
        <v>21076616</v>
      </c>
      <c r="S35" s="60">
        <v>10616102</v>
      </c>
      <c r="T35" s="60">
        <v>2232391</v>
      </c>
      <c r="U35" s="60">
        <v>2232391</v>
      </c>
      <c r="V35" s="60">
        <v>2232391</v>
      </c>
      <c r="W35" s="60">
        <v>1847504</v>
      </c>
      <c r="X35" s="60">
        <v>384887</v>
      </c>
      <c r="Y35" s="61">
        <v>20.83</v>
      </c>
      <c r="Z35" s="62">
        <v>1847504</v>
      </c>
    </row>
    <row r="36" spans="1:26" ht="12.75">
      <c r="A36" s="58" t="s">
        <v>57</v>
      </c>
      <c r="B36" s="19">
        <v>13992197</v>
      </c>
      <c r="C36" s="19">
        <v>0</v>
      </c>
      <c r="D36" s="59">
        <v>11609275</v>
      </c>
      <c r="E36" s="60">
        <v>11609275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11609275</v>
      </c>
      <c r="X36" s="60">
        <v>-11609275</v>
      </c>
      <c r="Y36" s="61">
        <v>-100</v>
      </c>
      <c r="Z36" s="62">
        <v>11609275</v>
      </c>
    </row>
    <row r="37" spans="1:26" ht="12.75">
      <c r="A37" s="58" t="s">
        <v>58</v>
      </c>
      <c r="B37" s="19">
        <v>16397646</v>
      </c>
      <c r="C37" s="19">
        <v>0</v>
      </c>
      <c r="D37" s="59">
        <v>4402233</v>
      </c>
      <c r="E37" s="60">
        <v>4402233</v>
      </c>
      <c r="F37" s="60">
        <v>12160547</v>
      </c>
      <c r="G37" s="60">
        <v>12350546</v>
      </c>
      <c r="H37" s="60">
        <v>2749091</v>
      </c>
      <c r="I37" s="60">
        <v>2749091</v>
      </c>
      <c r="J37" s="60">
        <v>4074352</v>
      </c>
      <c r="K37" s="60">
        <v>3692231</v>
      </c>
      <c r="L37" s="60">
        <v>3298685</v>
      </c>
      <c r="M37" s="60">
        <v>3298685</v>
      </c>
      <c r="N37" s="60">
        <v>1438767</v>
      </c>
      <c r="O37" s="60">
        <v>2882781</v>
      </c>
      <c r="P37" s="60">
        <v>1670254</v>
      </c>
      <c r="Q37" s="60">
        <v>1670254</v>
      </c>
      <c r="R37" s="60">
        <v>2527568</v>
      </c>
      <c r="S37" s="60">
        <v>5213999</v>
      </c>
      <c r="T37" s="60">
        <v>5362968</v>
      </c>
      <c r="U37" s="60">
        <v>5362968</v>
      </c>
      <c r="V37" s="60">
        <v>5362968</v>
      </c>
      <c r="W37" s="60">
        <v>4402233</v>
      </c>
      <c r="X37" s="60">
        <v>960735</v>
      </c>
      <c r="Y37" s="61">
        <v>21.82</v>
      </c>
      <c r="Z37" s="62">
        <v>4402233</v>
      </c>
    </row>
    <row r="38" spans="1:26" ht="12.75">
      <c r="A38" s="58" t="s">
        <v>59</v>
      </c>
      <c r="B38" s="19">
        <v>8931000</v>
      </c>
      <c r="C38" s="19">
        <v>0</v>
      </c>
      <c r="D38" s="59">
        <v>134349</v>
      </c>
      <c r="E38" s="60">
        <v>134349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134349</v>
      </c>
      <c r="X38" s="60">
        <v>-134349</v>
      </c>
      <c r="Y38" s="61">
        <v>-100</v>
      </c>
      <c r="Z38" s="62">
        <v>134349</v>
      </c>
    </row>
    <row r="39" spans="1:26" ht="12.75">
      <c r="A39" s="58" t="s">
        <v>60</v>
      </c>
      <c r="B39" s="19">
        <v>-7421076</v>
      </c>
      <c r="C39" s="19">
        <v>0</v>
      </c>
      <c r="D39" s="59">
        <v>8920197</v>
      </c>
      <c r="E39" s="60">
        <v>8920197</v>
      </c>
      <c r="F39" s="60">
        <v>27404769</v>
      </c>
      <c r="G39" s="60">
        <v>22244051</v>
      </c>
      <c r="H39" s="60">
        <v>23300499</v>
      </c>
      <c r="I39" s="60">
        <v>23300499</v>
      </c>
      <c r="J39" s="60">
        <v>4903576</v>
      </c>
      <c r="K39" s="60">
        <v>-3596663</v>
      </c>
      <c r="L39" s="60">
        <v>20751756</v>
      </c>
      <c r="M39" s="60">
        <v>20751756</v>
      </c>
      <c r="N39" s="60">
        <v>14435657</v>
      </c>
      <c r="O39" s="60">
        <v>6083997</v>
      </c>
      <c r="P39" s="60">
        <v>23272939</v>
      </c>
      <c r="Q39" s="60">
        <v>23272939</v>
      </c>
      <c r="R39" s="60">
        <v>18549048</v>
      </c>
      <c r="S39" s="60">
        <v>5402103</v>
      </c>
      <c r="T39" s="60">
        <v>-3130577</v>
      </c>
      <c r="U39" s="60">
        <v>-3130577</v>
      </c>
      <c r="V39" s="60">
        <v>-3130577</v>
      </c>
      <c r="W39" s="60">
        <v>8920197</v>
      </c>
      <c r="X39" s="60">
        <v>-12050774</v>
      </c>
      <c r="Y39" s="61">
        <v>-135.1</v>
      </c>
      <c r="Z39" s="62">
        <v>8920197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3971383</v>
      </c>
      <c r="C42" s="19">
        <v>0</v>
      </c>
      <c r="D42" s="59">
        <v>241501</v>
      </c>
      <c r="E42" s="60">
        <v>3359054</v>
      </c>
      <c r="F42" s="60">
        <v>30707867</v>
      </c>
      <c r="G42" s="60">
        <v>-4970719</v>
      </c>
      <c r="H42" s="60">
        <v>-8545006</v>
      </c>
      <c r="I42" s="60">
        <v>17192142</v>
      </c>
      <c r="J42" s="60">
        <v>-9923182</v>
      </c>
      <c r="K42" s="60">
        <v>-8882360</v>
      </c>
      <c r="L42" s="60">
        <v>23954873</v>
      </c>
      <c r="M42" s="60">
        <v>5149331</v>
      </c>
      <c r="N42" s="60">
        <v>-8176017</v>
      </c>
      <c r="O42" s="60">
        <v>-6907647</v>
      </c>
      <c r="P42" s="60">
        <v>15976416</v>
      </c>
      <c r="Q42" s="60">
        <v>892752</v>
      </c>
      <c r="R42" s="60">
        <v>-3866578</v>
      </c>
      <c r="S42" s="60">
        <v>-10460515</v>
      </c>
      <c r="T42" s="60">
        <v>-8384194</v>
      </c>
      <c r="U42" s="60">
        <v>-22711287</v>
      </c>
      <c r="V42" s="60">
        <v>522938</v>
      </c>
      <c r="W42" s="60">
        <v>3359054</v>
      </c>
      <c r="X42" s="60">
        <v>-2836116</v>
      </c>
      <c r="Y42" s="61">
        <v>-84.43</v>
      </c>
      <c r="Z42" s="62">
        <v>3359054</v>
      </c>
    </row>
    <row r="43" spans="1:26" ht="12.75">
      <c r="A43" s="58" t="s">
        <v>63</v>
      </c>
      <c r="B43" s="19">
        <v>-3108651</v>
      </c>
      <c r="C43" s="19">
        <v>0</v>
      </c>
      <c r="D43" s="59">
        <v>-241501</v>
      </c>
      <c r="E43" s="60">
        <v>-241500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-241500</v>
      </c>
      <c r="X43" s="60">
        <v>241500</v>
      </c>
      <c r="Y43" s="61">
        <v>-100</v>
      </c>
      <c r="Z43" s="62">
        <v>-241500</v>
      </c>
    </row>
    <row r="44" spans="1:26" ht="12.75">
      <c r="A44" s="58" t="s">
        <v>64</v>
      </c>
      <c r="B44" s="19">
        <v>-1351155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249446</v>
      </c>
      <c r="C45" s="22">
        <v>0</v>
      </c>
      <c r="D45" s="99">
        <v>0</v>
      </c>
      <c r="E45" s="100">
        <v>3367004</v>
      </c>
      <c r="F45" s="100">
        <v>30957317</v>
      </c>
      <c r="G45" s="100">
        <v>25986598</v>
      </c>
      <c r="H45" s="100">
        <v>17441592</v>
      </c>
      <c r="I45" s="100">
        <v>17441592</v>
      </c>
      <c r="J45" s="100">
        <v>7518410</v>
      </c>
      <c r="K45" s="100">
        <v>-1363950</v>
      </c>
      <c r="L45" s="100">
        <v>22590923</v>
      </c>
      <c r="M45" s="100">
        <v>22590923</v>
      </c>
      <c r="N45" s="100">
        <v>14414906</v>
      </c>
      <c r="O45" s="100">
        <v>7507259</v>
      </c>
      <c r="P45" s="100">
        <v>23483675</v>
      </c>
      <c r="Q45" s="100">
        <v>14414906</v>
      </c>
      <c r="R45" s="100">
        <v>19617097</v>
      </c>
      <c r="S45" s="100">
        <v>9156582</v>
      </c>
      <c r="T45" s="100">
        <v>772388</v>
      </c>
      <c r="U45" s="100">
        <v>772388</v>
      </c>
      <c r="V45" s="100">
        <v>772388</v>
      </c>
      <c r="W45" s="100">
        <v>3367004</v>
      </c>
      <c r="X45" s="100">
        <v>-2594616</v>
      </c>
      <c r="Y45" s="101">
        <v>-77.06</v>
      </c>
      <c r="Z45" s="102">
        <v>3367004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1459518</v>
      </c>
      <c r="W49" s="54">
        <v>1459518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3057670</v>
      </c>
      <c r="C51" s="52">
        <v>0</v>
      </c>
      <c r="D51" s="129">
        <v>907942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1397356</v>
      </c>
      <c r="W51" s="54">
        <v>5362968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286</v>
      </c>
      <c r="B67" s="24"/>
      <c r="C67" s="24"/>
      <c r="D67" s="25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5"/>
      <c r="Z67" s="27"/>
    </row>
    <row r="68" spans="1:26" ht="12.7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2.7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2.75" hidden="1">
      <c r="A76" s="42" t="s">
        <v>287</v>
      </c>
      <c r="B76" s="32"/>
      <c r="C76" s="32"/>
      <c r="D76" s="33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3"/>
      <c r="Z76" s="35"/>
    </row>
    <row r="77" spans="1:26" ht="12.7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2.75" hidden="1">
      <c r="A78" s="38" t="s">
        <v>32</v>
      </c>
      <c r="B78" s="19"/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600000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600000</v>
      </c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2257621</v>
      </c>
      <c r="D40" s="344">
        <f t="shared" si="9"/>
        <v>0</v>
      </c>
      <c r="E40" s="343">
        <f t="shared" si="9"/>
        <v>1977376</v>
      </c>
      <c r="F40" s="345">
        <f t="shared" si="9"/>
        <v>2187376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2187376</v>
      </c>
      <c r="Y40" s="345">
        <f t="shared" si="9"/>
        <v>-2187376</v>
      </c>
      <c r="Z40" s="336">
        <f>+IF(X40&lt;&gt;0,+(Y40/X40)*100,0)</f>
        <v>-100</v>
      </c>
      <c r="AA40" s="350">
        <f>SUM(AA41:AA49)</f>
        <v>2187376</v>
      </c>
    </row>
    <row r="41" spans="1:27" ht="12.75">
      <c r="A41" s="361" t="s">
        <v>248</v>
      </c>
      <c r="B41" s="142"/>
      <c r="C41" s="362"/>
      <c r="D41" s="363"/>
      <c r="E41" s="362">
        <v>300000</v>
      </c>
      <c r="F41" s="364">
        <v>150000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150000</v>
      </c>
      <c r="Y41" s="364">
        <v>-150000</v>
      </c>
      <c r="Z41" s="365">
        <v>-100</v>
      </c>
      <c r="AA41" s="366">
        <v>150000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>
        <v>1158188</v>
      </c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452948</v>
      </c>
      <c r="D48" s="368"/>
      <c r="E48" s="54">
        <v>519188</v>
      </c>
      <c r="F48" s="53">
        <v>919188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919188</v>
      </c>
      <c r="Y48" s="53">
        <v>-919188</v>
      </c>
      <c r="Z48" s="94">
        <v>-100</v>
      </c>
      <c r="AA48" s="95">
        <v>919188</v>
      </c>
    </row>
    <row r="49" spans="1:27" ht="12.75">
      <c r="A49" s="361" t="s">
        <v>93</v>
      </c>
      <c r="B49" s="136"/>
      <c r="C49" s="54">
        <v>1804673</v>
      </c>
      <c r="D49" s="368"/>
      <c r="E49" s="54"/>
      <c r="F49" s="53">
        <v>1118188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1118188</v>
      </c>
      <c r="Y49" s="53">
        <v>-1118188</v>
      </c>
      <c r="Z49" s="94">
        <v>-100</v>
      </c>
      <c r="AA49" s="95">
        <v>1118188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2257621</v>
      </c>
      <c r="D60" s="346">
        <f t="shared" si="14"/>
        <v>0</v>
      </c>
      <c r="E60" s="219">
        <f t="shared" si="14"/>
        <v>2577376</v>
      </c>
      <c r="F60" s="264">
        <f t="shared" si="14"/>
        <v>2187376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2187376</v>
      </c>
      <c r="Y60" s="264">
        <f t="shared" si="14"/>
        <v>-2187376</v>
      </c>
      <c r="Z60" s="337">
        <f>+IF(X60&lt;&gt;0,+(Y60/X60)*100,0)</f>
        <v>-100</v>
      </c>
      <c r="AA60" s="232">
        <f>+AA57+AA54+AA51+AA40+AA37+AA34+AA22+AA5</f>
        <v>2187376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100407871</v>
      </c>
      <c r="D5" s="153">
        <f>SUM(D6:D8)</f>
        <v>0</v>
      </c>
      <c r="E5" s="154">
        <f t="shared" si="0"/>
        <v>176766851</v>
      </c>
      <c r="F5" s="100">
        <f t="shared" si="0"/>
        <v>110503197</v>
      </c>
      <c r="G5" s="100">
        <f t="shared" si="0"/>
        <v>43752200</v>
      </c>
      <c r="H5" s="100">
        <f t="shared" si="0"/>
        <v>356693</v>
      </c>
      <c r="I5" s="100">
        <f t="shared" si="0"/>
        <v>174269</v>
      </c>
      <c r="J5" s="100">
        <f t="shared" si="0"/>
        <v>44283162</v>
      </c>
      <c r="K5" s="100">
        <f t="shared" si="0"/>
        <v>110384</v>
      </c>
      <c r="L5" s="100">
        <f t="shared" si="0"/>
        <v>88219</v>
      </c>
      <c r="M5" s="100">
        <f t="shared" si="0"/>
        <v>34066632</v>
      </c>
      <c r="N5" s="100">
        <f t="shared" si="0"/>
        <v>34265235</v>
      </c>
      <c r="O5" s="100">
        <f t="shared" si="0"/>
        <v>90938</v>
      </c>
      <c r="P5" s="100">
        <f t="shared" si="0"/>
        <v>44804</v>
      </c>
      <c r="Q5" s="100">
        <f t="shared" si="0"/>
        <v>25516671</v>
      </c>
      <c r="R5" s="100">
        <f t="shared" si="0"/>
        <v>25652413</v>
      </c>
      <c r="S5" s="100">
        <f t="shared" si="0"/>
        <v>3402371</v>
      </c>
      <c r="T5" s="100">
        <f t="shared" si="0"/>
        <v>48967</v>
      </c>
      <c r="U5" s="100">
        <f t="shared" si="0"/>
        <v>31108</v>
      </c>
      <c r="V5" s="100">
        <f t="shared" si="0"/>
        <v>3482446</v>
      </c>
      <c r="W5" s="100">
        <f t="shared" si="0"/>
        <v>107683256</v>
      </c>
      <c r="X5" s="100">
        <f t="shared" si="0"/>
        <v>176766852</v>
      </c>
      <c r="Y5" s="100">
        <f t="shared" si="0"/>
        <v>-69083596</v>
      </c>
      <c r="Z5" s="137">
        <f>+IF(X5&lt;&gt;0,+(Y5/X5)*100,0)</f>
        <v>-39.08175951450445</v>
      </c>
      <c r="AA5" s="153">
        <f>SUM(AA6:AA8)</f>
        <v>110503197</v>
      </c>
    </row>
    <row r="6" spans="1:27" ht="12.75">
      <c r="A6" s="138" t="s">
        <v>75</v>
      </c>
      <c r="B6" s="136"/>
      <c r="C6" s="155"/>
      <c r="D6" s="155"/>
      <c r="E6" s="156">
        <v>30750760</v>
      </c>
      <c r="F6" s="60">
        <v>3000000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30750760</v>
      </c>
      <c r="Y6" s="60">
        <v>-30750760</v>
      </c>
      <c r="Z6" s="140">
        <v>-100</v>
      </c>
      <c r="AA6" s="155">
        <v>3000000</v>
      </c>
    </row>
    <row r="7" spans="1:27" ht="12.75">
      <c r="A7" s="138" t="s">
        <v>76</v>
      </c>
      <c r="B7" s="136"/>
      <c r="C7" s="157">
        <v>100407871</v>
      </c>
      <c r="D7" s="157"/>
      <c r="E7" s="158">
        <v>143723963</v>
      </c>
      <c r="F7" s="159">
        <v>107503197</v>
      </c>
      <c r="G7" s="159">
        <v>43752200</v>
      </c>
      <c r="H7" s="159">
        <v>356693</v>
      </c>
      <c r="I7" s="159">
        <v>174269</v>
      </c>
      <c r="J7" s="159">
        <v>44283162</v>
      </c>
      <c r="K7" s="159">
        <v>110384</v>
      </c>
      <c r="L7" s="159">
        <v>88219</v>
      </c>
      <c r="M7" s="159">
        <v>34066632</v>
      </c>
      <c r="N7" s="159">
        <v>34265235</v>
      </c>
      <c r="O7" s="159">
        <v>90938</v>
      </c>
      <c r="P7" s="159">
        <v>44804</v>
      </c>
      <c r="Q7" s="159">
        <v>25516671</v>
      </c>
      <c r="R7" s="159">
        <v>25652413</v>
      </c>
      <c r="S7" s="159">
        <v>3402371</v>
      </c>
      <c r="T7" s="159">
        <v>48967</v>
      </c>
      <c r="U7" s="159">
        <v>31108</v>
      </c>
      <c r="V7" s="159">
        <v>3482446</v>
      </c>
      <c r="W7" s="159">
        <v>107683256</v>
      </c>
      <c r="X7" s="159">
        <v>143723964</v>
      </c>
      <c r="Y7" s="159">
        <v>-36040708</v>
      </c>
      <c r="Z7" s="141">
        <v>-25.08</v>
      </c>
      <c r="AA7" s="157">
        <v>107503197</v>
      </c>
    </row>
    <row r="8" spans="1:27" ht="12.75">
      <c r="A8" s="138" t="s">
        <v>77</v>
      </c>
      <c r="B8" s="136"/>
      <c r="C8" s="155"/>
      <c r="D8" s="155"/>
      <c r="E8" s="156">
        <v>2292128</v>
      </c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2292128</v>
      </c>
      <c r="Y8" s="60">
        <v>-2292128</v>
      </c>
      <c r="Z8" s="140">
        <v>-100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22163219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22163219</v>
      </c>
      <c r="Y9" s="100">
        <f t="shared" si="1"/>
        <v>-22163219</v>
      </c>
      <c r="Z9" s="137">
        <f>+IF(X9&lt;&gt;0,+(Y9/X9)*100,0)</f>
        <v>-100</v>
      </c>
      <c r="AA9" s="153">
        <f>SUM(AA10:AA14)</f>
        <v>0</v>
      </c>
    </row>
    <row r="10" spans="1:27" ht="12.75">
      <c r="A10" s="138" t="s">
        <v>79</v>
      </c>
      <c r="B10" s="136"/>
      <c r="C10" s="155"/>
      <c r="D10" s="155"/>
      <c r="E10" s="156">
        <v>9403659</v>
      </c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9403659</v>
      </c>
      <c r="Y10" s="60">
        <v>-9403659</v>
      </c>
      <c r="Z10" s="140">
        <v>-100</v>
      </c>
      <c r="AA10" s="155"/>
    </row>
    <row r="11" spans="1:27" ht="12.75">
      <c r="A11" s="138" t="s">
        <v>80</v>
      </c>
      <c r="B11" s="136"/>
      <c r="C11" s="155"/>
      <c r="D11" s="155"/>
      <c r="E11" s="156">
        <v>1175867</v>
      </c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1175867</v>
      </c>
      <c r="Y11" s="60">
        <v>-1175867</v>
      </c>
      <c r="Z11" s="140">
        <v>-100</v>
      </c>
      <c r="AA11" s="155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>
        <v>11583693</v>
      </c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>
        <v>11583693</v>
      </c>
      <c r="Y14" s="159">
        <v>-11583693</v>
      </c>
      <c r="Z14" s="141">
        <v>-100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4581675</v>
      </c>
      <c r="D15" s="153">
        <f>SUM(D16:D18)</f>
        <v>0</v>
      </c>
      <c r="E15" s="154">
        <f t="shared" si="2"/>
        <v>20843516</v>
      </c>
      <c r="F15" s="100">
        <f t="shared" si="2"/>
        <v>11645600</v>
      </c>
      <c r="G15" s="100">
        <f t="shared" si="2"/>
        <v>288305</v>
      </c>
      <c r="H15" s="100">
        <f t="shared" si="2"/>
        <v>4216000</v>
      </c>
      <c r="I15" s="100">
        <f t="shared" si="2"/>
        <v>0</v>
      </c>
      <c r="J15" s="100">
        <f t="shared" si="2"/>
        <v>4504305</v>
      </c>
      <c r="K15" s="100">
        <f t="shared" si="2"/>
        <v>0</v>
      </c>
      <c r="L15" s="100">
        <f t="shared" si="2"/>
        <v>2963000</v>
      </c>
      <c r="M15" s="100">
        <f t="shared" si="2"/>
        <v>0</v>
      </c>
      <c r="N15" s="100">
        <f t="shared" si="2"/>
        <v>2963000</v>
      </c>
      <c r="O15" s="100">
        <f t="shared" si="2"/>
        <v>720000</v>
      </c>
      <c r="P15" s="100">
        <f t="shared" si="2"/>
        <v>2643000</v>
      </c>
      <c r="Q15" s="100">
        <f t="shared" si="2"/>
        <v>0</v>
      </c>
      <c r="R15" s="100">
        <f t="shared" si="2"/>
        <v>3363000</v>
      </c>
      <c r="S15" s="100">
        <f t="shared" si="2"/>
        <v>0</v>
      </c>
      <c r="T15" s="100">
        <f t="shared" si="2"/>
        <v>294109</v>
      </c>
      <c r="U15" s="100">
        <f t="shared" si="2"/>
        <v>497000</v>
      </c>
      <c r="V15" s="100">
        <f t="shared" si="2"/>
        <v>791109</v>
      </c>
      <c r="W15" s="100">
        <f t="shared" si="2"/>
        <v>11621414</v>
      </c>
      <c r="X15" s="100">
        <f t="shared" si="2"/>
        <v>20843516</v>
      </c>
      <c r="Y15" s="100">
        <f t="shared" si="2"/>
        <v>-9222102</v>
      </c>
      <c r="Z15" s="137">
        <f>+IF(X15&lt;&gt;0,+(Y15/X15)*100,0)</f>
        <v>-44.24446432166243</v>
      </c>
      <c r="AA15" s="153">
        <f>SUM(AA16:AA18)</f>
        <v>11645600</v>
      </c>
    </row>
    <row r="16" spans="1:27" ht="12.75">
      <c r="A16" s="138" t="s">
        <v>85</v>
      </c>
      <c r="B16" s="136"/>
      <c r="C16" s="155"/>
      <c r="D16" s="155"/>
      <c r="E16" s="156">
        <v>7031337</v>
      </c>
      <c r="F16" s="60">
        <v>591000</v>
      </c>
      <c r="G16" s="60">
        <v>288305</v>
      </c>
      <c r="H16" s="60">
        <v>4216000</v>
      </c>
      <c r="I16" s="60"/>
      <c r="J16" s="60">
        <v>4504305</v>
      </c>
      <c r="K16" s="60"/>
      <c r="L16" s="60"/>
      <c r="M16" s="60"/>
      <c r="N16" s="60"/>
      <c r="O16" s="60"/>
      <c r="P16" s="60"/>
      <c r="Q16" s="60"/>
      <c r="R16" s="60"/>
      <c r="S16" s="60"/>
      <c r="T16" s="60">
        <v>294109</v>
      </c>
      <c r="U16" s="60">
        <v>497000</v>
      </c>
      <c r="V16" s="60">
        <v>791109</v>
      </c>
      <c r="W16" s="60">
        <v>5295414</v>
      </c>
      <c r="X16" s="60">
        <v>7031337</v>
      </c>
      <c r="Y16" s="60">
        <v>-1735923</v>
      </c>
      <c r="Z16" s="140">
        <v>-24.69</v>
      </c>
      <c r="AA16" s="155">
        <v>591000</v>
      </c>
    </row>
    <row r="17" spans="1:27" ht="12.75">
      <c r="A17" s="138" t="s">
        <v>86</v>
      </c>
      <c r="B17" s="136"/>
      <c r="C17" s="155">
        <v>4581675</v>
      </c>
      <c r="D17" s="155"/>
      <c r="E17" s="156">
        <v>13812179</v>
      </c>
      <c r="F17" s="60">
        <v>11054600</v>
      </c>
      <c r="G17" s="60"/>
      <c r="H17" s="60"/>
      <c r="I17" s="60"/>
      <c r="J17" s="60"/>
      <c r="K17" s="60"/>
      <c r="L17" s="60">
        <v>2963000</v>
      </c>
      <c r="M17" s="60"/>
      <c r="N17" s="60">
        <v>2963000</v>
      </c>
      <c r="O17" s="60">
        <v>720000</v>
      </c>
      <c r="P17" s="60">
        <v>2643000</v>
      </c>
      <c r="Q17" s="60"/>
      <c r="R17" s="60">
        <v>3363000</v>
      </c>
      <c r="S17" s="60"/>
      <c r="T17" s="60"/>
      <c r="U17" s="60"/>
      <c r="V17" s="60"/>
      <c r="W17" s="60">
        <v>6326000</v>
      </c>
      <c r="X17" s="60">
        <v>13812179</v>
      </c>
      <c r="Y17" s="60">
        <v>-7486179</v>
      </c>
      <c r="Z17" s="140">
        <v>-54.2</v>
      </c>
      <c r="AA17" s="155">
        <v>11054600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104989546</v>
      </c>
      <c r="D25" s="168">
        <f>+D5+D9+D15+D19+D24</f>
        <v>0</v>
      </c>
      <c r="E25" s="169">
        <f t="shared" si="4"/>
        <v>219773586</v>
      </c>
      <c r="F25" s="73">
        <f t="shared" si="4"/>
        <v>122148797</v>
      </c>
      <c r="G25" s="73">
        <f t="shared" si="4"/>
        <v>44040505</v>
      </c>
      <c r="H25" s="73">
        <f t="shared" si="4"/>
        <v>4572693</v>
      </c>
      <c r="I25" s="73">
        <f t="shared" si="4"/>
        <v>174269</v>
      </c>
      <c r="J25" s="73">
        <f t="shared" si="4"/>
        <v>48787467</v>
      </c>
      <c r="K25" s="73">
        <f t="shared" si="4"/>
        <v>110384</v>
      </c>
      <c r="L25" s="73">
        <f t="shared" si="4"/>
        <v>3051219</v>
      </c>
      <c r="M25" s="73">
        <f t="shared" si="4"/>
        <v>34066632</v>
      </c>
      <c r="N25" s="73">
        <f t="shared" si="4"/>
        <v>37228235</v>
      </c>
      <c r="O25" s="73">
        <f t="shared" si="4"/>
        <v>810938</v>
      </c>
      <c r="P25" s="73">
        <f t="shared" si="4"/>
        <v>2687804</v>
      </c>
      <c r="Q25" s="73">
        <f t="shared" si="4"/>
        <v>25516671</v>
      </c>
      <c r="R25" s="73">
        <f t="shared" si="4"/>
        <v>29015413</v>
      </c>
      <c r="S25" s="73">
        <f t="shared" si="4"/>
        <v>3402371</v>
      </c>
      <c r="T25" s="73">
        <f t="shared" si="4"/>
        <v>343076</v>
      </c>
      <c r="U25" s="73">
        <f t="shared" si="4"/>
        <v>528108</v>
      </c>
      <c r="V25" s="73">
        <f t="shared" si="4"/>
        <v>4273555</v>
      </c>
      <c r="W25" s="73">
        <f t="shared" si="4"/>
        <v>119304670</v>
      </c>
      <c r="X25" s="73">
        <f t="shared" si="4"/>
        <v>219773587</v>
      </c>
      <c r="Y25" s="73">
        <f t="shared" si="4"/>
        <v>-100468917</v>
      </c>
      <c r="Z25" s="170">
        <f>+IF(X25&lt;&gt;0,+(Y25/X25)*100,0)</f>
        <v>-45.71473686690112</v>
      </c>
      <c r="AA25" s="168">
        <f>+AA5+AA9+AA15+AA19+AA24</f>
        <v>122148797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73579077</v>
      </c>
      <c r="D28" s="153">
        <f>SUM(D29:D31)</f>
        <v>0</v>
      </c>
      <c r="E28" s="154">
        <f t="shared" si="5"/>
        <v>177166850</v>
      </c>
      <c r="F28" s="100">
        <f t="shared" si="5"/>
        <v>80532982</v>
      </c>
      <c r="G28" s="100">
        <f t="shared" si="5"/>
        <v>11662439</v>
      </c>
      <c r="H28" s="100">
        <f t="shared" si="5"/>
        <v>6976304</v>
      </c>
      <c r="I28" s="100">
        <f t="shared" si="5"/>
        <v>6038805</v>
      </c>
      <c r="J28" s="100">
        <f t="shared" si="5"/>
        <v>24677548</v>
      </c>
      <c r="K28" s="100">
        <f t="shared" si="5"/>
        <v>7921542</v>
      </c>
      <c r="L28" s="100">
        <f t="shared" si="5"/>
        <v>6458327</v>
      </c>
      <c r="M28" s="100">
        <f t="shared" si="5"/>
        <v>6526095</v>
      </c>
      <c r="N28" s="100">
        <f t="shared" si="5"/>
        <v>20905964</v>
      </c>
      <c r="O28" s="100">
        <f t="shared" si="5"/>
        <v>5692800</v>
      </c>
      <c r="P28" s="100">
        <f t="shared" si="5"/>
        <v>7240421</v>
      </c>
      <c r="Q28" s="100">
        <f t="shared" si="5"/>
        <v>4826419</v>
      </c>
      <c r="R28" s="100">
        <f t="shared" si="5"/>
        <v>17759640</v>
      </c>
      <c r="S28" s="100">
        <f t="shared" si="5"/>
        <v>6215992</v>
      </c>
      <c r="T28" s="100">
        <f t="shared" si="5"/>
        <v>7953620</v>
      </c>
      <c r="U28" s="100">
        <f t="shared" si="5"/>
        <v>5018299</v>
      </c>
      <c r="V28" s="100">
        <f t="shared" si="5"/>
        <v>19187911</v>
      </c>
      <c r="W28" s="100">
        <f t="shared" si="5"/>
        <v>82531063</v>
      </c>
      <c r="X28" s="100">
        <f t="shared" si="5"/>
        <v>177166852</v>
      </c>
      <c r="Y28" s="100">
        <f t="shared" si="5"/>
        <v>-94635789</v>
      </c>
      <c r="Z28" s="137">
        <f>+IF(X28&lt;&gt;0,+(Y28/X28)*100,0)</f>
        <v>-53.41619379227893</v>
      </c>
      <c r="AA28" s="153">
        <f>SUM(AA29:AA31)</f>
        <v>80532982</v>
      </c>
    </row>
    <row r="29" spans="1:27" ht="12.75">
      <c r="A29" s="138" t="s">
        <v>75</v>
      </c>
      <c r="B29" s="136"/>
      <c r="C29" s="155">
        <v>35951944</v>
      </c>
      <c r="D29" s="155"/>
      <c r="E29" s="156">
        <v>31203734</v>
      </c>
      <c r="F29" s="60">
        <v>46894290</v>
      </c>
      <c r="G29" s="60">
        <v>4390850</v>
      </c>
      <c r="H29" s="60">
        <v>3639249</v>
      </c>
      <c r="I29" s="60">
        <v>3216945</v>
      </c>
      <c r="J29" s="60">
        <v>11247044</v>
      </c>
      <c r="K29" s="60">
        <v>4349213</v>
      </c>
      <c r="L29" s="60">
        <v>3801728</v>
      </c>
      <c r="M29" s="60">
        <v>3684066</v>
      </c>
      <c r="N29" s="60">
        <v>11835007</v>
      </c>
      <c r="O29" s="60">
        <v>3297083</v>
      </c>
      <c r="P29" s="60">
        <v>4388856</v>
      </c>
      <c r="Q29" s="60">
        <v>2506223</v>
      </c>
      <c r="R29" s="60">
        <v>10192162</v>
      </c>
      <c r="S29" s="60">
        <v>3241539</v>
      </c>
      <c r="T29" s="60">
        <v>5957944</v>
      </c>
      <c r="U29" s="60">
        <v>2420877</v>
      </c>
      <c r="V29" s="60">
        <v>11620360</v>
      </c>
      <c r="W29" s="60">
        <v>44894573</v>
      </c>
      <c r="X29" s="60">
        <v>31203736</v>
      </c>
      <c r="Y29" s="60">
        <v>13690837</v>
      </c>
      <c r="Z29" s="140">
        <v>43.88</v>
      </c>
      <c r="AA29" s="155">
        <v>46894290</v>
      </c>
    </row>
    <row r="30" spans="1:27" ht="12.75">
      <c r="A30" s="138" t="s">
        <v>76</v>
      </c>
      <c r="B30" s="136"/>
      <c r="C30" s="157">
        <v>17889467</v>
      </c>
      <c r="D30" s="157"/>
      <c r="E30" s="158">
        <v>143670988</v>
      </c>
      <c r="F30" s="159">
        <v>14211259</v>
      </c>
      <c r="G30" s="159">
        <v>5995368</v>
      </c>
      <c r="H30" s="159">
        <v>848442</v>
      </c>
      <c r="I30" s="159">
        <v>1353424</v>
      </c>
      <c r="J30" s="159">
        <v>8197234</v>
      </c>
      <c r="K30" s="159">
        <v>2081316</v>
      </c>
      <c r="L30" s="159">
        <v>952762</v>
      </c>
      <c r="M30" s="159">
        <v>1386201</v>
      </c>
      <c r="N30" s="159">
        <v>4420279</v>
      </c>
      <c r="O30" s="159">
        <v>1073169</v>
      </c>
      <c r="P30" s="159">
        <v>1472797</v>
      </c>
      <c r="Q30" s="159">
        <v>742797</v>
      </c>
      <c r="R30" s="159">
        <v>3288763</v>
      </c>
      <c r="S30" s="159">
        <v>1482403</v>
      </c>
      <c r="T30" s="159">
        <v>707828</v>
      </c>
      <c r="U30" s="159">
        <v>731142</v>
      </c>
      <c r="V30" s="159">
        <v>2921373</v>
      </c>
      <c r="W30" s="159">
        <v>18827649</v>
      </c>
      <c r="X30" s="159">
        <v>143670988</v>
      </c>
      <c r="Y30" s="159">
        <v>-124843339</v>
      </c>
      <c r="Z30" s="141">
        <v>-86.9</v>
      </c>
      <c r="AA30" s="157">
        <v>14211259</v>
      </c>
    </row>
    <row r="31" spans="1:27" ht="12.75">
      <c r="A31" s="138" t="s">
        <v>77</v>
      </c>
      <c r="B31" s="136"/>
      <c r="C31" s="155">
        <v>19737666</v>
      </c>
      <c r="D31" s="155"/>
      <c r="E31" s="156">
        <v>2292128</v>
      </c>
      <c r="F31" s="60">
        <v>19427433</v>
      </c>
      <c r="G31" s="60">
        <v>1276221</v>
      </c>
      <c r="H31" s="60">
        <v>2488613</v>
      </c>
      <c r="I31" s="60">
        <v>1468436</v>
      </c>
      <c r="J31" s="60">
        <v>5233270</v>
      </c>
      <c r="K31" s="60">
        <v>1491013</v>
      </c>
      <c r="L31" s="60">
        <v>1703837</v>
      </c>
      <c r="M31" s="60">
        <v>1455828</v>
      </c>
      <c r="N31" s="60">
        <v>4650678</v>
      </c>
      <c r="O31" s="60">
        <v>1322548</v>
      </c>
      <c r="P31" s="60">
        <v>1378768</v>
      </c>
      <c r="Q31" s="60">
        <v>1577399</v>
      </c>
      <c r="R31" s="60">
        <v>4278715</v>
      </c>
      <c r="S31" s="60">
        <v>1492050</v>
      </c>
      <c r="T31" s="60">
        <v>1287848</v>
      </c>
      <c r="U31" s="60">
        <v>1866280</v>
      </c>
      <c r="V31" s="60">
        <v>4646178</v>
      </c>
      <c r="W31" s="60">
        <v>18808841</v>
      </c>
      <c r="X31" s="60">
        <v>2292128</v>
      </c>
      <c r="Y31" s="60">
        <v>16516713</v>
      </c>
      <c r="Z31" s="140">
        <v>720.58</v>
      </c>
      <c r="AA31" s="155">
        <v>19427433</v>
      </c>
    </row>
    <row r="32" spans="1:27" ht="12.75">
      <c r="A32" s="135" t="s">
        <v>78</v>
      </c>
      <c r="B32" s="136"/>
      <c r="C32" s="153">
        <f aca="true" t="shared" si="6" ref="C32:Y32">SUM(C33:C37)</f>
        <v>17161103</v>
      </c>
      <c r="D32" s="153">
        <f>SUM(D33:D37)</f>
        <v>0</v>
      </c>
      <c r="E32" s="154">
        <f t="shared" si="6"/>
        <v>21521719</v>
      </c>
      <c r="F32" s="100">
        <f t="shared" si="6"/>
        <v>17589980</v>
      </c>
      <c r="G32" s="100">
        <f t="shared" si="6"/>
        <v>1363536</v>
      </c>
      <c r="H32" s="100">
        <f t="shared" si="6"/>
        <v>1546987</v>
      </c>
      <c r="I32" s="100">
        <f t="shared" si="6"/>
        <v>1569960</v>
      </c>
      <c r="J32" s="100">
        <f t="shared" si="6"/>
        <v>4480483</v>
      </c>
      <c r="K32" s="100">
        <f t="shared" si="6"/>
        <v>1372982</v>
      </c>
      <c r="L32" s="100">
        <f t="shared" si="6"/>
        <v>1555101</v>
      </c>
      <c r="M32" s="100">
        <f t="shared" si="6"/>
        <v>1501340</v>
      </c>
      <c r="N32" s="100">
        <f t="shared" si="6"/>
        <v>4429423</v>
      </c>
      <c r="O32" s="100">
        <f t="shared" si="6"/>
        <v>1238548</v>
      </c>
      <c r="P32" s="100">
        <f t="shared" si="6"/>
        <v>1274817</v>
      </c>
      <c r="Q32" s="100">
        <f t="shared" si="6"/>
        <v>1454538</v>
      </c>
      <c r="R32" s="100">
        <f t="shared" si="6"/>
        <v>3967903</v>
      </c>
      <c r="S32" s="100">
        <f t="shared" si="6"/>
        <v>1378245</v>
      </c>
      <c r="T32" s="100">
        <f t="shared" si="6"/>
        <v>1383304</v>
      </c>
      <c r="U32" s="100">
        <f t="shared" si="6"/>
        <v>1378258</v>
      </c>
      <c r="V32" s="100">
        <f t="shared" si="6"/>
        <v>4139807</v>
      </c>
      <c r="W32" s="100">
        <f t="shared" si="6"/>
        <v>17017616</v>
      </c>
      <c r="X32" s="100">
        <f t="shared" si="6"/>
        <v>21763219</v>
      </c>
      <c r="Y32" s="100">
        <f t="shared" si="6"/>
        <v>-4745603</v>
      </c>
      <c r="Z32" s="137">
        <f>+IF(X32&lt;&gt;0,+(Y32/X32)*100,0)</f>
        <v>-21.80561156876655</v>
      </c>
      <c r="AA32" s="153">
        <f>SUM(AA33:AA37)</f>
        <v>17589980</v>
      </c>
    </row>
    <row r="33" spans="1:27" ht="12.75">
      <c r="A33" s="138" t="s">
        <v>79</v>
      </c>
      <c r="B33" s="136"/>
      <c r="C33" s="155">
        <v>17161103</v>
      </c>
      <c r="D33" s="155"/>
      <c r="E33" s="156">
        <v>9003659</v>
      </c>
      <c r="F33" s="60">
        <v>17589980</v>
      </c>
      <c r="G33" s="60">
        <v>1363536</v>
      </c>
      <c r="H33" s="60">
        <v>1546987</v>
      </c>
      <c r="I33" s="60">
        <v>1569960</v>
      </c>
      <c r="J33" s="60">
        <v>4480483</v>
      </c>
      <c r="K33" s="60">
        <v>1372982</v>
      </c>
      <c r="L33" s="60">
        <v>1555101</v>
      </c>
      <c r="M33" s="60">
        <v>1501340</v>
      </c>
      <c r="N33" s="60">
        <v>4429423</v>
      </c>
      <c r="O33" s="60">
        <v>1238548</v>
      </c>
      <c r="P33" s="60">
        <v>1274817</v>
      </c>
      <c r="Q33" s="60">
        <v>1454538</v>
      </c>
      <c r="R33" s="60">
        <v>3967903</v>
      </c>
      <c r="S33" s="60">
        <v>1378245</v>
      </c>
      <c r="T33" s="60">
        <v>1383304</v>
      </c>
      <c r="U33" s="60">
        <v>1378258</v>
      </c>
      <c r="V33" s="60">
        <v>4139807</v>
      </c>
      <c r="W33" s="60">
        <v>17017616</v>
      </c>
      <c r="X33" s="60">
        <v>9003659</v>
      </c>
      <c r="Y33" s="60">
        <v>8013957</v>
      </c>
      <c r="Z33" s="140">
        <v>89.01</v>
      </c>
      <c r="AA33" s="155">
        <v>17589980</v>
      </c>
    </row>
    <row r="34" spans="1:27" ht="12.75">
      <c r="A34" s="138" t="s">
        <v>80</v>
      </c>
      <c r="B34" s="136"/>
      <c r="C34" s="155"/>
      <c r="D34" s="155"/>
      <c r="E34" s="156">
        <v>1175867</v>
      </c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>
        <v>1175867</v>
      </c>
      <c r="Y34" s="60">
        <v>-1175867</v>
      </c>
      <c r="Z34" s="140">
        <v>-100</v>
      </c>
      <c r="AA34" s="155"/>
    </row>
    <row r="35" spans="1:27" ht="12.7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>
        <v>11342193</v>
      </c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>
        <v>11583693</v>
      </c>
      <c r="Y37" s="159">
        <v>-11583693</v>
      </c>
      <c r="Z37" s="141">
        <v>-100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17233025</v>
      </c>
      <c r="D38" s="153">
        <f>SUM(D39:D41)</f>
        <v>0</v>
      </c>
      <c r="E38" s="154">
        <f t="shared" si="7"/>
        <v>20843516</v>
      </c>
      <c r="F38" s="100">
        <f t="shared" si="7"/>
        <v>23813877</v>
      </c>
      <c r="G38" s="100">
        <f t="shared" si="7"/>
        <v>755973</v>
      </c>
      <c r="H38" s="100">
        <f t="shared" si="7"/>
        <v>1083599</v>
      </c>
      <c r="I38" s="100">
        <f t="shared" si="7"/>
        <v>1380934</v>
      </c>
      <c r="J38" s="100">
        <f t="shared" si="7"/>
        <v>3220506</v>
      </c>
      <c r="K38" s="100">
        <f t="shared" si="7"/>
        <v>1393926</v>
      </c>
      <c r="L38" s="100">
        <f t="shared" si="7"/>
        <v>3031539</v>
      </c>
      <c r="M38" s="100">
        <f t="shared" si="7"/>
        <v>2169040</v>
      </c>
      <c r="N38" s="100">
        <f t="shared" si="7"/>
        <v>6594505</v>
      </c>
      <c r="O38" s="100">
        <f t="shared" si="7"/>
        <v>2476042</v>
      </c>
      <c r="P38" s="100">
        <f t="shared" si="7"/>
        <v>962194</v>
      </c>
      <c r="Q38" s="100">
        <f t="shared" si="7"/>
        <v>1075075</v>
      </c>
      <c r="R38" s="100">
        <f t="shared" si="7"/>
        <v>4513311</v>
      </c>
      <c r="S38" s="100">
        <f t="shared" si="7"/>
        <v>2729993</v>
      </c>
      <c r="T38" s="100">
        <f t="shared" si="7"/>
        <v>2031326</v>
      </c>
      <c r="U38" s="100">
        <f t="shared" si="7"/>
        <v>2336771</v>
      </c>
      <c r="V38" s="100">
        <f t="shared" si="7"/>
        <v>7098090</v>
      </c>
      <c r="W38" s="100">
        <f t="shared" si="7"/>
        <v>21426412</v>
      </c>
      <c r="X38" s="100">
        <f t="shared" si="7"/>
        <v>20843516</v>
      </c>
      <c r="Y38" s="100">
        <f t="shared" si="7"/>
        <v>582896</v>
      </c>
      <c r="Z38" s="137">
        <f>+IF(X38&lt;&gt;0,+(Y38/X38)*100,0)</f>
        <v>2.796533943697407</v>
      </c>
      <c r="AA38" s="153">
        <f>SUM(AA39:AA41)</f>
        <v>23813877</v>
      </c>
    </row>
    <row r="39" spans="1:27" ht="12.75">
      <c r="A39" s="138" t="s">
        <v>85</v>
      </c>
      <c r="B39" s="136"/>
      <c r="C39" s="155">
        <v>6056562</v>
      </c>
      <c r="D39" s="155"/>
      <c r="E39" s="156">
        <v>7031337</v>
      </c>
      <c r="F39" s="60">
        <v>9692195</v>
      </c>
      <c r="G39" s="60">
        <v>752545</v>
      </c>
      <c r="H39" s="60">
        <v>735374</v>
      </c>
      <c r="I39" s="60">
        <v>970090</v>
      </c>
      <c r="J39" s="60">
        <v>2458009</v>
      </c>
      <c r="K39" s="60">
        <v>921409</v>
      </c>
      <c r="L39" s="60">
        <v>1039837</v>
      </c>
      <c r="M39" s="60">
        <v>1162705</v>
      </c>
      <c r="N39" s="60">
        <v>3123951</v>
      </c>
      <c r="O39" s="60">
        <v>486065</v>
      </c>
      <c r="P39" s="60">
        <v>531358</v>
      </c>
      <c r="Q39" s="60">
        <v>510369</v>
      </c>
      <c r="R39" s="60">
        <v>1527792</v>
      </c>
      <c r="S39" s="60">
        <v>556965</v>
      </c>
      <c r="T39" s="60">
        <v>1231998</v>
      </c>
      <c r="U39" s="60">
        <v>1090065</v>
      </c>
      <c r="V39" s="60">
        <v>2879028</v>
      </c>
      <c r="W39" s="60">
        <v>9988780</v>
      </c>
      <c r="X39" s="60">
        <v>7031337</v>
      </c>
      <c r="Y39" s="60">
        <v>2957443</v>
      </c>
      <c r="Z39" s="140">
        <v>42.06</v>
      </c>
      <c r="AA39" s="155">
        <v>9692195</v>
      </c>
    </row>
    <row r="40" spans="1:27" ht="12.75">
      <c r="A40" s="138" t="s">
        <v>86</v>
      </c>
      <c r="B40" s="136"/>
      <c r="C40" s="155">
        <v>11176463</v>
      </c>
      <c r="D40" s="155"/>
      <c r="E40" s="156">
        <v>13812179</v>
      </c>
      <c r="F40" s="60">
        <v>14121682</v>
      </c>
      <c r="G40" s="60">
        <v>3428</v>
      </c>
      <c r="H40" s="60">
        <v>348225</v>
      </c>
      <c r="I40" s="60">
        <v>410844</v>
      </c>
      <c r="J40" s="60">
        <v>762497</v>
      </c>
      <c r="K40" s="60">
        <v>472517</v>
      </c>
      <c r="L40" s="60">
        <v>1991702</v>
      </c>
      <c r="M40" s="60">
        <v>1006335</v>
      </c>
      <c r="N40" s="60">
        <v>3470554</v>
      </c>
      <c r="O40" s="60">
        <v>1989977</v>
      </c>
      <c r="P40" s="60">
        <v>430836</v>
      </c>
      <c r="Q40" s="60">
        <v>564706</v>
      </c>
      <c r="R40" s="60">
        <v>2985519</v>
      </c>
      <c r="S40" s="60">
        <v>2173028</v>
      </c>
      <c r="T40" s="60">
        <v>799328</v>
      </c>
      <c r="U40" s="60">
        <v>1246706</v>
      </c>
      <c r="V40" s="60">
        <v>4219062</v>
      </c>
      <c r="W40" s="60">
        <v>11437632</v>
      </c>
      <c r="X40" s="60">
        <v>13812179</v>
      </c>
      <c r="Y40" s="60">
        <v>-2374547</v>
      </c>
      <c r="Z40" s="140">
        <v>-17.19</v>
      </c>
      <c r="AA40" s="155">
        <v>14121682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107973205</v>
      </c>
      <c r="D48" s="168">
        <f>+D28+D32+D38+D42+D47</f>
        <v>0</v>
      </c>
      <c r="E48" s="169">
        <f t="shared" si="9"/>
        <v>219532085</v>
      </c>
      <c r="F48" s="73">
        <f t="shared" si="9"/>
        <v>121936839</v>
      </c>
      <c r="G48" s="73">
        <f t="shared" si="9"/>
        <v>13781948</v>
      </c>
      <c r="H48" s="73">
        <f t="shared" si="9"/>
        <v>9606890</v>
      </c>
      <c r="I48" s="73">
        <f t="shared" si="9"/>
        <v>8989699</v>
      </c>
      <c r="J48" s="73">
        <f t="shared" si="9"/>
        <v>32378537</v>
      </c>
      <c r="K48" s="73">
        <f t="shared" si="9"/>
        <v>10688450</v>
      </c>
      <c r="L48" s="73">
        <f t="shared" si="9"/>
        <v>11044967</v>
      </c>
      <c r="M48" s="73">
        <f t="shared" si="9"/>
        <v>10196475</v>
      </c>
      <c r="N48" s="73">
        <f t="shared" si="9"/>
        <v>31929892</v>
      </c>
      <c r="O48" s="73">
        <f t="shared" si="9"/>
        <v>9407390</v>
      </c>
      <c r="P48" s="73">
        <f t="shared" si="9"/>
        <v>9477432</v>
      </c>
      <c r="Q48" s="73">
        <f t="shared" si="9"/>
        <v>7356032</v>
      </c>
      <c r="R48" s="73">
        <f t="shared" si="9"/>
        <v>26240854</v>
      </c>
      <c r="S48" s="73">
        <f t="shared" si="9"/>
        <v>10324230</v>
      </c>
      <c r="T48" s="73">
        <f t="shared" si="9"/>
        <v>11368250</v>
      </c>
      <c r="U48" s="73">
        <f t="shared" si="9"/>
        <v>8733328</v>
      </c>
      <c r="V48" s="73">
        <f t="shared" si="9"/>
        <v>30425808</v>
      </c>
      <c r="W48" s="73">
        <f t="shared" si="9"/>
        <v>120975091</v>
      </c>
      <c r="X48" s="73">
        <f t="shared" si="9"/>
        <v>219773587</v>
      </c>
      <c r="Y48" s="73">
        <f t="shared" si="9"/>
        <v>-98798496</v>
      </c>
      <c r="Z48" s="170">
        <f>+IF(X48&lt;&gt;0,+(Y48/X48)*100,0)</f>
        <v>-44.95467237380077</v>
      </c>
      <c r="AA48" s="168">
        <f>+AA28+AA32+AA38+AA42+AA47</f>
        <v>121936839</v>
      </c>
    </row>
    <row r="49" spans="1:27" ht="12.75">
      <c r="A49" s="148" t="s">
        <v>49</v>
      </c>
      <c r="B49" s="149"/>
      <c r="C49" s="171">
        <f aca="true" t="shared" si="10" ref="C49:Y49">+C25-C48</f>
        <v>-2983659</v>
      </c>
      <c r="D49" s="171">
        <f>+D25-D48</f>
        <v>0</v>
      </c>
      <c r="E49" s="172">
        <f t="shared" si="10"/>
        <v>241501</v>
      </c>
      <c r="F49" s="173">
        <f t="shared" si="10"/>
        <v>211958</v>
      </c>
      <c r="G49" s="173">
        <f t="shared" si="10"/>
        <v>30258557</v>
      </c>
      <c r="H49" s="173">
        <f t="shared" si="10"/>
        <v>-5034197</v>
      </c>
      <c r="I49" s="173">
        <f t="shared" si="10"/>
        <v>-8815430</v>
      </c>
      <c r="J49" s="173">
        <f t="shared" si="10"/>
        <v>16408930</v>
      </c>
      <c r="K49" s="173">
        <f t="shared" si="10"/>
        <v>-10578066</v>
      </c>
      <c r="L49" s="173">
        <f t="shared" si="10"/>
        <v>-7993748</v>
      </c>
      <c r="M49" s="173">
        <f t="shared" si="10"/>
        <v>23870157</v>
      </c>
      <c r="N49" s="173">
        <f t="shared" si="10"/>
        <v>5298343</v>
      </c>
      <c r="O49" s="173">
        <f t="shared" si="10"/>
        <v>-8596452</v>
      </c>
      <c r="P49" s="173">
        <f t="shared" si="10"/>
        <v>-6789628</v>
      </c>
      <c r="Q49" s="173">
        <f t="shared" si="10"/>
        <v>18160639</v>
      </c>
      <c r="R49" s="173">
        <f t="shared" si="10"/>
        <v>2774559</v>
      </c>
      <c r="S49" s="173">
        <f t="shared" si="10"/>
        <v>-6921859</v>
      </c>
      <c r="T49" s="173">
        <f t="shared" si="10"/>
        <v>-11025174</v>
      </c>
      <c r="U49" s="173">
        <f t="shared" si="10"/>
        <v>-8205220</v>
      </c>
      <c r="V49" s="173">
        <f t="shared" si="10"/>
        <v>-26152253</v>
      </c>
      <c r="W49" s="173">
        <f t="shared" si="10"/>
        <v>-1670421</v>
      </c>
      <c r="X49" s="173">
        <f>IF(F25=F48,0,X25-X48)</f>
        <v>0</v>
      </c>
      <c r="Y49" s="173">
        <f t="shared" si="10"/>
        <v>-1670421</v>
      </c>
      <c r="Z49" s="174">
        <f>+IF(X49&lt;&gt;0,+(Y49/X49)*100,0)</f>
        <v>0</v>
      </c>
      <c r="AA49" s="171">
        <f>+AA25-AA48</f>
        <v>211958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0</v>
      </c>
      <c r="D12" s="155">
        <v>0</v>
      </c>
      <c r="E12" s="156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/>
      <c r="Y12" s="60">
        <v>0</v>
      </c>
      <c r="Z12" s="140">
        <v>0</v>
      </c>
      <c r="AA12" s="155">
        <v>0</v>
      </c>
    </row>
    <row r="13" spans="1:27" ht="12.75">
      <c r="A13" s="181" t="s">
        <v>109</v>
      </c>
      <c r="B13" s="185"/>
      <c r="C13" s="155">
        <v>1147633</v>
      </c>
      <c r="D13" s="155">
        <v>0</v>
      </c>
      <c r="E13" s="156">
        <v>1425162</v>
      </c>
      <c r="F13" s="60">
        <v>1189633</v>
      </c>
      <c r="G13" s="60">
        <v>39200</v>
      </c>
      <c r="H13" s="60">
        <v>132398</v>
      </c>
      <c r="I13" s="60">
        <v>135636</v>
      </c>
      <c r="J13" s="60">
        <v>307234</v>
      </c>
      <c r="K13" s="60">
        <v>110209</v>
      </c>
      <c r="L13" s="60">
        <v>67596</v>
      </c>
      <c r="M13" s="60">
        <v>96404</v>
      </c>
      <c r="N13" s="60">
        <v>274209</v>
      </c>
      <c r="O13" s="60">
        <v>71672</v>
      </c>
      <c r="P13" s="60">
        <v>44804</v>
      </c>
      <c r="Q13" s="60">
        <v>39671</v>
      </c>
      <c r="R13" s="60">
        <v>156147</v>
      </c>
      <c r="S13" s="60">
        <v>77612</v>
      </c>
      <c r="T13" s="60">
        <v>48967</v>
      </c>
      <c r="U13" s="60">
        <v>31108</v>
      </c>
      <c r="V13" s="60">
        <v>157687</v>
      </c>
      <c r="W13" s="60">
        <v>895277</v>
      </c>
      <c r="X13" s="60">
        <v>1425162</v>
      </c>
      <c r="Y13" s="60">
        <v>-529885</v>
      </c>
      <c r="Z13" s="140">
        <v>-37.18</v>
      </c>
      <c r="AA13" s="155">
        <v>1189633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/>
      <c r="Y14" s="60">
        <v>0</v>
      </c>
      <c r="Z14" s="140">
        <v>0</v>
      </c>
      <c r="AA14" s="155">
        <v>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103660952</v>
      </c>
      <c r="D19" s="155">
        <v>0</v>
      </c>
      <c r="E19" s="156">
        <v>215001000</v>
      </c>
      <c r="F19" s="60">
        <v>114213600</v>
      </c>
      <c r="G19" s="60">
        <v>44001305</v>
      </c>
      <c r="H19" s="60">
        <v>4216000</v>
      </c>
      <c r="I19" s="60">
        <v>0</v>
      </c>
      <c r="J19" s="60">
        <v>48217305</v>
      </c>
      <c r="K19" s="60">
        <v>0</v>
      </c>
      <c r="L19" s="60">
        <v>2963000</v>
      </c>
      <c r="M19" s="60">
        <v>33969000</v>
      </c>
      <c r="N19" s="60">
        <v>36932000</v>
      </c>
      <c r="O19" s="60">
        <v>739266</v>
      </c>
      <c r="P19" s="60">
        <v>2643000</v>
      </c>
      <c r="Q19" s="60">
        <v>25477000</v>
      </c>
      <c r="R19" s="60">
        <v>28859266</v>
      </c>
      <c r="S19" s="60">
        <v>3324759</v>
      </c>
      <c r="T19" s="60">
        <v>294109</v>
      </c>
      <c r="U19" s="60">
        <v>497000</v>
      </c>
      <c r="V19" s="60">
        <v>4115868</v>
      </c>
      <c r="W19" s="60">
        <v>118124439</v>
      </c>
      <c r="X19" s="60">
        <v>215001000</v>
      </c>
      <c r="Y19" s="60">
        <v>-96876561</v>
      </c>
      <c r="Z19" s="140">
        <v>-45.06</v>
      </c>
      <c r="AA19" s="155">
        <v>114213600</v>
      </c>
    </row>
    <row r="20" spans="1:27" ht="12.75">
      <c r="A20" s="181" t="s">
        <v>35</v>
      </c>
      <c r="B20" s="185"/>
      <c r="C20" s="155">
        <v>180961</v>
      </c>
      <c r="D20" s="155">
        <v>0</v>
      </c>
      <c r="E20" s="156">
        <v>3347424</v>
      </c>
      <c r="F20" s="54">
        <v>6745564</v>
      </c>
      <c r="G20" s="54">
        <v>0</v>
      </c>
      <c r="H20" s="54">
        <v>224295</v>
      </c>
      <c r="I20" s="54">
        <v>38633</v>
      </c>
      <c r="J20" s="54">
        <v>262928</v>
      </c>
      <c r="K20" s="54">
        <v>175</v>
      </c>
      <c r="L20" s="54">
        <v>20623</v>
      </c>
      <c r="M20" s="54">
        <v>1228</v>
      </c>
      <c r="N20" s="54">
        <v>22026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284954</v>
      </c>
      <c r="X20" s="54">
        <v>3347424</v>
      </c>
      <c r="Y20" s="54">
        <v>-3062470</v>
      </c>
      <c r="Z20" s="184">
        <v>-91.49</v>
      </c>
      <c r="AA20" s="130">
        <v>6745564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104989546</v>
      </c>
      <c r="D22" s="188">
        <f>SUM(D5:D21)</f>
        <v>0</v>
      </c>
      <c r="E22" s="189">
        <f t="shared" si="0"/>
        <v>219773586</v>
      </c>
      <c r="F22" s="190">
        <f t="shared" si="0"/>
        <v>122148797</v>
      </c>
      <c r="G22" s="190">
        <f t="shared" si="0"/>
        <v>44040505</v>
      </c>
      <c r="H22" s="190">
        <f t="shared" si="0"/>
        <v>4572693</v>
      </c>
      <c r="I22" s="190">
        <f t="shared" si="0"/>
        <v>174269</v>
      </c>
      <c r="J22" s="190">
        <f t="shared" si="0"/>
        <v>48787467</v>
      </c>
      <c r="K22" s="190">
        <f t="shared" si="0"/>
        <v>110384</v>
      </c>
      <c r="L22" s="190">
        <f t="shared" si="0"/>
        <v>3051219</v>
      </c>
      <c r="M22" s="190">
        <f t="shared" si="0"/>
        <v>34066632</v>
      </c>
      <c r="N22" s="190">
        <f t="shared" si="0"/>
        <v>37228235</v>
      </c>
      <c r="O22" s="190">
        <f t="shared" si="0"/>
        <v>810938</v>
      </c>
      <c r="P22" s="190">
        <f t="shared" si="0"/>
        <v>2687804</v>
      </c>
      <c r="Q22" s="190">
        <f t="shared" si="0"/>
        <v>25516671</v>
      </c>
      <c r="R22" s="190">
        <f t="shared" si="0"/>
        <v>29015413</v>
      </c>
      <c r="S22" s="190">
        <f t="shared" si="0"/>
        <v>3402371</v>
      </c>
      <c r="T22" s="190">
        <f t="shared" si="0"/>
        <v>343076</v>
      </c>
      <c r="U22" s="190">
        <f t="shared" si="0"/>
        <v>528108</v>
      </c>
      <c r="V22" s="190">
        <f t="shared" si="0"/>
        <v>4273555</v>
      </c>
      <c r="W22" s="190">
        <f t="shared" si="0"/>
        <v>119304670</v>
      </c>
      <c r="X22" s="190">
        <f t="shared" si="0"/>
        <v>219773586</v>
      </c>
      <c r="Y22" s="190">
        <f t="shared" si="0"/>
        <v>-100468916</v>
      </c>
      <c r="Z22" s="191">
        <f>+IF(X22&lt;&gt;0,+(Y22/X22)*100,0)</f>
        <v>-45.71473661989571</v>
      </c>
      <c r="AA22" s="188">
        <f>SUM(AA5:AA21)</f>
        <v>122148797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57953890</v>
      </c>
      <c r="D25" s="155">
        <v>0</v>
      </c>
      <c r="E25" s="156">
        <v>56148393</v>
      </c>
      <c r="F25" s="60">
        <v>57914933</v>
      </c>
      <c r="G25" s="60">
        <v>4858351</v>
      </c>
      <c r="H25" s="60">
        <v>5221623</v>
      </c>
      <c r="I25" s="60">
        <v>4954742</v>
      </c>
      <c r="J25" s="60">
        <v>15034716</v>
      </c>
      <c r="K25" s="60">
        <v>5167662</v>
      </c>
      <c r="L25" s="60">
        <v>5042722</v>
      </c>
      <c r="M25" s="60">
        <v>5329124</v>
      </c>
      <c r="N25" s="60">
        <v>15539508</v>
      </c>
      <c r="O25" s="60">
        <v>4717507</v>
      </c>
      <c r="P25" s="60">
        <v>5056296</v>
      </c>
      <c r="Q25" s="60">
        <v>4810670</v>
      </c>
      <c r="R25" s="60">
        <v>14584473</v>
      </c>
      <c r="S25" s="60">
        <v>4968863</v>
      </c>
      <c r="T25" s="60">
        <v>4805629</v>
      </c>
      <c r="U25" s="60">
        <v>4801088</v>
      </c>
      <c r="V25" s="60">
        <v>14575580</v>
      </c>
      <c r="W25" s="60">
        <v>59734277</v>
      </c>
      <c r="X25" s="60">
        <v>56148393</v>
      </c>
      <c r="Y25" s="60">
        <v>3585884</v>
      </c>
      <c r="Z25" s="140">
        <v>6.39</v>
      </c>
      <c r="AA25" s="155">
        <v>57914933</v>
      </c>
    </row>
    <row r="26" spans="1:27" ht="12.75">
      <c r="A26" s="183" t="s">
        <v>38</v>
      </c>
      <c r="B26" s="182"/>
      <c r="C26" s="155">
        <v>10019248</v>
      </c>
      <c r="D26" s="155">
        <v>0</v>
      </c>
      <c r="E26" s="156">
        <v>9339645</v>
      </c>
      <c r="F26" s="60">
        <v>10156963</v>
      </c>
      <c r="G26" s="60">
        <v>798091</v>
      </c>
      <c r="H26" s="60">
        <v>822266</v>
      </c>
      <c r="I26" s="60">
        <v>833161</v>
      </c>
      <c r="J26" s="60">
        <v>2453518</v>
      </c>
      <c r="K26" s="60">
        <v>804789</v>
      </c>
      <c r="L26" s="60">
        <v>818990</v>
      </c>
      <c r="M26" s="60">
        <v>897821</v>
      </c>
      <c r="N26" s="60">
        <v>2521600</v>
      </c>
      <c r="O26" s="60">
        <v>1243404</v>
      </c>
      <c r="P26" s="60">
        <v>919755</v>
      </c>
      <c r="Q26" s="60">
        <v>925149</v>
      </c>
      <c r="R26" s="60">
        <v>3088308</v>
      </c>
      <c r="S26" s="60">
        <v>910619</v>
      </c>
      <c r="T26" s="60">
        <v>890598</v>
      </c>
      <c r="U26" s="60">
        <v>860878</v>
      </c>
      <c r="V26" s="60">
        <v>2662095</v>
      </c>
      <c r="W26" s="60">
        <v>10725521</v>
      </c>
      <c r="X26" s="60">
        <v>9339645</v>
      </c>
      <c r="Y26" s="60">
        <v>1385876</v>
      </c>
      <c r="Z26" s="140">
        <v>14.84</v>
      </c>
      <c r="AA26" s="155">
        <v>10156963</v>
      </c>
    </row>
    <row r="27" spans="1:27" ht="12.75">
      <c r="A27" s="183" t="s">
        <v>118</v>
      </c>
      <c r="B27" s="182"/>
      <c r="C27" s="155">
        <v>0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0</v>
      </c>
    </row>
    <row r="28" spans="1:27" ht="12.75">
      <c r="A28" s="183" t="s">
        <v>39</v>
      </c>
      <c r="B28" s="182"/>
      <c r="C28" s="155">
        <v>4402270</v>
      </c>
      <c r="D28" s="155">
        <v>0</v>
      </c>
      <c r="E28" s="156">
        <v>3146064</v>
      </c>
      <c r="F28" s="60">
        <v>3146063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3146064</v>
      </c>
      <c r="Y28" s="60">
        <v>-3146064</v>
      </c>
      <c r="Z28" s="140">
        <v>-100</v>
      </c>
      <c r="AA28" s="155">
        <v>3146063</v>
      </c>
    </row>
    <row r="29" spans="1:27" ht="12.75">
      <c r="A29" s="183" t="s">
        <v>40</v>
      </c>
      <c r="B29" s="182"/>
      <c r="C29" s="155">
        <v>182787</v>
      </c>
      <c r="D29" s="155">
        <v>0</v>
      </c>
      <c r="E29" s="156">
        <v>81418</v>
      </c>
      <c r="F29" s="60">
        <v>81418</v>
      </c>
      <c r="G29" s="60">
        <v>5496</v>
      </c>
      <c r="H29" s="60">
        <v>4438</v>
      </c>
      <c r="I29" s="60">
        <v>0</v>
      </c>
      <c r="J29" s="60">
        <v>9934</v>
      </c>
      <c r="K29" s="60">
        <v>0</v>
      </c>
      <c r="L29" s="60">
        <v>0</v>
      </c>
      <c r="M29" s="60">
        <v>8111</v>
      </c>
      <c r="N29" s="60">
        <v>8111</v>
      </c>
      <c r="O29" s="60">
        <v>6975</v>
      </c>
      <c r="P29" s="60">
        <v>6415</v>
      </c>
      <c r="Q29" s="60">
        <v>7004</v>
      </c>
      <c r="R29" s="60">
        <v>20394</v>
      </c>
      <c r="S29" s="60">
        <v>6222</v>
      </c>
      <c r="T29" s="60">
        <v>4781</v>
      </c>
      <c r="U29" s="60">
        <v>7539</v>
      </c>
      <c r="V29" s="60">
        <v>18542</v>
      </c>
      <c r="W29" s="60">
        <v>56981</v>
      </c>
      <c r="X29" s="60">
        <v>81418</v>
      </c>
      <c r="Y29" s="60">
        <v>-24437</v>
      </c>
      <c r="Z29" s="140">
        <v>-30.01</v>
      </c>
      <c r="AA29" s="155">
        <v>81418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2257620</v>
      </c>
      <c r="D31" s="155">
        <v>0</v>
      </c>
      <c r="E31" s="156">
        <v>2577375</v>
      </c>
      <c r="F31" s="60">
        <v>2187376</v>
      </c>
      <c r="G31" s="60">
        <v>0</v>
      </c>
      <c r="H31" s="60">
        <v>346889</v>
      </c>
      <c r="I31" s="60">
        <v>157778</v>
      </c>
      <c r="J31" s="60">
        <v>504667</v>
      </c>
      <c r="K31" s="60">
        <v>0</v>
      </c>
      <c r="L31" s="60">
        <v>392637</v>
      </c>
      <c r="M31" s="60">
        <v>127565</v>
      </c>
      <c r="N31" s="60">
        <v>520202</v>
      </c>
      <c r="O31" s="60">
        <v>104651</v>
      </c>
      <c r="P31" s="60">
        <v>93252</v>
      </c>
      <c r="Q31" s="60">
        <v>154861</v>
      </c>
      <c r="R31" s="60">
        <v>352764</v>
      </c>
      <c r="S31" s="60">
        <v>42166</v>
      </c>
      <c r="T31" s="60">
        <v>187065</v>
      </c>
      <c r="U31" s="60">
        <v>146701</v>
      </c>
      <c r="V31" s="60">
        <v>375932</v>
      </c>
      <c r="W31" s="60">
        <v>1753565</v>
      </c>
      <c r="X31" s="60">
        <v>2577375</v>
      </c>
      <c r="Y31" s="60">
        <v>-823810</v>
      </c>
      <c r="Z31" s="140">
        <v>-31.96</v>
      </c>
      <c r="AA31" s="155">
        <v>2187376</v>
      </c>
    </row>
    <row r="32" spans="1:27" ht="12.75">
      <c r="A32" s="183" t="s">
        <v>121</v>
      </c>
      <c r="B32" s="182"/>
      <c r="C32" s="155">
        <v>556011</v>
      </c>
      <c r="D32" s="155">
        <v>0</v>
      </c>
      <c r="E32" s="156">
        <v>0</v>
      </c>
      <c r="F32" s="60">
        <v>0</v>
      </c>
      <c r="G32" s="60">
        <v>99917</v>
      </c>
      <c r="H32" s="60">
        <v>0</v>
      </c>
      <c r="I32" s="60">
        <v>0</v>
      </c>
      <c r="J32" s="60">
        <v>99917</v>
      </c>
      <c r="K32" s="60">
        <v>201804</v>
      </c>
      <c r="L32" s="60">
        <v>0</v>
      </c>
      <c r="M32" s="60">
        <v>0</v>
      </c>
      <c r="N32" s="60">
        <v>201804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301721</v>
      </c>
      <c r="X32" s="60"/>
      <c r="Y32" s="60">
        <v>301721</v>
      </c>
      <c r="Z32" s="140">
        <v>0</v>
      </c>
      <c r="AA32" s="155">
        <v>0</v>
      </c>
    </row>
    <row r="33" spans="1:27" ht="12.75">
      <c r="A33" s="183" t="s">
        <v>42</v>
      </c>
      <c r="B33" s="182"/>
      <c r="C33" s="155">
        <v>2031579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1768470</v>
      </c>
      <c r="T33" s="60">
        <v>0</v>
      </c>
      <c r="U33" s="60">
        <v>0</v>
      </c>
      <c r="V33" s="60">
        <v>1768470</v>
      </c>
      <c r="W33" s="60">
        <v>1768470</v>
      </c>
      <c r="X33" s="60"/>
      <c r="Y33" s="60">
        <v>1768470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30569800</v>
      </c>
      <c r="D34" s="155">
        <v>0</v>
      </c>
      <c r="E34" s="156">
        <v>148239190</v>
      </c>
      <c r="F34" s="60">
        <v>48450086</v>
      </c>
      <c r="G34" s="60">
        <v>8020093</v>
      </c>
      <c r="H34" s="60">
        <v>3211674</v>
      </c>
      <c r="I34" s="60">
        <v>3044018</v>
      </c>
      <c r="J34" s="60">
        <v>14275785</v>
      </c>
      <c r="K34" s="60">
        <v>4514195</v>
      </c>
      <c r="L34" s="60">
        <v>4790618</v>
      </c>
      <c r="M34" s="60">
        <v>3833854</v>
      </c>
      <c r="N34" s="60">
        <v>13138667</v>
      </c>
      <c r="O34" s="60">
        <v>3334853</v>
      </c>
      <c r="P34" s="60">
        <v>3401714</v>
      </c>
      <c r="Q34" s="60">
        <v>1458348</v>
      </c>
      <c r="R34" s="60">
        <v>8194915</v>
      </c>
      <c r="S34" s="60">
        <v>2627890</v>
      </c>
      <c r="T34" s="60">
        <v>5480177</v>
      </c>
      <c r="U34" s="60">
        <v>2917122</v>
      </c>
      <c r="V34" s="60">
        <v>11025189</v>
      </c>
      <c r="W34" s="60">
        <v>46634556</v>
      </c>
      <c r="X34" s="60">
        <v>148239190</v>
      </c>
      <c r="Y34" s="60">
        <v>-101604634</v>
      </c>
      <c r="Z34" s="140">
        <v>-68.54</v>
      </c>
      <c r="AA34" s="155">
        <v>48450086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107973205</v>
      </c>
      <c r="D36" s="188">
        <f>SUM(D25:D35)</f>
        <v>0</v>
      </c>
      <c r="E36" s="189">
        <f t="shared" si="1"/>
        <v>219532085</v>
      </c>
      <c r="F36" s="190">
        <f t="shared" si="1"/>
        <v>121936839</v>
      </c>
      <c r="G36" s="190">
        <f t="shared" si="1"/>
        <v>13781948</v>
      </c>
      <c r="H36" s="190">
        <f t="shared" si="1"/>
        <v>9606890</v>
      </c>
      <c r="I36" s="190">
        <f t="shared" si="1"/>
        <v>8989699</v>
      </c>
      <c r="J36" s="190">
        <f t="shared" si="1"/>
        <v>32378537</v>
      </c>
      <c r="K36" s="190">
        <f t="shared" si="1"/>
        <v>10688450</v>
      </c>
      <c r="L36" s="190">
        <f t="shared" si="1"/>
        <v>11044967</v>
      </c>
      <c r="M36" s="190">
        <f t="shared" si="1"/>
        <v>10196475</v>
      </c>
      <c r="N36" s="190">
        <f t="shared" si="1"/>
        <v>31929892</v>
      </c>
      <c r="O36" s="190">
        <f t="shared" si="1"/>
        <v>9407390</v>
      </c>
      <c r="P36" s="190">
        <f t="shared" si="1"/>
        <v>9477432</v>
      </c>
      <c r="Q36" s="190">
        <f t="shared" si="1"/>
        <v>7356032</v>
      </c>
      <c r="R36" s="190">
        <f t="shared" si="1"/>
        <v>26240854</v>
      </c>
      <c r="S36" s="190">
        <f t="shared" si="1"/>
        <v>10324230</v>
      </c>
      <c r="T36" s="190">
        <f t="shared" si="1"/>
        <v>11368250</v>
      </c>
      <c r="U36" s="190">
        <f t="shared" si="1"/>
        <v>8733328</v>
      </c>
      <c r="V36" s="190">
        <f t="shared" si="1"/>
        <v>30425808</v>
      </c>
      <c r="W36" s="190">
        <f t="shared" si="1"/>
        <v>120975091</v>
      </c>
      <c r="X36" s="190">
        <f t="shared" si="1"/>
        <v>219532085</v>
      </c>
      <c r="Y36" s="190">
        <f t="shared" si="1"/>
        <v>-98556994</v>
      </c>
      <c r="Z36" s="191">
        <f>+IF(X36&lt;&gt;0,+(Y36/X36)*100,0)</f>
        <v>-44.894118324435354</v>
      </c>
      <c r="AA36" s="188">
        <f>SUM(AA25:AA35)</f>
        <v>121936839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-2983659</v>
      </c>
      <c r="D38" s="199">
        <f>+D22-D36</f>
        <v>0</v>
      </c>
      <c r="E38" s="200">
        <f t="shared" si="2"/>
        <v>241501</v>
      </c>
      <c r="F38" s="106">
        <f t="shared" si="2"/>
        <v>211958</v>
      </c>
      <c r="G38" s="106">
        <f t="shared" si="2"/>
        <v>30258557</v>
      </c>
      <c r="H38" s="106">
        <f t="shared" si="2"/>
        <v>-5034197</v>
      </c>
      <c r="I38" s="106">
        <f t="shared" si="2"/>
        <v>-8815430</v>
      </c>
      <c r="J38" s="106">
        <f t="shared" si="2"/>
        <v>16408930</v>
      </c>
      <c r="K38" s="106">
        <f t="shared" si="2"/>
        <v>-10578066</v>
      </c>
      <c r="L38" s="106">
        <f t="shared" si="2"/>
        <v>-7993748</v>
      </c>
      <c r="M38" s="106">
        <f t="shared" si="2"/>
        <v>23870157</v>
      </c>
      <c r="N38" s="106">
        <f t="shared" si="2"/>
        <v>5298343</v>
      </c>
      <c r="O38" s="106">
        <f t="shared" si="2"/>
        <v>-8596452</v>
      </c>
      <c r="P38" s="106">
        <f t="shared" si="2"/>
        <v>-6789628</v>
      </c>
      <c r="Q38" s="106">
        <f t="shared" si="2"/>
        <v>18160639</v>
      </c>
      <c r="R38" s="106">
        <f t="shared" si="2"/>
        <v>2774559</v>
      </c>
      <c r="S38" s="106">
        <f t="shared" si="2"/>
        <v>-6921859</v>
      </c>
      <c r="T38" s="106">
        <f t="shared" si="2"/>
        <v>-11025174</v>
      </c>
      <c r="U38" s="106">
        <f t="shared" si="2"/>
        <v>-8205220</v>
      </c>
      <c r="V38" s="106">
        <f t="shared" si="2"/>
        <v>-26152253</v>
      </c>
      <c r="W38" s="106">
        <f t="shared" si="2"/>
        <v>-1670421</v>
      </c>
      <c r="X38" s="106">
        <f>IF(F22=F36,0,X22-X36)</f>
        <v>241501</v>
      </c>
      <c r="Y38" s="106">
        <f t="shared" si="2"/>
        <v>-1911922</v>
      </c>
      <c r="Z38" s="201">
        <f>+IF(X38&lt;&gt;0,+(Y38/X38)*100,0)</f>
        <v>-791.6828501745334</v>
      </c>
      <c r="AA38" s="199">
        <f>+AA22-AA36</f>
        <v>211958</v>
      </c>
    </row>
    <row r="39" spans="1:27" ht="12.7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/>
      <c r="Y39" s="60">
        <v>0</v>
      </c>
      <c r="Z39" s="140">
        <v>0</v>
      </c>
      <c r="AA39" s="155">
        <v>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-2983659</v>
      </c>
      <c r="D42" s="206">
        <f>SUM(D38:D41)</f>
        <v>0</v>
      </c>
      <c r="E42" s="207">
        <f t="shared" si="3"/>
        <v>241501</v>
      </c>
      <c r="F42" s="88">
        <f t="shared" si="3"/>
        <v>211958</v>
      </c>
      <c r="G42" s="88">
        <f t="shared" si="3"/>
        <v>30258557</v>
      </c>
      <c r="H42" s="88">
        <f t="shared" si="3"/>
        <v>-5034197</v>
      </c>
      <c r="I42" s="88">
        <f t="shared" si="3"/>
        <v>-8815430</v>
      </c>
      <c r="J42" s="88">
        <f t="shared" si="3"/>
        <v>16408930</v>
      </c>
      <c r="K42" s="88">
        <f t="shared" si="3"/>
        <v>-10578066</v>
      </c>
      <c r="L42" s="88">
        <f t="shared" si="3"/>
        <v>-7993748</v>
      </c>
      <c r="M42" s="88">
        <f t="shared" si="3"/>
        <v>23870157</v>
      </c>
      <c r="N42" s="88">
        <f t="shared" si="3"/>
        <v>5298343</v>
      </c>
      <c r="O42" s="88">
        <f t="shared" si="3"/>
        <v>-8596452</v>
      </c>
      <c r="P42" s="88">
        <f t="shared" si="3"/>
        <v>-6789628</v>
      </c>
      <c r="Q42" s="88">
        <f t="shared" si="3"/>
        <v>18160639</v>
      </c>
      <c r="R42" s="88">
        <f t="shared" si="3"/>
        <v>2774559</v>
      </c>
      <c r="S42" s="88">
        <f t="shared" si="3"/>
        <v>-6921859</v>
      </c>
      <c r="T42" s="88">
        <f t="shared" si="3"/>
        <v>-11025174</v>
      </c>
      <c r="U42" s="88">
        <f t="shared" si="3"/>
        <v>-8205220</v>
      </c>
      <c r="V42" s="88">
        <f t="shared" si="3"/>
        <v>-26152253</v>
      </c>
      <c r="W42" s="88">
        <f t="shared" si="3"/>
        <v>-1670421</v>
      </c>
      <c r="X42" s="88">
        <f t="shared" si="3"/>
        <v>241501</v>
      </c>
      <c r="Y42" s="88">
        <f t="shared" si="3"/>
        <v>-1911922</v>
      </c>
      <c r="Z42" s="208">
        <f>+IF(X42&lt;&gt;0,+(Y42/X42)*100,0)</f>
        <v>-791.6828501745334</v>
      </c>
      <c r="AA42" s="206">
        <f>SUM(AA38:AA41)</f>
        <v>211958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-2983659</v>
      </c>
      <c r="D44" s="210">
        <f>+D42-D43</f>
        <v>0</v>
      </c>
      <c r="E44" s="211">
        <f t="shared" si="4"/>
        <v>241501</v>
      </c>
      <c r="F44" s="77">
        <f t="shared" si="4"/>
        <v>211958</v>
      </c>
      <c r="G44" s="77">
        <f t="shared" si="4"/>
        <v>30258557</v>
      </c>
      <c r="H44" s="77">
        <f t="shared" si="4"/>
        <v>-5034197</v>
      </c>
      <c r="I44" s="77">
        <f t="shared" si="4"/>
        <v>-8815430</v>
      </c>
      <c r="J44" s="77">
        <f t="shared" si="4"/>
        <v>16408930</v>
      </c>
      <c r="K44" s="77">
        <f t="shared" si="4"/>
        <v>-10578066</v>
      </c>
      <c r="L44" s="77">
        <f t="shared" si="4"/>
        <v>-7993748</v>
      </c>
      <c r="M44" s="77">
        <f t="shared" si="4"/>
        <v>23870157</v>
      </c>
      <c r="N44" s="77">
        <f t="shared" si="4"/>
        <v>5298343</v>
      </c>
      <c r="O44" s="77">
        <f t="shared" si="4"/>
        <v>-8596452</v>
      </c>
      <c r="P44" s="77">
        <f t="shared" si="4"/>
        <v>-6789628</v>
      </c>
      <c r="Q44" s="77">
        <f t="shared" si="4"/>
        <v>18160639</v>
      </c>
      <c r="R44" s="77">
        <f t="shared" si="4"/>
        <v>2774559</v>
      </c>
      <c r="S44" s="77">
        <f t="shared" si="4"/>
        <v>-6921859</v>
      </c>
      <c r="T44" s="77">
        <f t="shared" si="4"/>
        <v>-11025174</v>
      </c>
      <c r="U44" s="77">
        <f t="shared" si="4"/>
        <v>-8205220</v>
      </c>
      <c r="V44" s="77">
        <f t="shared" si="4"/>
        <v>-26152253</v>
      </c>
      <c r="W44" s="77">
        <f t="shared" si="4"/>
        <v>-1670421</v>
      </c>
      <c r="X44" s="77">
        <f t="shared" si="4"/>
        <v>241501</v>
      </c>
      <c r="Y44" s="77">
        <f t="shared" si="4"/>
        <v>-1911922</v>
      </c>
      <c r="Z44" s="212">
        <f>+IF(X44&lt;&gt;0,+(Y44/X44)*100,0)</f>
        <v>-791.6828501745334</v>
      </c>
      <c r="AA44" s="210">
        <f>+AA42-AA43</f>
        <v>211958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-2983659</v>
      </c>
      <c r="D46" s="206">
        <f>SUM(D44:D45)</f>
        <v>0</v>
      </c>
      <c r="E46" s="207">
        <f t="shared" si="5"/>
        <v>241501</v>
      </c>
      <c r="F46" s="88">
        <f t="shared" si="5"/>
        <v>211958</v>
      </c>
      <c r="G46" s="88">
        <f t="shared" si="5"/>
        <v>30258557</v>
      </c>
      <c r="H46" s="88">
        <f t="shared" si="5"/>
        <v>-5034197</v>
      </c>
      <c r="I46" s="88">
        <f t="shared" si="5"/>
        <v>-8815430</v>
      </c>
      <c r="J46" s="88">
        <f t="shared" si="5"/>
        <v>16408930</v>
      </c>
      <c r="K46" s="88">
        <f t="shared" si="5"/>
        <v>-10578066</v>
      </c>
      <c r="L46" s="88">
        <f t="shared" si="5"/>
        <v>-7993748</v>
      </c>
      <c r="M46" s="88">
        <f t="shared" si="5"/>
        <v>23870157</v>
      </c>
      <c r="N46" s="88">
        <f t="shared" si="5"/>
        <v>5298343</v>
      </c>
      <c r="O46" s="88">
        <f t="shared" si="5"/>
        <v>-8596452</v>
      </c>
      <c r="P46" s="88">
        <f t="shared" si="5"/>
        <v>-6789628</v>
      </c>
      <c r="Q46" s="88">
        <f t="shared" si="5"/>
        <v>18160639</v>
      </c>
      <c r="R46" s="88">
        <f t="shared" si="5"/>
        <v>2774559</v>
      </c>
      <c r="S46" s="88">
        <f t="shared" si="5"/>
        <v>-6921859</v>
      </c>
      <c r="T46" s="88">
        <f t="shared" si="5"/>
        <v>-11025174</v>
      </c>
      <c r="U46" s="88">
        <f t="shared" si="5"/>
        <v>-8205220</v>
      </c>
      <c r="V46" s="88">
        <f t="shared" si="5"/>
        <v>-26152253</v>
      </c>
      <c r="W46" s="88">
        <f t="shared" si="5"/>
        <v>-1670421</v>
      </c>
      <c r="X46" s="88">
        <f t="shared" si="5"/>
        <v>241501</v>
      </c>
      <c r="Y46" s="88">
        <f t="shared" si="5"/>
        <v>-1911922</v>
      </c>
      <c r="Z46" s="208">
        <f>+IF(X46&lt;&gt;0,+(Y46/X46)*100,0)</f>
        <v>-791.6828501745334</v>
      </c>
      <c r="AA46" s="206">
        <f>SUM(AA44:AA45)</f>
        <v>211958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-2983659</v>
      </c>
      <c r="D48" s="217">
        <f>SUM(D46:D47)</f>
        <v>0</v>
      </c>
      <c r="E48" s="218">
        <f t="shared" si="6"/>
        <v>241501</v>
      </c>
      <c r="F48" s="219">
        <f t="shared" si="6"/>
        <v>211958</v>
      </c>
      <c r="G48" s="219">
        <f t="shared" si="6"/>
        <v>30258557</v>
      </c>
      <c r="H48" s="220">
        <f t="shared" si="6"/>
        <v>-5034197</v>
      </c>
      <c r="I48" s="220">
        <f t="shared" si="6"/>
        <v>-8815430</v>
      </c>
      <c r="J48" s="220">
        <f t="shared" si="6"/>
        <v>16408930</v>
      </c>
      <c r="K48" s="220">
        <f t="shared" si="6"/>
        <v>-10578066</v>
      </c>
      <c r="L48" s="220">
        <f t="shared" si="6"/>
        <v>-7993748</v>
      </c>
      <c r="M48" s="219">
        <f t="shared" si="6"/>
        <v>23870157</v>
      </c>
      <c r="N48" s="219">
        <f t="shared" si="6"/>
        <v>5298343</v>
      </c>
      <c r="O48" s="220">
        <f t="shared" si="6"/>
        <v>-8596452</v>
      </c>
      <c r="P48" s="220">
        <f t="shared" si="6"/>
        <v>-6789628</v>
      </c>
      <c r="Q48" s="220">
        <f t="shared" si="6"/>
        <v>18160639</v>
      </c>
      <c r="R48" s="220">
        <f t="shared" si="6"/>
        <v>2774559</v>
      </c>
      <c r="S48" s="220">
        <f t="shared" si="6"/>
        <v>-6921859</v>
      </c>
      <c r="T48" s="219">
        <f t="shared" si="6"/>
        <v>-11025174</v>
      </c>
      <c r="U48" s="219">
        <f t="shared" si="6"/>
        <v>-8205220</v>
      </c>
      <c r="V48" s="220">
        <f t="shared" si="6"/>
        <v>-26152253</v>
      </c>
      <c r="W48" s="220">
        <f t="shared" si="6"/>
        <v>-1670421</v>
      </c>
      <c r="X48" s="220">
        <f t="shared" si="6"/>
        <v>241501</v>
      </c>
      <c r="Y48" s="220">
        <f t="shared" si="6"/>
        <v>-1911922</v>
      </c>
      <c r="Z48" s="221">
        <f>+IF(X48&lt;&gt;0,+(Y48/X48)*100,0)</f>
        <v>-791.6828501745334</v>
      </c>
      <c r="AA48" s="222">
        <f>SUM(AA46:AA47)</f>
        <v>211958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4689509</v>
      </c>
      <c r="D5" s="153">
        <f>SUM(D6:D8)</f>
        <v>0</v>
      </c>
      <c r="E5" s="154">
        <f t="shared" si="0"/>
        <v>0</v>
      </c>
      <c r="F5" s="100">
        <f t="shared" si="0"/>
        <v>459933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0</v>
      </c>
      <c r="Y5" s="100">
        <f t="shared" si="0"/>
        <v>0</v>
      </c>
      <c r="Z5" s="137">
        <f>+IF(X5&lt;&gt;0,+(Y5/X5)*100,0)</f>
        <v>0</v>
      </c>
      <c r="AA5" s="153">
        <f>SUM(AA6:AA8)</f>
        <v>459933</v>
      </c>
    </row>
    <row r="6" spans="1:27" ht="12.75">
      <c r="A6" s="138" t="s">
        <v>75</v>
      </c>
      <c r="B6" s="136"/>
      <c r="C6" s="155">
        <v>4689509</v>
      </c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2.75">
      <c r="A8" s="138" t="s">
        <v>77</v>
      </c>
      <c r="B8" s="136"/>
      <c r="C8" s="155"/>
      <c r="D8" s="155"/>
      <c r="E8" s="156"/>
      <c r="F8" s="60">
        <v>459933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>
        <v>459933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241500</v>
      </c>
      <c r="F9" s="100">
        <f t="shared" si="1"/>
        <v>7500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7500</v>
      </c>
      <c r="M9" s="100">
        <f t="shared" si="1"/>
        <v>0</v>
      </c>
      <c r="N9" s="100">
        <f t="shared" si="1"/>
        <v>7500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7500</v>
      </c>
      <c r="X9" s="100">
        <f t="shared" si="1"/>
        <v>241500</v>
      </c>
      <c r="Y9" s="100">
        <f t="shared" si="1"/>
        <v>-234000</v>
      </c>
      <c r="Z9" s="137">
        <f>+IF(X9&lt;&gt;0,+(Y9/X9)*100,0)</f>
        <v>-96.8944099378882</v>
      </c>
      <c r="AA9" s="102">
        <f>SUM(AA10:AA14)</f>
        <v>7500</v>
      </c>
    </row>
    <row r="10" spans="1:27" ht="12.75">
      <c r="A10" s="138" t="s">
        <v>79</v>
      </c>
      <c r="B10" s="136"/>
      <c r="C10" s="155"/>
      <c r="D10" s="155"/>
      <c r="E10" s="156"/>
      <c r="F10" s="60">
        <v>7500</v>
      </c>
      <c r="G10" s="60"/>
      <c r="H10" s="60"/>
      <c r="I10" s="60"/>
      <c r="J10" s="60"/>
      <c r="K10" s="60"/>
      <c r="L10" s="60">
        <v>7500</v>
      </c>
      <c r="M10" s="60"/>
      <c r="N10" s="60">
        <v>7500</v>
      </c>
      <c r="O10" s="60"/>
      <c r="P10" s="60"/>
      <c r="Q10" s="60"/>
      <c r="R10" s="60"/>
      <c r="S10" s="60"/>
      <c r="T10" s="60"/>
      <c r="U10" s="60"/>
      <c r="V10" s="60"/>
      <c r="W10" s="60">
        <v>7500</v>
      </c>
      <c r="X10" s="60"/>
      <c r="Y10" s="60">
        <v>7500</v>
      </c>
      <c r="Z10" s="140"/>
      <c r="AA10" s="62">
        <v>7500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>
        <v>241500</v>
      </c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>
        <v>241500</v>
      </c>
      <c r="Y14" s="159">
        <v>-241500</v>
      </c>
      <c r="Z14" s="141">
        <v>-100</v>
      </c>
      <c r="AA14" s="225"/>
    </row>
    <row r="15" spans="1:27" ht="12.75">
      <c r="A15" s="135" t="s">
        <v>84</v>
      </c>
      <c r="B15" s="142"/>
      <c r="C15" s="153">
        <f aca="true" t="shared" si="2" ref="C15:Y15">SUM(C16:C18)</f>
        <v>740523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02">
        <f>SUM(AA16:AA18)</f>
        <v>0</v>
      </c>
    </row>
    <row r="16" spans="1:27" ht="12.75">
      <c r="A16" s="138" t="s">
        <v>85</v>
      </c>
      <c r="B16" s="136"/>
      <c r="C16" s="155">
        <v>740523</v>
      </c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5430032</v>
      </c>
      <c r="D25" s="217">
        <f>+D5+D9+D15+D19+D24</f>
        <v>0</v>
      </c>
      <c r="E25" s="230">
        <f t="shared" si="4"/>
        <v>241500</v>
      </c>
      <c r="F25" s="219">
        <f t="shared" si="4"/>
        <v>467433</v>
      </c>
      <c r="G25" s="219">
        <f t="shared" si="4"/>
        <v>0</v>
      </c>
      <c r="H25" s="219">
        <f t="shared" si="4"/>
        <v>0</v>
      </c>
      <c r="I25" s="219">
        <f t="shared" si="4"/>
        <v>0</v>
      </c>
      <c r="J25" s="219">
        <f t="shared" si="4"/>
        <v>0</v>
      </c>
      <c r="K25" s="219">
        <f t="shared" si="4"/>
        <v>0</v>
      </c>
      <c r="L25" s="219">
        <f t="shared" si="4"/>
        <v>7500</v>
      </c>
      <c r="M25" s="219">
        <f t="shared" si="4"/>
        <v>0</v>
      </c>
      <c r="N25" s="219">
        <f t="shared" si="4"/>
        <v>7500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7500</v>
      </c>
      <c r="X25" s="219">
        <f t="shared" si="4"/>
        <v>241500</v>
      </c>
      <c r="Y25" s="219">
        <f t="shared" si="4"/>
        <v>-234000</v>
      </c>
      <c r="Z25" s="231">
        <f>+IF(X25&lt;&gt;0,+(Y25/X25)*100,0)</f>
        <v>-96.8944099378882</v>
      </c>
      <c r="AA25" s="232">
        <f>+AA5+AA9+AA15+AA19+AA24</f>
        <v>467433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5430032</v>
      </c>
      <c r="D28" s="155"/>
      <c r="E28" s="156">
        <v>241500</v>
      </c>
      <c r="F28" s="60">
        <v>467433</v>
      </c>
      <c r="G28" s="60"/>
      <c r="H28" s="60"/>
      <c r="I28" s="60"/>
      <c r="J28" s="60"/>
      <c r="K28" s="60"/>
      <c r="L28" s="60">
        <v>7500</v>
      </c>
      <c r="M28" s="60"/>
      <c r="N28" s="60">
        <v>7500</v>
      </c>
      <c r="O28" s="60"/>
      <c r="P28" s="60"/>
      <c r="Q28" s="60"/>
      <c r="R28" s="60"/>
      <c r="S28" s="60"/>
      <c r="T28" s="60"/>
      <c r="U28" s="60"/>
      <c r="V28" s="60"/>
      <c r="W28" s="60">
        <v>7500</v>
      </c>
      <c r="X28" s="60">
        <v>241500</v>
      </c>
      <c r="Y28" s="60">
        <v>-234000</v>
      </c>
      <c r="Z28" s="140">
        <v>-96.89</v>
      </c>
      <c r="AA28" s="155">
        <v>467433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5430032</v>
      </c>
      <c r="D32" s="210">
        <f>SUM(D28:D31)</f>
        <v>0</v>
      </c>
      <c r="E32" s="211">
        <f t="shared" si="5"/>
        <v>241500</v>
      </c>
      <c r="F32" s="77">
        <f t="shared" si="5"/>
        <v>467433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0</v>
      </c>
      <c r="L32" s="77">
        <f t="shared" si="5"/>
        <v>7500</v>
      </c>
      <c r="M32" s="77">
        <f t="shared" si="5"/>
        <v>0</v>
      </c>
      <c r="N32" s="77">
        <f t="shared" si="5"/>
        <v>7500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7500</v>
      </c>
      <c r="X32" s="77">
        <f t="shared" si="5"/>
        <v>241500</v>
      </c>
      <c r="Y32" s="77">
        <f t="shared" si="5"/>
        <v>-234000</v>
      </c>
      <c r="Z32" s="212">
        <f>+IF(X32&lt;&gt;0,+(Y32/X32)*100,0)</f>
        <v>-96.8944099378882</v>
      </c>
      <c r="AA32" s="79">
        <f>SUM(AA28:AA31)</f>
        <v>467433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38" t="s">
        <v>139</v>
      </c>
      <c r="B36" s="149"/>
      <c r="C36" s="222">
        <f aca="true" t="shared" si="6" ref="C36:Y36">SUM(C32:C35)</f>
        <v>5430032</v>
      </c>
      <c r="D36" s="222">
        <f>SUM(D32:D35)</f>
        <v>0</v>
      </c>
      <c r="E36" s="218">
        <f t="shared" si="6"/>
        <v>241500</v>
      </c>
      <c r="F36" s="220">
        <f t="shared" si="6"/>
        <v>467433</v>
      </c>
      <c r="G36" s="220">
        <f t="shared" si="6"/>
        <v>0</v>
      </c>
      <c r="H36" s="220">
        <f t="shared" si="6"/>
        <v>0</v>
      </c>
      <c r="I36" s="220">
        <f t="shared" si="6"/>
        <v>0</v>
      </c>
      <c r="J36" s="220">
        <f t="shared" si="6"/>
        <v>0</v>
      </c>
      <c r="K36" s="220">
        <f t="shared" si="6"/>
        <v>0</v>
      </c>
      <c r="L36" s="220">
        <f t="shared" si="6"/>
        <v>7500</v>
      </c>
      <c r="M36" s="220">
        <f t="shared" si="6"/>
        <v>0</v>
      </c>
      <c r="N36" s="220">
        <f t="shared" si="6"/>
        <v>7500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7500</v>
      </c>
      <c r="X36" s="220">
        <f t="shared" si="6"/>
        <v>241500</v>
      </c>
      <c r="Y36" s="220">
        <f t="shared" si="6"/>
        <v>-234000</v>
      </c>
      <c r="Z36" s="221">
        <f>+IF(X36&lt;&gt;0,+(Y36/X36)*100,0)</f>
        <v>-96.8944099378882</v>
      </c>
      <c r="AA36" s="239">
        <f>SUM(AA32:AA35)</f>
        <v>467433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249450</v>
      </c>
      <c r="D6" s="155"/>
      <c r="E6" s="59">
        <v>502342</v>
      </c>
      <c r="F6" s="60">
        <v>502342</v>
      </c>
      <c r="G6" s="60">
        <v>5898294</v>
      </c>
      <c r="H6" s="60">
        <v>817794</v>
      </c>
      <c r="I6" s="60">
        <v>146828</v>
      </c>
      <c r="J6" s="60">
        <v>146828</v>
      </c>
      <c r="K6" s="60">
        <v>429551</v>
      </c>
      <c r="L6" s="60">
        <v>-1418027</v>
      </c>
      <c r="M6" s="60">
        <v>22523518</v>
      </c>
      <c r="N6" s="60">
        <v>22523518</v>
      </c>
      <c r="O6" s="60">
        <v>14347149</v>
      </c>
      <c r="P6" s="60">
        <v>7439160</v>
      </c>
      <c r="Q6" s="60">
        <v>23415245</v>
      </c>
      <c r="R6" s="60">
        <v>23415245</v>
      </c>
      <c r="S6" s="60">
        <v>19548323</v>
      </c>
      <c r="T6" s="60">
        <v>5087472</v>
      </c>
      <c r="U6" s="60">
        <v>703427</v>
      </c>
      <c r="V6" s="60">
        <v>703427</v>
      </c>
      <c r="W6" s="60">
        <v>703427</v>
      </c>
      <c r="X6" s="60">
        <v>502342</v>
      </c>
      <c r="Y6" s="60">
        <v>201085</v>
      </c>
      <c r="Z6" s="140">
        <v>40.03</v>
      </c>
      <c r="AA6" s="62">
        <v>502342</v>
      </c>
    </row>
    <row r="7" spans="1:27" ht="12.75">
      <c r="A7" s="249" t="s">
        <v>144</v>
      </c>
      <c r="B7" s="182"/>
      <c r="C7" s="155"/>
      <c r="D7" s="155"/>
      <c r="E7" s="59">
        <v>672581</v>
      </c>
      <c r="F7" s="60">
        <v>672581</v>
      </c>
      <c r="G7" s="60">
        <v>25059022</v>
      </c>
      <c r="H7" s="60">
        <v>25168803</v>
      </c>
      <c r="I7" s="60">
        <v>17294762</v>
      </c>
      <c r="J7" s="60">
        <v>17294762</v>
      </c>
      <c r="K7" s="60">
        <v>7088859</v>
      </c>
      <c r="L7" s="60">
        <v>54077</v>
      </c>
      <c r="M7" s="60">
        <v>67405</v>
      </c>
      <c r="N7" s="60">
        <v>67405</v>
      </c>
      <c r="O7" s="60">
        <v>67757</v>
      </c>
      <c r="P7" s="60">
        <v>68100</v>
      </c>
      <c r="Q7" s="60">
        <v>68430</v>
      </c>
      <c r="R7" s="60">
        <v>68430</v>
      </c>
      <c r="S7" s="60">
        <v>68775</v>
      </c>
      <c r="T7" s="60">
        <v>4069112</v>
      </c>
      <c r="U7" s="60">
        <v>69446</v>
      </c>
      <c r="V7" s="60">
        <v>69446</v>
      </c>
      <c r="W7" s="60">
        <v>69446</v>
      </c>
      <c r="X7" s="60">
        <v>672581</v>
      </c>
      <c r="Y7" s="60">
        <v>-603135</v>
      </c>
      <c r="Z7" s="140">
        <v>-89.67</v>
      </c>
      <c r="AA7" s="62">
        <v>672581</v>
      </c>
    </row>
    <row r="8" spans="1:27" ht="12.75">
      <c r="A8" s="249" t="s">
        <v>145</v>
      </c>
      <c r="B8" s="182"/>
      <c r="C8" s="155"/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249" t="s">
        <v>146</v>
      </c>
      <c r="B9" s="182"/>
      <c r="C9" s="155">
        <v>3665923</v>
      </c>
      <c r="D9" s="155"/>
      <c r="E9" s="59">
        <v>672581</v>
      </c>
      <c r="F9" s="60">
        <v>672581</v>
      </c>
      <c r="G9" s="60">
        <v>8608000</v>
      </c>
      <c r="H9" s="60">
        <v>8608000</v>
      </c>
      <c r="I9" s="60">
        <v>8608000</v>
      </c>
      <c r="J9" s="60">
        <v>8608000</v>
      </c>
      <c r="K9" s="60">
        <v>1459518</v>
      </c>
      <c r="L9" s="60">
        <v>1459518</v>
      </c>
      <c r="M9" s="60">
        <v>1459518</v>
      </c>
      <c r="N9" s="60">
        <v>1459518</v>
      </c>
      <c r="O9" s="60">
        <v>1459518</v>
      </c>
      <c r="P9" s="60">
        <v>1459518</v>
      </c>
      <c r="Q9" s="60">
        <v>1459518</v>
      </c>
      <c r="R9" s="60">
        <v>1459518</v>
      </c>
      <c r="S9" s="60">
        <v>1459518</v>
      </c>
      <c r="T9" s="60">
        <v>1459518</v>
      </c>
      <c r="U9" s="60">
        <v>1459518</v>
      </c>
      <c r="V9" s="60">
        <v>1459518</v>
      </c>
      <c r="W9" s="60">
        <v>1459518</v>
      </c>
      <c r="X9" s="60">
        <v>672581</v>
      </c>
      <c r="Y9" s="60">
        <v>786937</v>
      </c>
      <c r="Z9" s="140">
        <v>117</v>
      </c>
      <c r="AA9" s="62">
        <v>672581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250" t="s">
        <v>56</v>
      </c>
      <c r="B12" s="251"/>
      <c r="C12" s="168">
        <f aca="true" t="shared" si="0" ref="C12:Y12">SUM(C6:C11)</f>
        <v>3915373</v>
      </c>
      <c r="D12" s="168">
        <f>SUM(D6:D11)</f>
        <v>0</v>
      </c>
      <c r="E12" s="72">
        <f t="shared" si="0"/>
        <v>1847504</v>
      </c>
      <c r="F12" s="73">
        <f t="shared" si="0"/>
        <v>1847504</v>
      </c>
      <c r="G12" s="73">
        <f t="shared" si="0"/>
        <v>39565316</v>
      </c>
      <c r="H12" s="73">
        <f t="shared" si="0"/>
        <v>34594597</v>
      </c>
      <c r="I12" s="73">
        <f t="shared" si="0"/>
        <v>26049590</v>
      </c>
      <c r="J12" s="73">
        <f t="shared" si="0"/>
        <v>26049590</v>
      </c>
      <c r="K12" s="73">
        <f t="shared" si="0"/>
        <v>8977928</v>
      </c>
      <c r="L12" s="73">
        <f t="shared" si="0"/>
        <v>95568</v>
      </c>
      <c r="M12" s="73">
        <f t="shared" si="0"/>
        <v>24050441</v>
      </c>
      <c r="N12" s="73">
        <f t="shared" si="0"/>
        <v>24050441</v>
      </c>
      <c r="O12" s="73">
        <f t="shared" si="0"/>
        <v>15874424</v>
      </c>
      <c r="P12" s="73">
        <f t="shared" si="0"/>
        <v>8966778</v>
      </c>
      <c r="Q12" s="73">
        <f t="shared" si="0"/>
        <v>24943193</v>
      </c>
      <c r="R12" s="73">
        <f t="shared" si="0"/>
        <v>24943193</v>
      </c>
      <c r="S12" s="73">
        <f t="shared" si="0"/>
        <v>21076616</v>
      </c>
      <c r="T12" s="73">
        <f t="shared" si="0"/>
        <v>10616102</v>
      </c>
      <c r="U12" s="73">
        <f t="shared" si="0"/>
        <v>2232391</v>
      </c>
      <c r="V12" s="73">
        <f t="shared" si="0"/>
        <v>2232391</v>
      </c>
      <c r="W12" s="73">
        <f t="shared" si="0"/>
        <v>2232391</v>
      </c>
      <c r="X12" s="73">
        <f t="shared" si="0"/>
        <v>1847504</v>
      </c>
      <c r="Y12" s="73">
        <f t="shared" si="0"/>
        <v>384887</v>
      </c>
      <c r="Z12" s="170">
        <f>+IF(X12&lt;&gt;0,+(Y12/X12)*100,0)</f>
        <v>20.832810104876636</v>
      </c>
      <c r="AA12" s="74">
        <f>SUM(AA6:AA11)</f>
        <v>1847504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9669839</v>
      </c>
      <c r="D19" s="155"/>
      <c r="E19" s="59">
        <v>7780812</v>
      </c>
      <c r="F19" s="60">
        <v>7780812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7780812</v>
      </c>
      <c r="Y19" s="60">
        <v>-7780812</v>
      </c>
      <c r="Z19" s="140">
        <v>-100</v>
      </c>
      <c r="AA19" s="62">
        <v>7780812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4322358</v>
      </c>
      <c r="D22" s="155"/>
      <c r="E22" s="59">
        <v>3828463</v>
      </c>
      <c r="F22" s="60">
        <v>3828463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3828463</v>
      </c>
      <c r="Y22" s="60">
        <v>-3828463</v>
      </c>
      <c r="Z22" s="140">
        <v>-100</v>
      </c>
      <c r="AA22" s="62">
        <v>3828463</v>
      </c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13992197</v>
      </c>
      <c r="D24" s="168">
        <f>SUM(D15:D23)</f>
        <v>0</v>
      </c>
      <c r="E24" s="76">
        <f t="shared" si="1"/>
        <v>11609275</v>
      </c>
      <c r="F24" s="77">
        <f t="shared" si="1"/>
        <v>11609275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11609275</v>
      </c>
      <c r="Y24" s="77">
        <f t="shared" si="1"/>
        <v>-11609275</v>
      </c>
      <c r="Z24" s="212">
        <f>+IF(X24&lt;&gt;0,+(Y24/X24)*100,0)</f>
        <v>-100</v>
      </c>
      <c r="AA24" s="79">
        <f>SUM(AA15:AA23)</f>
        <v>11609275</v>
      </c>
    </row>
    <row r="25" spans="1:27" ht="12.75">
      <c r="A25" s="250" t="s">
        <v>159</v>
      </c>
      <c r="B25" s="251"/>
      <c r="C25" s="168">
        <f aca="true" t="shared" si="2" ref="C25:Y25">+C12+C24</f>
        <v>17907570</v>
      </c>
      <c r="D25" s="168">
        <f>+D12+D24</f>
        <v>0</v>
      </c>
      <c r="E25" s="72">
        <f t="shared" si="2"/>
        <v>13456779</v>
      </c>
      <c r="F25" s="73">
        <f t="shared" si="2"/>
        <v>13456779</v>
      </c>
      <c r="G25" s="73">
        <f t="shared" si="2"/>
        <v>39565316</v>
      </c>
      <c r="H25" s="73">
        <f t="shared" si="2"/>
        <v>34594597</v>
      </c>
      <c r="I25" s="73">
        <f t="shared" si="2"/>
        <v>26049590</v>
      </c>
      <c r="J25" s="73">
        <f t="shared" si="2"/>
        <v>26049590</v>
      </c>
      <c r="K25" s="73">
        <f t="shared" si="2"/>
        <v>8977928</v>
      </c>
      <c r="L25" s="73">
        <f t="shared" si="2"/>
        <v>95568</v>
      </c>
      <c r="M25" s="73">
        <f t="shared" si="2"/>
        <v>24050441</v>
      </c>
      <c r="N25" s="73">
        <f t="shared" si="2"/>
        <v>24050441</v>
      </c>
      <c r="O25" s="73">
        <f t="shared" si="2"/>
        <v>15874424</v>
      </c>
      <c r="P25" s="73">
        <f t="shared" si="2"/>
        <v>8966778</v>
      </c>
      <c r="Q25" s="73">
        <f t="shared" si="2"/>
        <v>24943193</v>
      </c>
      <c r="R25" s="73">
        <f t="shared" si="2"/>
        <v>24943193</v>
      </c>
      <c r="S25" s="73">
        <f t="shared" si="2"/>
        <v>21076616</v>
      </c>
      <c r="T25" s="73">
        <f t="shared" si="2"/>
        <v>10616102</v>
      </c>
      <c r="U25" s="73">
        <f t="shared" si="2"/>
        <v>2232391</v>
      </c>
      <c r="V25" s="73">
        <f t="shared" si="2"/>
        <v>2232391</v>
      </c>
      <c r="W25" s="73">
        <f t="shared" si="2"/>
        <v>2232391</v>
      </c>
      <c r="X25" s="73">
        <f t="shared" si="2"/>
        <v>13456779</v>
      </c>
      <c r="Y25" s="73">
        <f t="shared" si="2"/>
        <v>-11224388</v>
      </c>
      <c r="Z25" s="170">
        <f>+IF(X25&lt;&gt;0,+(Y25/X25)*100,0)</f>
        <v>-83.41065867248024</v>
      </c>
      <c r="AA25" s="74">
        <f>+AA12+AA24</f>
        <v>13456779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386516</v>
      </c>
      <c r="D30" s="155"/>
      <c r="E30" s="59">
        <v>813289</v>
      </c>
      <c r="F30" s="60">
        <v>813289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813289</v>
      </c>
      <c r="Y30" s="60">
        <v>-813289</v>
      </c>
      <c r="Z30" s="140">
        <v>-100</v>
      </c>
      <c r="AA30" s="62">
        <v>813289</v>
      </c>
    </row>
    <row r="31" spans="1:27" ht="12.7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164</v>
      </c>
      <c r="B32" s="182"/>
      <c r="C32" s="155">
        <v>16011130</v>
      </c>
      <c r="D32" s="155"/>
      <c r="E32" s="59">
        <v>3588944</v>
      </c>
      <c r="F32" s="60">
        <v>3588944</v>
      </c>
      <c r="G32" s="60">
        <v>12160547</v>
      </c>
      <c r="H32" s="60">
        <v>12350546</v>
      </c>
      <c r="I32" s="60">
        <v>2749091</v>
      </c>
      <c r="J32" s="60">
        <v>2749091</v>
      </c>
      <c r="K32" s="60">
        <v>4074352</v>
      </c>
      <c r="L32" s="60">
        <v>3692231</v>
      </c>
      <c r="M32" s="60">
        <v>3298685</v>
      </c>
      <c r="N32" s="60">
        <v>3298685</v>
      </c>
      <c r="O32" s="60">
        <v>1438767</v>
      </c>
      <c r="P32" s="60">
        <v>2882781</v>
      </c>
      <c r="Q32" s="60">
        <v>1670254</v>
      </c>
      <c r="R32" s="60">
        <v>1670254</v>
      </c>
      <c r="S32" s="60">
        <v>2527568</v>
      </c>
      <c r="T32" s="60">
        <v>5213999</v>
      </c>
      <c r="U32" s="60">
        <v>5362968</v>
      </c>
      <c r="V32" s="60">
        <v>5362968</v>
      </c>
      <c r="W32" s="60">
        <v>5362968</v>
      </c>
      <c r="X32" s="60">
        <v>3588944</v>
      </c>
      <c r="Y32" s="60">
        <v>1774024</v>
      </c>
      <c r="Z32" s="140">
        <v>49.43</v>
      </c>
      <c r="AA32" s="62">
        <v>3588944</v>
      </c>
    </row>
    <row r="33" spans="1:27" ht="12.75">
      <c r="A33" s="249" t="s">
        <v>165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16397646</v>
      </c>
      <c r="D34" s="168">
        <f>SUM(D29:D33)</f>
        <v>0</v>
      </c>
      <c r="E34" s="72">
        <f t="shared" si="3"/>
        <v>4402233</v>
      </c>
      <c r="F34" s="73">
        <f t="shared" si="3"/>
        <v>4402233</v>
      </c>
      <c r="G34" s="73">
        <f t="shared" si="3"/>
        <v>12160547</v>
      </c>
      <c r="H34" s="73">
        <f t="shared" si="3"/>
        <v>12350546</v>
      </c>
      <c r="I34" s="73">
        <f t="shared" si="3"/>
        <v>2749091</v>
      </c>
      <c r="J34" s="73">
        <f t="shared" si="3"/>
        <v>2749091</v>
      </c>
      <c r="K34" s="73">
        <f t="shared" si="3"/>
        <v>4074352</v>
      </c>
      <c r="L34" s="73">
        <f t="shared" si="3"/>
        <v>3692231</v>
      </c>
      <c r="M34" s="73">
        <f t="shared" si="3"/>
        <v>3298685</v>
      </c>
      <c r="N34" s="73">
        <f t="shared" si="3"/>
        <v>3298685</v>
      </c>
      <c r="O34" s="73">
        <f t="shared" si="3"/>
        <v>1438767</v>
      </c>
      <c r="P34" s="73">
        <f t="shared" si="3"/>
        <v>2882781</v>
      </c>
      <c r="Q34" s="73">
        <f t="shared" si="3"/>
        <v>1670254</v>
      </c>
      <c r="R34" s="73">
        <f t="shared" si="3"/>
        <v>1670254</v>
      </c>
      <c r="S34" s="73">
        <f t="shared" si="3"/>
        <v>2527568</v>
      </c>
      <c r="T34" s="73">
        <f t="shared" si="3"/>
        <v>5213999</v>
      </c>
      <c r="U34" s="73">
        <f t="shared" si="3"/>
        <v>5362968</v>
      </c>
      <c r="V34" s="73">
        <f t="shared" si="3"/>
        <v>5362968</v>
      </c>
      <c r="W34" s="73">
        <f t="shared" si="3"/>
        <v>5362968</v>
      </c>
      <c r="X34" s="73">
        <f t="shared" si="3"/>
        <v>4402233</v>
      </c>
      <c r="Y34" s="73">
        <f t="shared" si="3"/>
        <v>960735</v>
      </c>
      <c r="Z34" s="170">
        <f>+IF(X34&lt;&gt;0,+(Y34/X34)*100,0)</f>
        <v>21.823810779665685</v>
      </c>
      <c r="AA34" s="74">
        <f>SUM(AA29:AA33)</f>
        <v>4402233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>
        <v>134349</v>
      </c>
      <c r="F37" s="60">
        <v>134349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134349</v>
      </c>
      <c r="Y37" s="60">
        <v>-134349</v>
      </c>
      <c r="Z37" s="140">
        <v>-100</v>
      </c>
      <c r="AA37" s="62">
        <v>134349</v>
      </c>
    </row>
    <row r="38" spans="1:27" ht="12.75">
      <c r="A38" s="249" t="s">
        <v>165</v>
      </c>
      <c r="B38" s="182"/>
      <c r="C38" s="155">
        <v>8931000</v>
      </c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2.75">
      <c r="A39" s="250" t="s">
        <v>59</v>
      </c>
      <c r="B39" s="253"/>
      <c r="C39" s="168">
        <f aca="true" t="shared" si="4" ref="C39:Y39">SUM(C37:C38)</f>
        <v>8931000</v>
      </c>
      <c r="D39" s="168">
        <f>SUM(D37:D38)</f>
        <v>0</v>
      </c>
      <c r="E39" s="76">
        <f t="shared" si="4"/>
        <v>134349</v>
      </c>
      <c r="F39" s="77">
        <f t="shared" si="4"/>
        <v>134349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134349</v>
      </c>
      <c r="Y39" s="77">
        <f t="shared" si="4"/>
        <v>-134349</v>
      </c>
      <c r="Z39" s="212">
        <f>+IF(X39&lt;&gt;0,+(Y39/X39)*100,0)</f>
        <v>-100</v>
      </c>
      <c r="AA39" s="79">
        <f>SUM(AA37:AA38)</f>
        <v>134349</v>
      </c>
    </row>
    <row r="40" spans="1:27" ht="12.75">
      <c r="A40" s="250" t="s">
        <v>167</v>
      </c>
      <c r="B40" s="251"/>
      <c r="C40" s="168">
        <f aca="true" t="shared" si="5" ref="C40:Y40">+C34+C39</f>
        <v>25328646</v>
      </c>
      <c r="D40" s="168">
        <f>+D34+D39</f>
        <v>0</v>
      </c>
      <c r="E40" s="72">
        <f t="shared" si="5"/>
        <v>4536582</v>
      </c>
      <c r="F40" s="73">
        <f t="shared" si="5"/>
        <v>4536582</v>
      </c>
      <c r="G40" s="73">
        <f t="shared" si="5"/>
        <v>12160547</v>
      </c>
      <c r="H40" s="73">
        <f t="shared" si="5"/>
        <v>12350546</v>
      </c>
      <c r="I40" s="73">
        <f t="shared" si="5"/>
        <v>2749091</v>
      </c>
      <c r="J40" s="73">
        <f t="shared" si="5"/>
        <v>2749091</v>
      </c>
      <c r="K40" s="73">
        <f t="shared" si="5"/>
        <v>4074352</v>
      </c>
      <c r="L40" s="73">
        <f t="shared" si="5"/>
        <v>3692231</v>
      </c>
      <c r="M40" s="73">
        <f t="shared" si="5"/>
        <v>3298685</v>
      </c>
      <c r="N40" s="73">
        <f t="shared" si="5"/>
        <v>3298685</v>
      </c>
      <c r="O40" s="73">
        <f t="shared" si="5"/>
        <v>1438767</v>
      </c>
      <c r="P40" s="73">
        <f t="shared" si="5"/>
        <v>2882781</v>
      </c>
      <c r="Q40" s="73">
        <f t="shared" si="5"/>
        <v>1670254</v>
      </c>
      <c r="R40" s="73">
        <f t="shared" si="5"/>
        <v>1670254</v>
      </c>
      <c r="S40" s="73">
        <f t="shared" si="5"/>
        <v>2527568</v>
      </c>
      <c r="T40" s="73">
        <f t="shared" si="5"/>
        <v>5213999</v>
      </c>
      <c r="U40" s="73">
        <f t="shared" si="5"/>
        <v>5362968</v>
      </c>
      <c r="V40" s="73">
        <f t="shared" si="5"/>
        <v>5362968</v>
      </c>
      <c r="W40" s="73">
        <f t="shared" si="5"/>
        <v>5362968</v>
      </c>
      <c r="X40" s="73">
        <f t="shared" si="5"/>
        <v>4536582</v>
      </c>
      <c r="Y40" s="73">
        <f t="shared" si="5"/>
        <v>826386</v>
      </c>
      <c r="Z40" s="170">
        <f>+IF(X40&lt;&gt;0,+(Y40/X40)*100,0)</f>
        <v>18.216048999004094</v>
      </c>
      <c r="AA40" s="74">
        <f>+AA34+AA39</f>
        <v>4536582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-7421076</v>
      </c>
      <c r="D42" s="257">
        <f>+D25-D40</f>
        <v>0</v>
      </c>
      <c r="E42" s="258">
        <f t="shared" si="6"/>
        <v>8920197</v>
      </c>
      <c r="F42" s="259">
        <f t="shared" si="6"/>
        <v>8920197</v>
      </c>
      <c r="G42" s="259">
        <f t="shared" si="6"/>
        <v>27404769</v>
      </c>
      <c r="H42" s="259">
        <f t="shared" si="6"/>
        <v>22244051</v>
      </c>
      <c r="I42" s="259">
        <f t="shared" si="6"/>
        <v>23300499</v>
      </c>
      <c r="J42" s="259">
        <f t="shared" si="6"/>
        <v>23300499</v>
      </c>
      <c r="K42" s="259">
        <f t="shared" si="6"/>
        <v>4903576</v>
      </c>
      <c r="L42" s="259">
        <f t="shared" si="6"/>
        <v>-3596663</v>
      </c>
      <c r="M42" s="259">
        <f t="shared" si="6"/>
        <v>20751756</v>
      </c>
      <c r="N42" s="259">
        <f t="shared" si="6"/>
        <v>20751756</v>
      </c>
      <c r="O42" s="259">
        <f t="shared" si="6"/>
        <v>14435657</v>
      </c>
      <c r="P42" s="259">
        <f t="shared" si="6"/>
        <v>6083997</v>
      </c>
      <c r="Q42" s="259">
        <f t="shared" si="6"/>
        <v>23272939</v>
      </c>
      <c r="R42" s="259">
        <f t="shared" si="6"/>
        <v>23272939</v>
      </c>
      <c r="S42" s="259">
        <f t="shared" si="6"/>
        <v>18549048</v>
      </c>
      <c r="T42" s="259">
        <f t="shared" si="6"/>
        <v>5402103</v>
      </c>
      <c r="U42" s="259">
        <f t="shared" si="6"/>
        <v>-3130577</v>
      </c>
      <c r="V42" s="259">
        <f t="shared" si="6"/>
        <v>-3130577</v>
      </c>
      <c r="W42" s="259">
        <f t="shared" si="6"/>
        <v>-3130577</v>
      </c>
      <c r="X42" s="259">
        <f t="shared" si="6"/>
        <v>8920197</v>
      </c>
      <c r="Y42" s="259">
        <f t="shared" si="6"/>
        <v>-12050774</v>
      </c>
      <c r="Z42" s="260">
        <f>+IF(X42&lt;&gt;0,+(Y42/X42)*100,0)</f>
        <v>-135.09537961997924</v>
      </c>
      <c r="AA42" s="261">
        <f>+AA25-AA40</f>
        <v>8920197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-7421076</v>
      </c>
      <c r="D45" s="155"/>
      <c r="E45" s="59">
        <v>8920197</v>
      </c>
      <c r="F45" s="60">
        <v>8920197</v>
      </c>
      <c r="G45" s="60">
        <v>27404769</v>
      </c>
      <c r="H45" s="60">
        <v>22244051</v>
      </c>
      <c r="I45" s="60">
        <v>23300499</v>
      </c>
      <c r="J45" s="60">
        <v>23300499</v>
      </c>
      <c r="K45" s="60">
        <v>4903576</v>
      </c>
      <c r="L45" s="60">
        <v>-3596663</v>
      </c>
      <c r="M45" s="60">
        <v>20751756</v>
      </c>
      <c r="N45" s="60">
        <v>20751756</v>
      </c>
      <c r="O45" s="60">
        <v>14435657</v>
      </c>
      <c r="P45" s="60">
        <v>6083997</v>
      </c>
      <c r="Q45" s="60">
        <v>23272939</v>
      </c>
      <c r="R45" s="60">
        <v>23272939</v>
      </c>
      <c r="S45" s="60">
        <v>18549048</v>
      </c>
      <c r="T45" s="60">
        <v>5402103</v>
      </c>
      <c r="U45" s="60">
        <v>-3130577</v>
      </c>
      <c r="V45" s="60">
        <v>-3130577</v>
      </c>
      <c r="W45" s="60">
        <v>-3130577</v>
      </c>
      <c r="X45" s="60">
        <v>8920197</v>
      </c>
      <c r="Y45" s="60">
        <v>-12050774</v>
      </c>
      <c r="Z45" s="139">
        <v>-135.1</v>
      </c>
      <c r="AA45" s="62">
        <v>8920197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-7421076</v>
      </c>
      <c r="D48" s="217">
        <f>SUM(D45:D47)</f>
        <v>0</v>
      </c>
      <c r="E48" s="264">
        <f t="shared" si="7"/>
        <v>8920197</v>
      </c>
      <c r="F48" s="219">
        <f t="shared" si="7"/>
        <v>8920197</v>
      </c>
      <c r="G48" s="219">
        <f t="shared" si="7"/>
        <v>27404769</v>
      </c>
      <c r="H48" s="219">
        <f t="shared" si="7"/>
        <v>22244051</v>
      </c>
      <c r="I48" s="219">
        <f t="shared" si="7"/>
        <v>23300499</v>
      </c>
      <c r="J48" s="219">
        <f t="shared" si="7"/>
        <v>23300499</v>
      </c>
      <c r="K48" s="219">
        <f t="shared" si="7"/>
        <v>4903576</v>
      </c>
      <c r="L48" s="219">
        <f t="shared" si="7"/>
        <v>-3596663</v>
      </c>
      <c r="M48" s="219">
        <f t="shared" si="7"/>
        <v>20751756</v>
      </c>
      <c r="N48" s="219">
        <f t="shared" si="7"/>
        <v>20751756</v>
      </c>
      <c r="O48" s="219">
        <f t="shared" si="7"/>
        <v>14435657</v>
      </c>
      <c r="P48" s="219">
        <f t="shared" si="7"/>
        <v>6083997</v>
      </c>
      <c r="Q48" s="219">
        <f t="shared" si="7"/>
        <v>23272939</v>
      </c>
      <c r="R48" s="219">
        <f t="shared" si="7"/>
        <v>23272939</v>
      </c>
      <c r="S48" s="219">
        <f t="shared" si="7"/>
        <v>18549048</v>
      </c>
      <c r="T48" s="219">
        <f t="shared" si="7"/>
        <v>5402103</v>
      </c>
      <c r="U48" s="219">
        <f t="shared" si="7"/>
        <v>-3130577</v>
      </c>
      <c r="V48" s="219">
        <f t="shared" si="7"/>
        <v>-3130577</v>
      </c>
      <c r="W48" s="219">
        <f t="shared" si="7"/>
        <v>-3130577</v>
      </c>
      <c r="X48" s="219">
        <f t="shared" si="7"/>
        <v>8920197</v>
      </c>
      <c r="Y48" s="219">
        <f t="shared" si="7"/>
        <v>-12050774</v>
      </c>
      <c r="Z48" s="265">
        <f>+IF(X48&lt;&gt;0,+(Y48/X48)*100,0)</f>
        <v>-135.09537961997924</v>
      </c>
      <c r="AA48" s="232">
        <f>SUM(AA45:AA47)</f>
        <v>8920197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249" t="s">
        <v>32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2.75">
      <c r="A8" s="249" t="s">
        <v>178</v>
      </c>
      <c r="B8" s="182"/>
      <c r="C8" s="155">
        <v>180961</v>
      </c>
      <c r="D8" s="155"/>
      <c r="E8" s="59">
        <v>201360</v>
      </c>
      <c r="F8" s="60">
        <v>6746597</v>
      </c>
      <c r="G8" s="60">
        <v>652841</v>
      </c>
      <c r="H8" s="60">
        <v>16905</v>
      </c>
      <c r="I8" s="60">
        <v>131778</v>
      </c>
      <c r="J8" s="60">
        <v>801524</v>
      </c>
      <c r="K8" s="60">
        <v>4803</v>
      </c>
      <c r="L8" s="60">
        <v>7203</v>
      </c>
      <c r="M8" s="60">
        <v>664652</v>
      </c>
      <c r="N8" s="60">
        <v>676658</v>
      </c>
      <c r="O8" s="60">
        <v>1294534</v>
      </c>
      <c r="P8" s="60">
        <v>341799</v>
      </c>
      <c r="Q8" s="60">
        <v>450834</v>
      </c>
      <c r="R8" s="60">
        <v>2087167</v>
      </c>
      <c r="S8" s="60">
        <v>206211</v>
      </c>
      <c r="T8" s="60">
        <v>51059</v>
      </c>
      <c r="U8" s="60">
        <v>358472</v>
      </c>
      <c r="V8" s="60">
        <v>615742</v>
      </c>
      <c r="W8" s="60">
        <v>4181091</v>
      </c>
      <c r="X8" s="60">
        <v>6746597</v>
      </c>
      <c r="Y8" s="60">
        <v>-2565506</v>
      </c>
      <c r="Z8" s="140">
        <v>-38.03</v>
      </c>
      <c r="AA8" s="62">
        <v>6746597</v>
      </c>
    </row>
    <row r="9" spans="1:27" ht="12.75">
      <c r="A9" s="249" t="s">
        <v>179</v>
      </c>
      <c r="B9" s="182"/>
      <c r="C9" s="155">
        <v>103026627</v>
      </c>
      <c r="D9" s="155"/>
      <c r="E9" s="59">
        <v>215001000</v>
      </c>
      <c r="F9" s="60">
        <v>114213600</v>
      </c>
      <c r="G9" s="60">
        <v>44001305</v>
      </c>
      <c r="H9" s="60">
        <v>4440295</v>
      </c>
      <c r="I9" s="60">
        <v>38633</v>
      </c>
      <c r="J9" s="60">
        <v>48480233</v>
      </c>
      <c r="K9" s="60"/>
      <c r="L9" s="60">
        <v>2981342</v>
      </c>
      <c r="M9" s="60">
        <v>33969000</v>
      </c>
      <c r="N9" s="60">
        <v>36950342</v>
      </c>
      <c r="O9" s="60">
        <v>739266</v>
      </c>
      <c r="P9" s="60">
        <v>2643000</v>
      </c>
      <c r="Q9" s="60">
        <v>25477000</v>
      </c>
      <c r="R9" s="60">
        <v>28859266</v>
      </c>
      <c r="S9" s="60">
        <v>3324759</v>
      </c>
      <c r="T9" s="60">
        <v>294109</v>
      </c>
      <c r="U9" s="60">
        <v>497000</v>
      </c>
      <c r="V9" s="60">
        <v>4115868</v>
      </c>
      <c r="W9" s="60">
        <v>118405709</v>
      </c>
      <c r="X9" s="60">
        <v>114213600</v>
      </c>
      <c r="Y9" s="60">
        <v>4192109</v>
      </c>
      <c r="Z9" s="140">
        <v>3.67</v>
      </c>
      <c r="AA9" s="62">
        <v>114213600</v>
      </c>
    </row>
    <row r="10" spans="1:27" ht="12.75">
      <c r="A10" s="249" t="s">
        <v>180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249" t="s">
        <v>181</v>
      </c>
      <c r="B11" s="182"/>
      <c r="C11" s="155">
        <v>1147633</v>
      </c>
      <c r="D11" s="155"/>
      <c r="E11" s="59">
        <v>1425162</v>
      </c>
      <c r="F11" s="60">
        <v>1189633</v>
      </c>
      <c r="G11" s="60">
        <v>39200</v>
      </c>
      <c r="H11" s="60">
        <v>132398</v>
      </c>
      <c r="I11" s="60">
        <v>135636</v>
      </c>
      <c r="J11" s="60">
        <v>307234</v>
      </c>
      <c r="K11" s="60">
        <v>110209</v>
      </c>
      <c r="L11" s="60">
        <v>67596</v>
      </c>
      <c r="M11" s="60">
        <v>96404</v>
      </c>
      <c r="N11" s="60">
        <v>274209</v>
      </c>
      <c r="O11" s="60">
        <v>71672</v>
      </c>
      <c r="P11" s="60">
        <v>44804</v>
      </c>
      <c r="Q11" s="60">
        <v>39671</v>
      </c>
      <c r="R11" s="60">
        <v>156147</v>
      </c>
      <c r="S11" s="60">
        <v>77612</v>
      </c>
      <c r="T11" s="60">
        <v>48967</v>
      </c>
      <c r="U11" s="60">
        <v>31108</v>
      </c>
      <c r="V11" s="60">
        <v>157687</v>
      </c>
      <c r="W11" s="60">
        <v>895277</v>
      </c>
      <c r="X11" s="60">
        <v>1189633</v>
      </c>
      <c r="Y11" s="60">
        <v>-294356</v>
      </c>
      <c r="Z11" s="140">
        <v>-24.74</v>
      </c>
      <c r="AA11" s="62">
        <v>1189633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-100201051</v>
      </c>
      <c r="D14" s="155"/>
      <c r="E14" s="59">
        <v>-216304603</v>
      </c>
      <c r="F14" s="60">
        <v>-118709358</v>
      </c>
      <c r="G14" s="60">
        <v>-13979983</v>
      </c>
      <c r="H14" s="60">
        <v>-9555879</v>
      </c>
      <c r="I14" s="60">
        <v>-8846194</v>
      </c>
      <c r="J14" s="60">
        <v>-32382056</v>
      </c>
      <c r="K14" s="60">
        <v>-10033296</v>
      </c>
      <c r="L14" s="60">
        <v>-11914129</v>
      </c>
      <c r="M14" s="60">
        <v>-10765809</v>
      </c>
      <c r="N14" s="60">
        <v>-32713234</v>
      </c>
      <c r="O14" s="60">
        <v>-10274514</v>
      </c>
      <c r="P14" s="60">
        <v>-9930835</v>
      </c>
      <c r="Q14" s="60">
        <v>-9984085</v>
      </c>
      <c r="R14" s="60">
        <v>-30189434</v>
      </c>
      <c r="S14" s="60">
        <v>-7468938</v>
      </c>
      <c r="T14" s="60">
        <v>-10849869</v>
      </c>
      <c r="U14" s="60">
        <v>-9263036</v>
      </c>
      <c r="V14" s="60">
        <v>-27581843</v>
      </c>
      <c r="W14" s="60">
        <v>-122866567</v>
      </c>
      <c r="X14" s="60">
        <v>-118709358</v>
      </c>
      <c r="Y14" s="60">
        <v>-4157209</v>
      </c>
      <c r="Z14" s="140">
        <v>3.5</v>
      </c>
      <c r="AA14" s="62">
        <v>-118709358</v>
      </c>
    </row>
    <row r="15" spans="1:27" ht="12.75">
      <c r="A15" s="249" t="s">
        <v>40</v>
      </c>
      <c r="B15" s="182"/>
      <c r="C15" s="155">
        <v>-182787</v>
      </c>
      <c r="D15" s="155"/>
      <c r="E15" s="59">
        <v>-81418</v>
      </c>
      <c r="F15" s="60">
        <v>-81418</v>
      </c>
      <c r="G15" s="60">
        <v>-5496</v>
      </c>
      <c r="H15" s="60">
        <v>-4438</v>
      </c>
      <c r="I15" s="60">
        <v>-4859</v>
      </c>
      <c r="J15" s="60">
        <v>-14793</v>
      </c>
      <c r="K15" s="60">
        <v>-4898</v>
      </c>
      <c r="L15" s="60">
        <v>-24372</v>
      </c>
      <c r="M15" s="60">
        <v>-9374</v>
      </c>
      <c r="N15" s="60">
        <v>-38644</v>
      </c>
      <c r="O15" s="60">
        <v>-6975</v>
      </c>
      <c r="P15" s="60">
        <v>-6415</v>
      </c>
      <c r="Q15" s="60">
        <v>-7004</v>
      </c>
      <c r="R15" s="60">
        <v>-20394</v>
      </c>
      <c r="S15" s="60">
        <v>-6222</v>
      </c>
      <c r="T15" s="60">
        <v>-4781</v>
      </c>
      <c r="U15" s="60">
        <v>-7738</v>
      </c>
      <c r="V15" s="60">
        <v>-18741</v>
      </c>
      <c r="W15" s="60">
        <v>-92572</v>
      </c>
      <c r="X15" s="60">
        <v>-81418</v>
      </c>
      <c r="Y15" s="60">
        <v>-11154</v>
      </c>
      <c r="Z15" s="140">
        <v>13.7</v>
      </c>
      <c r="AA15" s="62">
        <v>-81418</v>
      </c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3971383</v>
      </c>
      <c r="D17" s="168">
        <f t="shared" si="0"/>
        <v>0</v>
      </c>
      <c r="E17" s="72">
        <f t="shared" si="0"/>
        <v>241501</v>
      </c>
      <c r="F17" s="73">
        <f t="shared" si="0"/>
        <v>3359054</v>
      </c>
      <c r="G17" s="73">
        <f t="shared" si="0"/>
        <v>30707867</v>
      </c>
      <c r="H17" s="73">
        <f t="shared" si="0"/>
        <v>-4970719</v>
      </c>
      <c r="I17" s="73">
        <f t="shared" si="0"/>
        <v>-8545006</v>
      </c>
      <c r="J17" s="73">
        <f t="shared" si="0"/>
        <v>17192142</v>
      </c>
      <c r="K17" s="73">
        <f t="shared" si="0"/>
        <v>-9923182</v>
      </c>
      <c r="L17" s="73">
        <f t="shared" si="0"/>
        <v>-8882360</v>
      </c>
      <c r="M17" s="73">
        <f t="shared" si="0"/>
        <v>23954873</v>
      </c>
      <c r="N17" s="73">
        <f t="shared" si="0"/>
        <v>5149331</v>
      </c>
      <c r="O17" s="73">
        <f t="shared" si="0"/>
        <v>-8176017</v>
      </c>
      <c r="P17" s="73">
        <f t="shared" si="0"/>
        <v>-6907647</v>
      </c>
      <c r="Q17" s="73">
        <f t="shared" si="0"/>
        <v>15976416</v>
      </c>
      <c r="R17" s="73">
        <f t="shared" si="0"/>
        <v>892752</v>
      </c>
      <c r="S17" s="73">
        <f t="shared" si="0"/>
        <v>-3866578</v>
      </c>
      <c r="T17" s="73">
        <f t="shared" si="0"/>
        <v>-10460515</v>
      </c>
      <c r="U17" s="73">
        <f t="shared" si="0"/>
        <v>-8384194</v>
      </c>
      <c r="V17" s="73">
        <f t="shared" si="0"/>
        <v>-22711287</v>
      </c>
      <c r="W17" s="73">
        <f t="shared" si="0"/>
        <v>522938</v>
      </c>
      <c r="X17" s="73">
        <f t="shared" si="0"/>
        <v>3359054</v>
      </c>
      <c r="Y17" s="73">
        <f t="shared" si="0"/>
        <v>-2836116</v>
      </c>
      <c r="Z17" s="170">
        <f>+IF(X17&lt;&gt;0,+(Y17/X17)*100,0)</f>
        <v>-84.4319859103188</v>
      </c>
      <c r="AA17" s="74">
        <f>SUM(AA6:AA16)</f>
        <v>3359054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99216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-3207867</v>
      </c>
      <c r="D26" s="155"/>
      <c r="E26" s="59">
        <v>-241501</v>
      </c>
      <c r="F26" s="60">
        <v>-241500</v>
      </c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>
        <v>-241500</v>
      </c>
      <c r="Y26" s="60">
        <v>241500</v>
      </c>
      <c r="Z26" s="140">
        <v>-100</v>
      </c>
      <c r="AA26" s="62">
        <v>-241500</v>
      </c>
    </row>
    <row r="27" spans="1:27" ht="12.75">
      <c r="A27" s="250" t="s">
        <v>192</v>
      </c>
      <c r="B27" s="251"/>
      <c r="C27" s="168">
        <f aca="true" t="shared" si="1" ref="C27:Y27">SUM(C21:C26)</f>
        <v>-3108651</v>
      </c>
      <c r="D27" s="168">
        <f>SUM(D21:D26)</f>
        <v>0</v>
      </c>
      <c r="E27" s="72">
        <f t="shared" si="1"/>
        <v>-241501</v>
      </c>
      <c r="F27" s="73">
        <f t="shared" si="1"/>
        <v>-241500</v>
      </c>
      <c r="G27" s="73">
        <f t="shared" si="1"/>
        <v>0</v>
      </c>
      <c r="H27" s="73">
        <f t="shared" si="1"/>
        <v>0</v>
      </c>
      <c r="I27" s="73">
        <f t="shared" si="1"/>
        <v>0</v>
      </c>
      <c r="J27" s="73">
        <f t="shared" si="1"/>
        <v>0</v>
      </c>
      <c r="K27" s="73">
        <f t="shared" si="1"/>
        <v>0</v>
      </c>
      <c r="L27" s="73">
        <f t="shared" si="1"/>
        <v>0</v>
      </c>
      <c r="M27" s="73">
        <f t="shared" si="1"/>
        <v>0</v>
      </c>
      <c r="N27" s="73">
        <f t="shared" si="1"/>
        <v>0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0</v>
      </c>
      <c r="X27" s="73">
        <f t="shared" si="1"/>
        <v>-241500</v>
      </c>
      <c r="Y27" s="73">
        <f t="shared" si="1"/>
        <v>241500</v>
      </c>
      <c r="Z27" s="170">
        <f>+IF(X27&lt;&gt;0,+(Y27/X27)*100,0)</f>
        <v>-100</v>
      </c>
      <c r="AA27" s="74">
        <f>SUM(AA21:AA26)</f>
        <v>-241500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-1351155</v>
      </c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-1351155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-488423</v>
      </c>
      <c r="D38" s="153">
        <f>+D17+D27+D36</f>
        <v>0</v>
      </c>
      <c r="E38" s="99">
        <f t="shared" si="3"/>
        <v>0</v>
      </c>
      <c r="F38" s="100">
        <f t="shared" si="3"/>
        <v>3117554</v>
      </c>
      <c r="G38" s="100">
        <f t="shared" si="3"/>
        <v>30707867</v>
      </c>
      <c r="H38" s="100">
        <f t="shared" si="3"/>
        <v>-4970719</v>
      </c>
      <c r="I38" s="100">
        <f t="shared" si="3"/>
        <v>-8545006</v>
      </c>
      <c r="J38" s="100">
        <f t="shared" si="3"/>
        <v>17192142</v>
      </c>
      <c r="K38" s="100">
        <f t="shared" si="3"/>
        <v>-9923182</v>
      </c>
      <c r="L38" s="100">
        <f t="shared" si="3"/>
        <v>-8882360</v>
      </c>
      <c r="M38" s="100">
        <f t="shared" si="3"/>
        <v>23954873</v>
      </c>
      <c r="N38" s="100">
        <f t="shared" si="3"/>
        <v>5149331</v>
      </c>
      <c r="O38" s="100">
        <f t="shared" si="3"/>
        <v>-8176017</v>
      </c>
      <c r="P38" s="100">
        <f t="shared" si="3"/>
        <v>-6907647</v>
      </c>
      <c r="Q38" s="100">
        <f t="shared" si="3"/>
        <v>15976416</v>
      </c>
      <c r="R38" s="100">
        <f t="shared" si="3"/>
        <v>892752</v>
      </c>
      <c r="S38" s="100">
        <f t="shared" si="3"/>
        <v>-3866578</v>
      </c>
      <c r="T38" s="100">
        <f t="shared" si="3"/>
        <v>-10460515</v>
      </c>
      <c r="U38" s="100">
        <f t="shared" si="3"/>
        <v>-8384194</v>
      </c>
      <c r="V38" s="100">
        <f t="shared" si="3"/>
        <v>-22711287</v>
      </c>
      <c r="W38" s="100">
        <f t="shared" si="3"/>
        <v>522938</v>
      </c>
      <c r="X38" s="100">
        <f t="shared" si="3"/>
        <v>3117554</v>
      </c>
      <c r="Y38" s="100">
        <f t="shared" si="3"/>
        <v>-2594616</v>
      </c>
      <c r="Z38" s="137">
        <f>+IF(X38&lt;&gt;0,+(Y38/X38)*100,0)</f>
        <v>-83.22601629354295</v>
      </c>
      <c r="AA38" s="102">
        <f>+AA17+AA27+AA36</f>
        <v>3117554</v>
      </c>
    </row>
    <row r="39" spans="1:27" ht="12.75">
      <c r="A39" s="249" t="s">
        <v>200</v>
      </c>
      <c r="B39" s="182"/>
      <c r="C39" s="153">
        <v>737869</v>
      </c>
      <c r="D39" s="153"/>
      <c r="E39" s="99"/>
      <c r="F39" s="100">
        <v>249450</v>
      </c>
      <c r="G39" s="100">
        <v>249450</v>
      </c>
      <c r="H39" s="100">
        <v>30957317</v>
      </c>
      <c r="I39" s="100">
        <v>25986598</v>
      </c>
      <c r="J39" s="100">
        <v>249450</v>
      </c>
      <c r="K39" s="100">
        <v>17441592</v>
      </c>
      <c r="L39" s="100">
        <v>7518410</v>
      </c>
      <c r="M39" s="100">
        <v>-1363950</v>
      </c>
      <c r="N39" s="100">
        <v>17441592</v>
      </c>
      <c r="O39" s="100">
        <v>22590923</v>
      </c>
      <c r="P39" s="100">
        <v>14414906</v>
      </c>
      <c r="Q39" s="100">
        <v>7507259</v>
      </c>
      <c r="R39" s="100">
        <v>22590923</v>
      </c>
      <c r="S39" s="100">
        <v>23483675</v>
      </c>
      <c r="T39" s="100">
        <v>19617097</v>
      </c>
      <c r="U39" s="100">
        <v>9156582</v>
      </c>
      <c r="V39" s="100">
        <v>23483675</v>
      </c>
      <c r="W39" s="100">
        <v>249450</v>
      </c>
      <c r="X39" s="100">
        <v>249450</v>
      </c>
      <c r="Y39" s="100"/>
      <c r="Z39" s="137"/>
      <c r="AA39" s="102">
        <v>249450</v>
      </c>
    </row>
    <row r="40" spans="1:27" ht="12.75">
      <c r="A40" s="269" t="s">
        <v>201</v>
      </c>
      <c r="B40" s="256"/>
      <c r="C40" s="257">
        <v>249446</v>
      </c>
      <c r="D40" s="257"/>
      <c r="E40" s="258"/>
      <c r="F40" s="259">
        <v>3367004</v>
      </c>
      <c r="G40" s="259">
        <v>30957317</v>
      </c>
      <c r="H40" s="259">
        <v>25986598</v>
      </c>
      <c r="I40" s="259">
        <v>17441592</v>
      </c>
      <c r="J40" s="259">
        <v>17441592</v>
      </c>
      <c r="K40" s="259">
        <v>7518410</v>
      </c>
      <c r="L40" s="259">
        <v>-1363950</v>
      </c>
      <c r="M40" s="259">
        <v>22590923</v>
      </c>
      <c r="N40" s="259">
        <v>22590923</v>
      </c>
      <c r="O40" s="259">
        <v>14414906</v>
      </c>
      <c r="P40" s="259">
        <v>7507259</v>
      </c>
      <c r="Q40" s="259">
        <v>23483675</v>
      </c>
      <c r="R40" s="259">
        <v>14414906</v>
      </c>
      <c r="S40" s="259">
        <v>19617097</v>
      </c>
      <c r="T40" s="259">
        <v>9156582</v>
      </c>
      <c r="U40" s="259">
        <v>772388</v>
      </c>
      <c r="V40" s="259">
        <v>772388</v>
      </c>
      <c r="W40" s="259">
        <v>772388</v>
      </c>
      <c r="X40" s="259">
        <v>3367004</v>
      </c>
      <c r="Y40" s="259">
        <v>-2594616</v>
      </c>
      <c r="Z40" s="260">
        <v>-77.06</v>
      </c>
      <c r="AA40" s="261">
        <v>3367004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5430032</v>
      </c>
      <c r="D5" s="200">
        <f t="shared" si="0"/>
        <v>0</v>
      </c>
      <c r="E5" s="106">
        <f t="shared" si="0"/>
        <v>241500</v>
      </c>
      <c r="F5" s="106">
        <f t="shared" si="0"/>
        <v>467433</v>
      </c>
      <c r="G5" s="106">
        <f t="shared" si="0"/>
        <v>0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7500</v>
      </c>
      <c r="M5" s="106">
        <f t="shared" si="0"/>
        <v>0</v>
      </c>
      <c r="N5" s="106">
        <f t="shared" si="0"/>
        <v>7500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7500</v>
      </c>
      <c r="X5" s="106">
        <f t="shared" si="0"/>
        <v>467433</v>
      </c>
      <c r="Y5" s="106">
        <f t="shared" si="0"/>
        <v>-459933</v>
      </c>
      <c r="Z5" s="201">
        <f>+IF(X5&lt;&gt;0,+(Y5/X5)*100,0)</f>
        <v>-98.39549197425086</v>
      </c>
      <c r="AA5" s="199">
        <f>SUM(AA11:AA18)</f>
        <v>467433</v>
      </c>
    </row>
    <row r="6" spans="1:27" ht="12.75">
      <c r="A6" s="291" t="s">
        <v>205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2.75">
      <c r="A7" s="291" t="s">
        <v>206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0</v>
      </c>
      <c r="Y11" s="295">
        <f t="shared" si="1"/>
        <v>0</v>
      </c>
      <c r="Z11" s="296">
        <f>+IF(X11&lt;&gt;0,+(Y11/X11)*100,0)</f>
        <v>0</v>
      </c>
      <c r="AA11" s="297">
        <f>SUM(AA6:AA10)</f>
        <v>0</v>
      </c>
    </row>
    <row r="12" spans="1:27" ht="12.75">
      <c r="A12" s="298" t="s">
        <v>211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3207867</v>
      </c>
      <c r="D15" s="156"/>
      <c r="E15" s="60">
        <v>241500</v>
      </c>
      <c r="F15" s="60">
        <v>467433</v>
      </c>
      <c r="G15" s="60"/>
      <c r="H15" s="60"/>
      <c r="I15" s="60"/>
      <c r="J15" s="60"/>
      <c r="K15" s="60"/>
      <c r="L15" s="60">
        <v>7500</v>
      </c>
      <c r="M15" s="60"/>
      <c r="N15" s="60">
        <v>7500</v>
      </c>
      <c r="O15" s="60"/>
      <c r="P15" s="60"/>
      <c r="Q15" s="60"/>
      <c r="R15" s="60"/>
      <c r="S15" s="60"/>
      <c r="T15" s="60"/>
      <c r="U15" s="60"/>
      <c r="V15" s="60"/>
      <c r="W15" s="60">
        <v>7500</v>
      </c>
      <c r="X15" s="60">
        <v>467433</v>
      </c>
      <c r="Y15" s="60">
        <v>-459933</v>
      </c>
      <c r="Z15" s="140">
        <v>-98.4</v>
      </c>
      <c r="AA15" s="155">
        <v>467433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>
        <v>2222165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0</v>
      </c>
      <c r="F41" s="295">
        <f t="shared" si="6"/>
        <v>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0</v>
      </c>
      <c r="Y41" s="295">
        <f t="shared" si="6"/>
        <v>0</v>
      </c>
      <c r="Z41" s="296">
        <f t="shared" si="5"/>
        <v>0</v>
      </c>
      <c r="AA41" s="297">
        <f>SUM(AA36:AA40)</f>
        <v>0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3207867</v>
      </c>
      <c r="D45" s="129">
        <f t="shared" si="7"/>
        <v>0</v>
      </c>
      <c r="E45" s="54">
        <f t="shared" si="7"/>
        <v>241500</v>
      </c>
      <c r="F45" s="54">
        <f t="shared" si="7"/>
        <v>467433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7500</v>
      </c>
      <c r="M45" s="54">
        <f t="shared" si="7"/>
        <v>0</v>
      </c>
      <c r="N45" s="54">
        <f t="shared" si="7"/>
        <v>7500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7500</v>
      </c>
      <c r="X45" s="54">
        <f t="shared" si="7"/>
        <v>467433</v>
      </c>
      <c r="Y45" s="54">
        <f t="shared" si="7"/>
        <v>-459933</v>
      </c>
      <c r="Z45" s="184">
        <f t="shared" si="5"/>
        <v>-98.39549197425086</v>
      </c>
      <c r="AA45" s="130">
        <f t="shared" si="8"/>
        <v>467433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2222165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5430032</v>
      </c>
      <c r="D49" s="218">
        <f t="shared" si="9"/>
        <v>0</v>
      </c>
      <c r="E49" s="220">
        <f t="shared" si="9"/>
        <v>241500</v>
      </c>
      <c r="F49" s="220">
        <f t="shared" si="9"/>
        <v>467433</v>
      </c>
      <c r="G49" s="220">
        <f t="shared" si="9"/>
        <v>0</v>
      </c>
      <c r="H49" s="220">
        <f t="shared" si="9"/>
        <v>0</v>
      </c>
      <c r="I49" s="220">
        <f t="shared" si="9"/>
        <v>0</v>
      </c>
      <c r="J49" s="220">
        <f t="shared" si="9"/>
        <v>0</v>
      </c>
      <c r="K49" s="220">
        <f t="shared" si="9"/>
        <v>0</v>
      </c>
      <c r="L49" s="220">
        <f t="shared" si="9"/>
        <v>7500</v>
      </c>
      <c r="M49" s="220">
        <f t="shared" si="9"/>
        <v>0</v>
      </c>
      <c r="N49" s="220">
        <f t="shared" si="9"/>
        <v>7500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7500</v>
      </c>
      <c r="X49" s="220">
        <f t="shared" si="9"/>
        <v>467433</v>
      </c>
      <c r="Y49" s="220">
        <f t="shared" si="9"/>
        <v>-459933</v>
      </c>
      <c r="Z49" s="221">
        <f t="shared" si="5"/>
        <v>-98.39549197425086</v>
      </c>
      <c r="AA49" s="222">
        <f>SUM(AA41:AA48)</f>
        <v>467433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2257621</v>
      </c>
      <c r="D51" s="129">
        <f t="shared" si="10"/>
        <v>0</v>
      </c>
      <c r="E51" s="54">
        <f t="shared" si="10"/>
        <v>2577376</v>
      </c>
      <c r="F51" s="54">
        <f t="shared" si="10"/>
        <v>2187376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2187376</v>
      </c>
      <c r="Y51" s="54">
        <f t="shared" si="10"/>
        <v>-2187376</v>
      </c>
      <c r="Z51" s="184">
        <f>+IF(X51&lt;&gt;0,+(Y51/X51)*100,0)</f>
        <v>-100</v>
      </c>
      <c r="AA51" s="130">
        <f>SUM(AA57:AA61)</f>
        <v>2187376</v>
      </c>
    </row>
    <row r="52" spans="1:27" ht="12.7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/>
      <c r="D58" s="156"/>
      <c r="E58" s="60">
        <v>600000</v>
      </c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>
        <v>2257621</v>
      </c>
      <c r="D61" s="156"/>
      <c r="E61" s="60">
        <v>1977376</v>
      </c>
      <c r="F61" s="60">
        <v>2187376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2187376</v>
      </c>
      <c r="Y61" s="60">
        <v>-2187376</v>
      </c>
      <c r="Z61" s="140">
        <v>-100</v>
      </c>
      <c r="AA61" s="155">
        <v>2187376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>
        <v>2218222</v>
      </c>
      <c r="D68" s="156">
        <v>2187375</v>
      </c>
      <c r="E68" s="60">
        <v>2577375</v>
      </c>
      <c r="F68" s="60">
        <v>2187375</v>
      </c>
      <c r="G68" s="60"/>
      <c r="H68" s="60">
        <v>346889</v>
      </c>
      <c r="I68" s="60">
        <v>157772</v>
      </c>
      <c r="J68" s="60">
        <v>504661</v>
      </c>
      <c r="K68" s="60">
        <v>201804</v>
      </c>
      <c r="L68" s="60">
        <v>392637</v>
      </c>
      <c r="M68" s="60">
        <v>127565</v>
      </c>
      <c r="N68" s="60">
        <v>722006</v>
      </c>
      <c r="O68" s="60">
        <v>104651</v>
      </c>
      <c r="P68" s="60">
        <v>93252</v>
      </c>
      <c r="Q68" s="60">
        <v>154861</v>
      </c>
      <c r="R68" s="60">
        <v>352764</v>
      </c>
      <c r="S68" s="60">
        <v>42166</v>
      </c>
      <c r="T68" s="60">
        <v>187065</v>
      </c>
      <c r="U68" s="60">
        <v>146701</v>
      </c>
      <c r="V68" s="60">
        <v>375932</v>
      </c>
      <c r="W68" s="60">
        <v>1955363</v>
      </c>
      <c r="X68" s="60">
        <v>2187375</v>
      </c>
      <c r="Y68" s="60">
        <v>-232012</v>
      </c>
      <c r="Z68" s="140">
        <v>-10.61</v>
      </c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2218222</v>
      </c>
      <c r="D69" s="218">
        <f t="shared" si="12"/>
        <v>2187375</v>
      </c>
      <c r="E69" s="220">
        <f t="shared" si="12"/>
        <v>2577375</v>
      </c>
      <c r="F69" s="220">
        <f t="shared" si="12"/>
        <v>2187375</v>
      </c>
      <c r="G69" s="220">
        <f t="shared" si="12"/>
        <v>0</v>
      </c>
      <c r="H69" s="220">
        <f t="shared" si="12"/>
        <v>346889</v>
      </c>
      <c r="I69" s="220">
        <f t="shared" si="12"/>
        <v>157772</v>
      </c>
      <c r="J69" s="220">
        <f t="shared" si="12"/>
        <v>504661</v>
      </c>
      <c r="K69" s="220">
        <f t="shared" si="12"/>
        <v>201804</v>
      </c>
      <c r="L69" s="220">
        <f t="shared" si="12"/>
        <v>392637</v>
      </c>
      <c r="M69" s="220">
        <f t="shared" si="12"/>
        <v>127565</v>
      </c>
      <c r="N69" s="220">
        <f t="shared" si="12"/>
        <v>722006</v>
      </c>
      <c r="O69" s="220">
        <f t="shared" si="12"/>
        <v>104651</v>
      </c>
      <c r="P69" s="220">
        <f t="shared" si="12"/>
        <v>93252</v>
      </c>
      <c r="Q69" s="220">
        <f t="shared" si="12"/>
        <v>154861</v>
      </c>
      <c r="R69" s="220">
        <f t="shared" si="12"/>
        <v>352764</v>
      </c>
      <c r="S69" s="220">
        <f t="shared" si="12"/>
        <v>42166</v>
      </c>
      <c r="T69" s="220">
        <f t="shared" si="12"/>
        <v>187065</v>
      </c>
      <c r="U69" s="220">
        <f t="shared" si="12"/>
        <v>146701</v>
      </c>
      <c r="V69" s="220">
        <f t="shared" si="12"/>
        <v>375932</v>
      </c>
      <c r="W69" s="220">
        <f t="shared" si="12"/>
        <v>1955363</v>
      </c>
      <c r="X69" s="220">
        <f t="shared" si="12"/>
        <v>2187375</v>
      </c>
      <c r="Y69" s="220">
        <f t="shared" si="12"/>
        <v>-232012</v>
      </c>
      <c r="Z69" s="221">
        <f>+IF(X69&lt;&gt;0,+(Y69/X69)*100,0)</f>
        <v>-10.606868963940796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3207867</v>
      </c>
      <c r="D40" s="344">
        <f t="shared" si="9"/>
        <v>0</v>
      </c>
      <c r="E40" s="343">
        <f t="shared" si="9"/>
        <v>241500</v>
      </c>
      <c r="F40" s="345">
        <f t="shared" si="9"/>
        <v>467433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7500</v>
      </c>
      <c r="M40" s="343">
        <f t="shared" si="9"/>
        <v>0</v>
      </c>
      <c r="N40" s="345">
        <f t="shared" si="9"/>
        <v>7500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7500</v>
      </c>
      <c r="X40" s="343">
        <f t="shared" si="9"/>
        <v>467433</v>
      </c>
      <c r="Y40" s="345">
        <f t="shared" si="9"/>
        <v>-459933</v>
      </c>
      <c r="Z40" s="336">
        <f>+IF(X40&lt;&gt;0,+(Y40/X40)*100,0)</f>
        <v>-98.39549197425086</v>
      </c>
      <c r="AA40" s="350">
        <f>SUM(AA41:AA49)</f>
        <v>467433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26823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>
        <v>2440521</v>
      </c>
      <c r="D44" s="368"/>
      <c r="E44" s="54">
        <v>241500</v>
      </c>
      <c r="F44" s="53">
        <v>467433</v>
      </c>
      <c r="G44" s="53"/>
      <c r="H44" s="54"/>
      <c r="I44" s="54"/>
      <c r="J44" s="53"/>
      <c r="K44" s="53"/>
      <c r="L44" s="54">
        <v>7500</v>
      </c>
      <c r="M44" s="54"/>
      <c r="N44" s="53">
        <v>7500</v>
      </c>
      <c r="O44" s="53"/>
      <c r="P44" s="54"/>
      <c r="Q44" s="54"/>
      <c r="R44" s="53"/>
      <c r="S44" s="53"/>
      <c r="T44" s="54"/>
      <c r="U44" s="54"/>
      <c r="V44" s="53"/>
      <c r="W44" s="53">
        <v>7500</v>
      </c>
      <c r="X44" s="54">
        <v>467433</v>
      </c>
      <c r="Y44" s="53">
        <v>-459933</v>
      </c>
      <c r="Z44" s="94">
        <v>-98.4</v>
      </c>
      <c r="AA44" s="95">
        <v>467433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740523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2222165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>
        <v>2222165</v>
      </c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5430032</v>
      </c>
      <c r="D60" s="346">
        <f t="shared" si="14"/>
        <v>0</v>
      </c>
      <c r="E60" s="219">
        <f t="shared" si="14"/>
        <v>241500</v>
      </c>
      <c r="F60" s="264">
        <f t="shared" si="14"/>
        <v>467433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7500</v>
      </c>
      <c r="M60" s="219">
        <f t="shared" si="14"/>
        <v>0</v>
      </c>
      <c r="N60" s="264">
        <f t="shared" si="14"/>
        <v>7500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7500</v>
      </c>
      <c r="X60" s="219">
        <f t="shared" si="14"/>
        <v>467433</v>
      </c>
      <c r="Y60" s="264">
        <f t="shared" si="14"/>
        <v>-459933</v>
      </c>
      <c r="Z60" s="337">
        <f>+IF(X60&lt;&gt;0,+(Y60/X60)*100,0)</f>
        <v>-98.39549197425086</v>
      </c>
      <c r="AA60" s="232">
        <f>+AA57+AA54+AA51+AA40+AA37+AA34+AA22+AA5</f>
        <v>467433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2018-08-03T14:41:44Z</dcterms:created>
  <dcterms:modified xsi:type="dcterms:W3CDTF">2018-08-03T14:41:47Z</dcterms:modified>
  <cp:category/>
  <cp:version/>
  <cp:contentType/>
  <cp:contentStatus/>
</cp:coreProperties>
</file>