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<sst xmlns="http://schemas.openxmlformats.org/spreadsheetml/2006/main" count="857" uniqueCount="303">
  <si>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Capricorn(DC35)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</si>
  <si>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</si>
  <si>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</si>
  <si>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</si>
  <si>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</si>
  <si>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</si>
  <si>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</si>
  <si>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</si>
  <si>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</si>
  <si>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</si>
  <si>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</si>
  <si>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</si>
  <si>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</si>
  <si>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</si>
  <si>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</si>
  <si>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</si>
  <si>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</si>
  <si>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</si>
  <si>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</si>
  <si>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</si>
  <si>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</si>
  <si>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</si>
  <si>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</si>
  <si>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</si>
  <si>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</si>
  <si>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</si>
  <si>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</si>
  <si>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</si>
  <si>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</si>
  <si>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</si>
  <si>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</si>
  <si>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</si>
  <si>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</si>
  <si>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</si>
  <si>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</si>
  <si>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</si>
  <si>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</si>
  <si>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</si>
  <si>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</si>
  <si>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</si>
  <si>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</si>
  <si>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</si>
  <si>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</si>
  <si>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</si>
  <si>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</si>
  <si>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</si>
  <si>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</si>
  <si>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</si>
  <si>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</si>
  <si>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</si>
  <si>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</si>
  <si>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</si>
  <si>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</si>
  <si>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</si>
  <si>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</si>
  <si>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</si>
  <si>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</si>
  <si>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</si>
  <si>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</si>
  <si>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</si>
  <si>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</si>
  <si>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</si>
  <si>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</si>
  <si>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</si>
  <si>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</si>
  <si>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</si>
  <si>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</si>
  <si>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</si>
  <si>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</si>
  <si>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</si>
  <si>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Capricorn(DC35)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</si>
  <si>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</si>
  <si>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</si>
  <si>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</si>
  <si>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</si>
  <si>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</si>
  <si>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</si>
  <si>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</si>
  <si>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</si>
  <si>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</si>
  <si>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</si>
  <si>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</si>
  <si>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</si>
  <si>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</si>
  <si>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</si>
  <si>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</si>
  <si>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</si>
  <si>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</si>
  <si>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</si>
  <si>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</si>
  <si>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</si>
  <si>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</si>
  <si>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</si>
  <si>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</si>
  <si>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</si>
  <si>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</si>
  <si>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</si>
  <si>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</si>
  <si>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</si>
  <si>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</si>
  <si>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Capricorn(DC35)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</si>
  <si>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</si>
  <si>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</si>
  <si>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</si>
  <si>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</si>
  <si>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</si>
  <si>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</si>
  <si>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</si>
  <si>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</si>
  <si>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</si>
  <si>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</si>
  <si>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</si>
  <si>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</si>
  <si>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</si>
  <si>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</si>
  <si>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</si>
  <si>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</si>
  <si>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</si>
  <si>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</si>
  <si>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</si>
  <si>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</si>
  <si>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</si>
  <si>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</si>
  <si>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</si>
  <si>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</si>
  <si>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</si>
  <si>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</si>
  <si>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</si>
  <si>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</si>
  <si>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Capricorn(DC35)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</si>
  <si>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</si>
  <si>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</si>
  <si>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</si>
  <si>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</si>
  <si>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</si>
  <si>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</si>
  <si>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</si>
  <si>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</si>
  <si>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</si>
  <si>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</si>
  <si>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Capricorn(DC35)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</si>
  <si>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</si>
  <si>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</si>
  <si>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</si>
  <si>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</si>
  <si>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</si>
  <si>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</si>
  <si>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</si>
  <si>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</si>
  <si>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</si>
  <si>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</si>
  <si>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</si>
  <si>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</si>
  <si>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</si>
  <si>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</si>
  <si>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</si>
  <si>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</si>
  <si>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</si>
  <si>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</si>
  <si>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</si>
  <si>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</si>
  <si>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</si>
  <si>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</si>
  <si>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</si>
  <si>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</si>
  <si>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</si>
  <si>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</si>
  <si>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</si>
  <si>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</si>
  <si>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</si>
  <si>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</si>
  <si>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</si>
  <si>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</si>
  <si>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</si>
  <si>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Capricorn(DC35)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</si>
  <si>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</si>
  <si>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</si>
  <si>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</si>
  <si>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</si>
  <si>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</si>
  <si>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</si>
  <si>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</si>
  <si>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</si>
  <si>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</si>
  <si>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</si>
  <si>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</si>
  <si>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</si>
  <si>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</si>
  <si>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</si>
  <si>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</si>
  <si>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</si>
  <si>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</si>
  <si>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</si>
  <si>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</si>
  <si>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</si>
  <si>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</si>
  <si>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</si>
  <si>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</si>
  <si>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</si>
  <si>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</si>
  <si>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</si>
  <si>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</si>
  <si>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Capricorn(DC35)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</si>
  <si>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</si>
  <si>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</si>
  <si>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</si>
  <si>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</si>
  <si>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</si>
  <si>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</si>
  <si>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</si>
  <si>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</si>
  <si>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</si>
  <si>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</si>
  <si>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</si>
  <si>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</si>
  <si>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</si>
  <si>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</si>
  <si>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</si>
  <si>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</si>
  <si>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</si>
  <si>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</si>
  <si>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</si>
  <si>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</si>
  <si>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</si>
  <si>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</si>
  <si>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</si>
  <si>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</si>
  <si>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Capricorn(DC35)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</si>
  <si>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</si>
  <si>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</si>
  <si>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</si>
  <si>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</si>
  <si>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</si>
  <si>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</si>
  <si>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</si>
  <si>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</si>
  <si>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</si>
  <si>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</si>
  <si>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</si>
  <si>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</si>
  <si>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</si>
  <si>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</si>
  <si>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</si>
  <si>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</si>
  <si>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</si>
  <si>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</si>
  <si>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</si>
  <si>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</si>
  <si>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</si>
  <si>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</si>
  <si>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</si>
  <si>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</si>
  <si>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</si>
  <si>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</si>
  <si>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</si>
  <si>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</si>
  <si>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</si>
  <si>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</si>
  <si>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</si>
  <si>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</si>
  <si>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</si>
  <si>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</si>
  <si>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</si>
  <si>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Capricorn(DC35)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</si>
  <si>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</si>
  <si>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</si>
  <si>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Limpopo: Capricorn(DC35)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</si>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</sst>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61396430</v>
      </c>
      <c r="C6" s="19">
        <v>0</v>
      </c>
      <c r="D6" s="59">
        <v>60830000</v>
      </c>
      <c r="E6" s="60">
        <v>0</v>
      </c>
      <c r="F6" s="60">
        <v>0</v>
      </c>
      <c r="G6" s="60">
        <v>0</v>
      </c>
      <c r="H6" s="60">
        <v>6216268</v>
      </c>
      <c r="I6" s="60">
        <v>6216268</v>
      </c>
      <c r="J6" s="60">
        <v>0</v>
      </c>
      <c r="K6" s="60">
        <v>7217244</v>
      </c>
      <c r="L6" s="60">
        <v>0</v>
      </c>
      <c r="M6" s="60">
        <v>7217244</v>
      </c>
      <c r="N6" s="60">
        <v>6821502</v>
      </c>
      <c r="O6" s="60">
        <v>0</v>
      </c>
      <c r="P6" s="60">
        <v>0</v>
      </c>
      <c r="Q6" s="60">
        <v>6821502</v>
      </c>
      <c r="R6" s="60">
        <v>26376437</v>
      </c>
      <c r="S6" s="60">
        <v>8566857</v>
      </c>
      <c r="T6" s="60">
        <v>0</v>
      </c>
      <c r="U6" s="60">
        <v>34943294</v>
      </c>
      <c r="V6" s="60">
        <v>55198308</v>
      </c>
      <c r="W6" s="60">
        <v>60830004</v>
      </c>
      <c r="X6" s="60">
        <v>-5631696</v>
      </c>
      <c r="Y6" s="61">
        <v>-9.26</v>
      </c>
      <c r="Z6" s="62">
        <v>0</v>
      </c>
    </row>
    <row r="7" spans="1:26" ht="12.75">
      <c r="A7" s="58" t="s">
        <v>33</v>
      </c>
      <c r="B7" s="19">
        <v>25367411</v>
      </c>
      <c r="C7" s="19">
        <v>0</v>
      </c>
      <c r="D7" s="59">
        <v>24056000</v>
      </c>
      <c r="E7" s="60">
        <v>0</v>
      </c>
      <c r="F7" s="60">
        <v>83430</v>
      </c>
      <c r="G7" s="60">
        <v>0</v>
      </c>
      <c r="H7" s="60">
        <v>9066228</v>
      </c>
      <c r="I7" s="60">
        <v>9149658</v>
      </c>
      <c r="J7" s="60">
        <v>1250224</v>
      </c>
      <c r="K7" s="60">
        <v>2443277</v>
      </c>
      <c r="L7" s="60">
        <v>4088539</v>
      </c>
      <c r="M7" s="60">
        <v>7782040</v>
      </c>
      <c r="N7" s="60">
        <v>824491</v>
      </c>
      <c r="O7" s="60">
        <v>2315752</v>
      </c>
      <c r="P7" s="60">
        <v>4080577</v>
      </c>
      <c r="Q7" s="60">
        <v>7220820</v>
      </c>
      <c r="R7" s="60">
        <v>1187539</v>
      </c>
      <c r="S7" s="60">
        <v>2696812</v>
      </c>
      <c r="T7" s="60">
        <v>3701545</v>
      </c>
      <c r="U7" s="60">
        <v>7585896</v>
      </c>
      <c r="V7" s="60">
        <v>31738414</v>
      </c>
      <c r="W7" s="60">
        <v>24056004</v>
      </c>
      <c r="X7" s="60">
        <v>7682410</v>
      </c>
      <c r="Y7" s="61">
        <v>31.94</v>
      </c>
      <c r="Z7" s="62">
        <v>0</v>
      </c>
    </row>
    <row r="8" spans="1:26" ht="12.75">
      <c r="A8" s="58" t="s">
        <v>34</v>
      </c>
      <c r="B8" s="19">
        <v>548500780</v>
      </c>
      <c r="C8" s="19">
        <v>0</v>
      </c>
      <c r="D8" s="59">
        <v>618162000</v>
      </c>
      <c r="E8" s="60">
        <v>739441000</v>
      </c>
      <c r="F8" s="60">
        <v>190918421</v>
      </c>
      <c r="G8" s="60">
        <v>53425</v>
      </c>
      <c r="H8" s="60">
        <v>30691839</v>
      </c>
      <c r="I8" s="60">
        <v>221663685</v>
      </c>
      <c r="J8" s="60">
        <v>423575</v>
      </c>
      <c r="K8" s="60">
        <v>8934328</v>
      </c>
      <c r="L8" s="60">
        <v>180121152</v>
      </c>
      <c r="M8" s="60">
        <v>189479055</v>
      </c>
      <c r="N8" s="60">
        <v>30144819</v>
      </c>
      <c r="O8" s="60">
        <v>11238006</v>
      </c>
      <c r="P8" s="60">
        <v>132461567</v>
      </c>
      <c r="Q8" s="60">
        <v>173844392</v>
      </c>
      <c r="R8" s="60">
        <v>12671944</v>
      </c>
      <c r="S8" s="60">
        <v>12187942</v>
      </c>
      <c r="T8" s="60">
        <v>1362395</v>
      </c>
      <c r="U8" s="60">
        <v>26222281</v>
      </c>
      <c r="V8" s="60">
        <v>611209413</v>
      </c>
      <c r="W8" s="60">
        <v>618162000</v>
      </c>
      <c r="X8" s="60">
        <v>-6952587</v>
      </c>
      <c r="Y8" s="61">
        <v>-1.12</v>
      </c>
      <c r="Z8" s="62">
        <v>739441000</v>
      </c>
    </row>
    <row r="9" spans="1:26" ht="12.75">
      <c r="A9" s="58" t="s">
        <v>35</v>
      </c>
      <c r="B9" s="19">
        <v>33294610</v>
      </c>
      <c r="C9" s="19">
        <v>0</v>
      </c>
      <c r="D9" s="59">
        <v>992000</v>
      </c>
      <c r="E9" s="60">
        <v>0</v>
      </c>
      <c r="F9" s="60">
        <v>190223</v>
      </c>
      <c r="G9" s="60">
        <v>57704</v>
      </c>
      <c r="H9" s="60">
        <v>945711</v>
      </c>
      <c r="I9" s="60">
        <v>1193638</v>
      </c>
      <c r="J9" s="60">
        <v>158166</v>
      </c>
      <c r="K9" s="60">
        <v>0</v>
      </c>
      <c r="L9" s="60">
        <v>20241</v>
      </c>
      <c r="M9" s="60">
        <v>178407</v>
      </c>
      <c r="N9" s="60">
        <v>20072</v>
      </c>
      <c r="O9" s="60">
        <v>129526</v>
      </c>
      <c r="P9" s="60">
        <v>-994940</v>
      </c>
      <c r="Q9" s="60">
        <v>-845342</v>
      </c>
      <c r="R9" s="60">
        <v>426017</v>
      </c>
      <c r="S9" s="60">
        <v>6203840</v>
      </c>
      <c r="T9" s="60">
        <v>103807</v>
      </c>
      <c r="U9" s="60">
        <v>6733664</v>
      </c>
      <c r="V9" s="60">
        <v>7260367</v>
      </c>
      <c r="W9" s="60">
        <v>992000</v>
      </c>
      <c r="X9" s="60">
        <v>6268367</v>
      </c>
      <c r="Y9" s="61">
        <v>631.89</v>
      </c>
      <c r="Z9" s="62">
        <v>0</v>
      </c>
    </row>
    <row r="10" spans="1:26" ht="22.5">
      <c r="A10" s="63" t="s">
        <v>278</v>
      </c>
      <c r="B10" s="64">
        <f>SUM(B5:B9)</f>
        <v>668559231</v>
      </c>
      <c r="C10" s="64">
        <f>SUM(C5:C9)</f>
        <v>0</v>
      </c>
      <c r="D10" s="65">
        <f aca="true" t="shared" si="0" ref="D10:Z10">SUM(D5:D9)</f>
        <v>704040000</v>
      </c>
      <c r="E10" s="66">
        <f t="shared" si="0"/>
        <v>739441000</v>
      </c>
      <c r="F10" s="66">
        <f t="shared" si="0"/>
        <v>191192074</v>
      </c>
      <c r="G10" s="66">
        <f t="shared" si="0"/>
        <v>111129</v>
      </c>
      <c r="H10" s="66">
        <f t="shared" si="0"/>
        <v>46920046</v>
      </c>
      <c r="I10" s="66">
        <f t="shared" si="0"/>
        <v>238223249</v>
      </c>
      <c r="J10" s="66">
        <f t="shared" si="0"/>
        <v>1831965</v>
      </c>
      <c r="K10" s="66">
        <f t="shared" si="0"/>
        <v>18594849</v>
      </c>
      <c r="L10" s="66">
        <f t="shared" si="0"/>
        <v>184229932</v>
      </c>
      <c r="M10" s="66">
        <f t="shared" si="0"/>
        <v>204656746</v>
      </c>
      <c r="N10" s="66">
        <f t="shared" si="0"/>
        <v>37810884</v>
      </c>
      <c r="O10" s="66">
        <f t="shared" si="0"/>
        <v>13683284</v>
      </c>
      <c r="P10" s="66">
        <f t="shared" si="0"/>
        <v>135547204</v>
      </c>
      <c r="Q10" s="66">
        <f t="shared" si="0"/>
        <v>187041372</v>
      </c>
      <c r="R10" s="66">
        <f t="shared" si="0"/>
        <v>40661937</v>
      </c>
      <c r="S10" s="66">
        <f t="shared" si="0"/>
        <v>29655451</v>
      </c>
      <c r="T10" s="66">
        <f t="shared" si="0"/>
        <v>5167747</v>
      </c>
      <c r="U10" s="66">
        <f t="shared" si="0"/>
        <v>75485135</v>
      </c>
      <c r="V10" s="66">
        <f t="shared" si="0"/>
        <v>705406502</v>
      </c>
      <c r="W10" s="66">
        <f t="shared" si="0"/>
        <v>704040008</v>
      </c>
      <c r="X10" s="66">
        <f t="shared" si="0"/>
        <v>1366494</v>
      </c>
      <c r="Y10" s="67">
        <f>+IF(W10&lt;&gt;0,(X10/W10)*100,0)</f>
        <v>0.19409323113353524</v>
      </c>
      <c r="Z10" s="68">
        <f t="shared" si="0"/>
        <v>739441000</v>
      </c>
    </row>
    <row r="11" spans="1:26" ht="12.75">
      <c r="A11" s="58" t="s">
        <v>37</v>
      </c>
      <c r="B11" s="19">
        <v>252299612</v>
      </c>
      <c r="C11" s="19">
        <v>0</v>
      </c>
      <c r="D11" s="59">
        <v>289906000</v>
      </c>
      <c r="E11" s="60">
        <v>279204000</v>
      </c>
      <c r="F11" s="60">
        <v>21850838</v>
      </c>
      <c r="G11" s="60">
        <v>22236242</v>
      </c>
      <c r="H11" s="60">
        <v>23002589</v>
      </c>
      <c r="I11" s="60">
        <v>67089669</v>
      </c>
      <c r="J11" s="60">
        <v>29953232</v>
      </c>
      <c r="K11" s="60">
        <v>22782570</v>
      </c>
      <c r="L11" s="60">
        <v>29282523</v>
      </c>
      <c r="M11" s="60">
        <v>82018325</v>
      </c>
      <c r="N11" s="60">
        <v>22255463</v>
      </c>
      <c r="O11" s="60">
        <v>25627031</v>
      </c>
      <c r="P11" s="60">
        <v>8689291</v>
      </c>
      <c r="Q11" s="60">
        <v>56571785</v>
      </c>
      <c r="R11" s="60">
        <v>5350490</v>
      </c>
      <c r="S11" s="60">
        <v>42547307</v>
      </c>
      <c r="T11" s="60">
        <v>463347</v>
      </c>
      <c r="U11" s="60">
        <v>48361144</v>
      </c>
      <c r="V11" s="60">
        <v>254040923</v>
      </c>
      <c r="W11" s="60">
        <v>289906003</v>
      </c>
      <c r="X11" s="60">
        <v>-35865080</v>
      </c>
      <c r="Y11" s="61">
        <v>-12.37</v>
      </c>
      <c r="Z11" s="62">
        <v>279204000</v>
      </c>
    </row>
    <row r="12" spans="1:26" ht="12.75">
      <c r="A12" s="58" t="s">
        <v>38</v>
      </c>
      <c r="B12" s="19">
        <v>12241849</v>
      </c>
      <c r="C12" s="19">
        <v>0</v>
      </c>
      <c r="D12" s="59">
        <v>12165000</v>
      </c>
      <c r="E12" s="60">
        <v>12165000</v>
      </c>
      <c r="F12" s="60">
        <v>1159312</v>
      </c>
      <c r="G12" s="60">
        <v>1137114</v>
      </c>
      <c r="H12" s="60">
        <v>1137114</v>
      </c>
      <c r="I12" s="60">
        <v>3433540</v>
      </c>
      <c r="J12" s="60">
        <v>1146128</v>
      </c>
      <c r="K12" s="60">
        <v>1137114</v>
      </c>
      <c r="L12" s="60">
        <v>1137114</v>
      </c>
      <c r="M12" s="60">
        <v>3420356</v>
      </c>
      <c r="N12" s="60">
        <v>1519018</v>
      </c>
      <c r="O12" s="60">
        <v>1209389</v>
      </c>
      <c r="P12" s="60">
        <v>1205189</v>
      </c>
      <c r="Q12" s="60">
        <v>3933596</v>
      </c>
      <c r="R12" s="60">
        <v>0</v>
      </c>
      <c r="S12" s="60">
        <v>2536465</v>
      </c>
      <c r="T12" s="60">
        <v>-51942</v>
      </c>
      <c r="U12" s="60">
        <v>2484523</v>
      </c>
      <c r="V12" s="60">
        <v>13272015</v>
      </c>
      <c r="W12" s="60">
        <v>12165000</v>
      </c>
      <c r="X12" s="60">
        <v>1107015</v>
      </c>
      <c r="Y12" s="61">
        <v>9.1</v>
      </c>
      <c r="Z12" s="62">
        <v>12165000</v>
      </c>
    </row>
    <row r="13" spans="1:26" ht="12.75">
      <c r="A13" s="58" t="s">
        <v>279</v>
      </c>
      <c r="B13" s="19">
        <v>54746765</v>
      </c>
      <c r="C13" s="19">
        <v>0</v>
      </c>
      <c r="D13" s="59">
        <v>51016000</v>
      </c>
      <c r="E13" s="60">
        <v>49032000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-42795993</v>
      </c>
      <c r="S13" s="60">
        <v>0</v>
      </c>
      <c r="T13" s="60">
        <v>4359071</v>
      </c>
      <c r="U13" s="60">
        <v>-38436922</v>
      </c>
      <c r="V13" s="60">
        <v>-38436922</v>
      </c>
      <c r="W13" s="60">
        <v>51015996</v>
      </c>
      <c r="X13" s="60">
        <v>-89452918</v>
      </c>
      <c r="Y13" s="61">
        <v>-175.34</v>
      </c>
      <c r="Z13" s="62">
        <v>49032000</v>
      </c>
    </row>
    <row r="14" spans="1:26" ht="12.75">
      <c r="A14" s="58" t="s">
        <v>40</v>
      </c>
      <c r="B14" s="19">
        <v>991725</v>
      </c>
      <c r="C14" s="19">
        <v>0</v>
      </c>
      <c r="D14" s="59">
        <v>475000</v>
      </c>
      <c r="E14" s="60">
        <v>470000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474996</v>
      </c>
      <c r="X14" s="60">
        <v>-474996</v>
      </c>
      <c r="Y14" s="61">
        <v>-100</v>
      </c>
      <c r="Z14" s="62">
        <v>470000</v>
      </c>
    </row>
    <row r="15" spans="1:26" ht="12.75">
      <c r="A15" s="58" t="s">
        <v>41</v>
      </c>
      <c r="B15" s="19">
        <v>47965290</v>
      </c>
      <c r="C15" s="19">
        <v>0</v>
      </c>
      <c r="D15" s="59">
        <v>57960000</v>
      </c>
      <c r="E15" s="60">
        <v>79820000</v>
      </c>
      <c r="F15" s="60">
        <v>17390</v>
      </c>
      <c r="G15" s="60">
        <v>594516</v>
      </c>
      <c r="H15" s="60">
        <v>1571847</v>
      </c>
      <c r="I15" s="60">
        <v>2183753</v>
      </c>
      <c r="J15" s="60">
        <v>21388579</v>
      </c>
      <c r="K15" s="60">
        <v>5455351</v>
      </c>
      <c r="L15" s="60">
        <v>9338956</v>
      </c>
      <c r="M15" s="60">
        <v>36182886</v>
      </c>
      <c r="N15" s="60">
        <v>237774</v>
      </c>
      <c r="O15" s="60">
        <v>5225401</v>
      </c>
      <c r="P15" s="60">
        <v>4771162</v>
      </c>
      <c r="Q15" s="60">
        <v>10234337</v>
      </c>
      <c r="R15" s="60">
        <v>-4417015</v>
      </c>
      <c r="S15" s="60">
        <v>6119425</v>
      </c>
      <c r="T15" s="60">
        <v>6919213</v>
      </c>
      <c r="U15" s="60">
        <v>8621623</v>
      </c>
      <c r="V15" s="60">
        <v>57222599</v>
      </c>
      <c r="W15" s="60">
        <v>57960000</v>
      </c>
      <c r="X15" s="60">
        <v>-737401</v>
      </c>
      <c r="Y15" s="61">
        <v>-1.27</v>
      </c>
      <c r="Z15" s="62">
        <v>79820000</v>
      </c>
    </row>
    <row r="16" spans="1:26" ht="12.75">
      <c r="A16" s="69" t="s">
        <v>42</v>
      </c>
      <c r="B16" s="19">
        <v>1600000</v>
      </c>
      <c r="C16" s="19">
        <v>0</v>
      </c>
      <c r="D16" s="59">
        <v>3000000</v>
      </c>
      <c r="E16" s="60">
        <v>19720000</v>
      </c>
      <c r="F16" s="60">
        <v>0</v>
      </c>
      <c r="G16" s="60">
        <v>0</v>
      </c>
      <c r="H16" s="60">
        <v>325149</v>
      </c>
      <c r="I16" s="60">
        <v>325149</v>
      </c>
      <c r="J16" s="60">
        <v>709739</v>
      </c>
      <c r="K16" s="60">
        <v>910695</v>
      </c>
      <c r="L16" s="60">
        <v>1266553</v>
      </c>
      <c r="M16" s="60">
        <v>2886987</v>
      </c>
      <c r="N16" s="60">
        <v>491146</v>
      </c>
      <c r="O16" s="60">
        <v>725074</v>
      </c>
      <c r="P16" s="60">
        <v>677098</v>
      </c>
      <c r="Q16" s="60">
        <v>1893318</v>
      </c>
      <c r="R16" s="60">
        <v>-3598491</v>
      </c>
      <c r="S16" s="60">
        <v>3042658</v>
      </c>
      <c r="T16" s="60">
        <v>1547259</v>
      </c>
      <c r="U16" s="60">
        <v>991426</v>
      </c>
      <c r="V16" s="60">
        <v>6096880</v>
      </c>
      <c r="W16" s="60">
        <v>3000000</v>
      </c>
      <c r="X16" s="60">
        <v>3096880</v>
      </c>
      <c r="Y16" s="61">
        <v>103.23</v>
      </c>
      <c r="Z16" s="62">
        <v>19720000</v>
      </c>
    </row>
    <row r="17" spans="1:26" ht="12.75">
      <c r="A17" s="58" t="s">
        <v>43</v>
      </c>
      <c r="B17" s="19">
        <v>563830258</v>
      </c>
      <c r="C17" s="19">
        <v>0</v>
      </c>
      <c r="D17" s="59">
        <v>340534000</v>
      </c>
      <c r="E17" s="60">
        <v>350046000</v>
      </c>
      <c r="F17" s="60">
        <v>196215</v>
      </c>
      <c r="G17" s="60">
        <v>12319103</v>
      </c>
      <c r="H17" s="60">
        <v>23971923</v>
      </c>
      <c r="I17" s="60">
        <v>36487241</v>
      </c>
      <c r="J17" s="60">
        <v>27327233</v>
      </c>
      <c r="K17" s="60">
        <v>32181496</v>
      </c>
      <c r="L17" s="60">
        <v>28856001</v>
      </c>
      <c r="M17" s="60">
        <v>88364730</v>
      </c>
      <c r="N17" s="60">
        <v>20105791</v>
      </c>
      <c r="O17" s="60">
        <v>12664343</v>
      </c>
      <c r="P17" s="60">
        <v>16382842</v>
      </c>
      <c r="Q17" s="60">
        <v>49152976</v>
      </c>
      <c r="R17" s="60">
        <v>52458124</v>
      </c>
      <c r="S17" s="60">
        <v>38547339</v>
      </c>
      <c r="T17" s="60">
        <v>24311073</v>
      </c>
      <c r="U17" s="60">
        <v>115316536</v>
      </c>
      <c r="V17" s="60">
        <v>289321483</v>
      </c>
      <c r="W17" s="60">
        <v>340533996</v>
      </c>
      <c r="X17" s="60">
        <v>-51212513</v>
      </c>
      <c r="Y17" s="61">
        <v>-15.04</v>
      </c>
      <c r="Z17" s="62">
        <v>350046000</v>
      </c>
    </row>
    <row r="18" spans="1:26" ht="12.75">
      <c r="A18" s="70" t="s">
        <v>44</v>
      </c>
      <c r="B18" s="71">
        <f>SUM(B11:B17)</f>
        <v>933675499</v>
      </c>
      <c r="C18" s="71">
        <f>SUM(C11:C17)</f>
        <v>0</v>
      </c>
      <c r="D18" s="72">
        <f aca="true" t="shared" si="1" ref="D18:Z18">SUM(D11:D17)</f>
        <v>755056000</v>
      </c>
      <c r="E18" s="73">
        <f t="shared" si="1"/>
        <v>790457000</v>
      </c>
      <c r="F18" s="73">
        <f t="shared" si="1"/>
        <v>23223755</v>
      </c>
      <c r="G18" s="73">
        <f t="shared" si="1"/>
        <v>36286975</v>
      </c>
      <c r="H18" s="73">
        <f t="shared" si="1"/>
        <v>50008622</v>
      </c>
      <c r="I18" s="73">
        <f t="shared" si="1"/>
        <v>109519352</v>
      </c>
      <c r="J18" s="73">
        <f t="shared" si="1"/>
        <v>80524911</v>
      </c>
      <c r="K18" s="73">
        <f t="shared" si="1"/>
        <v>62467226</v>
      </c>
      <c r="L18" s="73">
        <f t="shared" si="1"/>
        <v>69881147</v>
      </c>
      <c r="M18" s="73">
        <f t="shared" si="1"/>
        <v>212873284</v>
      </c>
      <c r="N18" s="73">
        <f t="shared" si="1"/>
        <v>44609192</v>
      </c>
      <c r="O18" s="73">
        <f t="shared" si="1"/>
        <v>45451238</v>
      </c>
      <c r="P18" s="73">
        <f t="shared" si="1"/>
        <v>31725582</v>
      </c>
      <c r="Q18" s="73">
        <f t="shared" si="1"/>
        <v>121786012</v>
      </c>
      <c r="R18" s="73">
        <f t="shared" si="1"/>
        <v>6997115</v>
      </c>
      <c r="S18" s="73">
        <f t="shared" si="1"/>
        <v>92793194</v>
      </c>
      <c r="T18" s="73">
        <f t="shared" si="1"/>
        <v>37548021</v>
      </c>
      <c r="U18" s="73">
        <f t="shared" si="1"/>
        <v>137338330</v>
      </c>
      <c r="V18" s="73">
        <f t="shared" si="1"/>
        <v>581516978</v>
      </c>
      <c r="W18" s="73">
        <f t="shared" si="1"/>
        <v>755055991</v>
      </c>
      <c r="X18" s="73">
        <f t="shared" si="1"/>
        <v>-173539013</v>
      </c>
      <c r="Y18" s="67">
        <f>+IF(W18&lt;&gt;0,(X18/W18)*100,0)</f>
        <v>-22.98359526558607</v>
      </c>
      <c r="Z18" s="74">
        <f t="shared" si="1"/>
        <v>790457000</v>
      </c>
    </row>
    <row r="19" spans="1:26" ht="12.75">
      <c r="A19" s="70" t="s">
        <v>45</v>
      </c>
      <c r="B19" s="75">
        <f>+B10-B18</f>
        <v>-265116268</v>
      </c>
      <c r="C19" s="75">
        <f>+C10-C18</f>
        <v>0</v>
      </c>
      <c r="D19" s="76">
        <f aca="true" t="shared" si="2" ref="D19:Z19">+D10-D18</f>
        <v>-51016000</v>
      </c>
      <c r="E19" s="77">
        <f t="shared" si="2"/>
        <v>-51016000</v>
      </c>
      <c r="F19" s="77">
        <f t="shared" si="2"/>
        <v>167968319</v>
      </c>
      <c r="G19" s="77">
        <f t="shared" si="2"/>
        <v>-36175846</v>
      </c>
      <c r="H19" s="77">
        <f t="shared" si="2"/>
        <v>-3088576</v>
      </c>
      <c r="I19" s="77">
        <f t="shared" si="2"/>
        <v>128703897</v>
      </c>
      <c r="J19" s="77">
        <f t="shared" si="2"/>
        <v>-78692946</v>
      </c>
      <c r="K19" s="77">
        <f t="shared" si="2"/>
        <v>-43872377</v>
      </c>
      <c r="L19" s="77">
        <f t="shared" si="2"/>
        <v>114348785</v>
      </c>
      <c r="M19" s="77">
        <f t="shared" si="2"/>
        <v>-8216538</v>
      </c>
      <c r="N19" s="77">
        <f t="shared" si="2"/>
        <v>-6798308</v>
      </c>
      <c r="O19" s="77">
        <f t="shared" si="2"/>
        <v>-31767954</v>
      </c>
      <c r="P19" s="77">
        <f t="shared" si="2"/>
        <v>103821622</v>
      </c>
      <c r="Q19" s="77">
        <f t="shared" si="2"/>
        <v>65255360</v>
      </c>
      <c r="R19" s="77">
        <f t="shared" si="2"/>
        <v>33664822</v>
      </c>
      <c r="S19" s="77">
        <f t="shared" si="2"/>
        <v>-63137743</v>
      </c>
      <c r="T19" s="77">
        <f t="shared" si="2"/>
        <v>-32380274</v>
      </c>
      <c r="U19" s="77">
        <f t="shared" si="2"/>
        <v>-61853195</v>
      </c>
      <c r="V19" s="77">
        <f t="shared" si="2"/>
        <v>123889524</v>
      </c>
      <c r="W19" s="77">
        <f>IF(E10=E18,0,W10-W18)</f>
        <v>-51015983</v>
      </c>
      <c r="X19" s="77">
        <f t="shared" si="2"/>
        <v>174905507</v>
      </c>
      <c r="Y19" s="78">
        <f>+IF(W19&lt;&gt;0,(X19/W19)*100,0)</f>
        <v>-342.8445297231654</v>
      </c>
      <c r="Z19" s="79">
        <f t="shared" si="2"/>
        <v>-51016000</v>
      </c>
    </row>
    <row r="20" spans="1:26" ht="12.75">
      <c r="A20" s="58" t="s">
        <v>46</v>
      </c>
      <c r="B20" s="19">
        <v>290991118</v>
      </c>
      <c r="C20" s="19">
        <v>0</v>
      </c>
      <c r="D20" s="59">
        <v>237974000</v>
      </c>
      <c r="E20" s="60">
        <v>296529000</v>
      </c>
      <c r="F20" s="60">
        <v>0</v>
      </c>
      <c r="G20" s="60">
        <v>0</v>
      </c>
      <c r="H20" s="60">
        <v>16300900</v>
      </c>
      <c r="I20" s="60">
        <v>16300900</v>
      </c>
      <c r="J20" s="60">
        <v>9054055</v>
      </c>
      <c r="K20" s="60">
        <v>9381966</v>
      </c>
      <c r="L20" s="60">
        <v>78926577</v>
      </c>
      <c r="M20" s="60">
        <v>97362598</v>
      </c>
      <c r="N20" s="60">
        <v>10703856</v>
      </c>
      <c r="O20" s="60">
        <v>-4462112</v>
      </c>
      <c r="P20" s="60">
        <v>7094922</v>
      </c>
      <c r="Q20" s="60">
        <v>13336666</v>
      </c>
      <c r="R20" s="60">
        <v>19978958</v>
      </c>
      <c r="S20" s="60">
        <v>33649915</v>
      </c>
      <c r="T20" s="60">
        <v>32570970</v>
      </c>
      <c r="U20" s="60">
        <v>86199843</v>
      </c>
      <c r="V20" s="60">
        <v>213200007</v>
      </c>
      <c r="W20" s="60">
        <v>237974004</v>
      </c>
      <c r="X20" s="60">
        <v>-24773997</v>
      </c>
      <c r="Y20" s="61">
        <v>-10.41</v>
      </c>
      <c r="Z20" s="62">
        <v>296529000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25874850</v>
      </c>
      <c r="C22" s="86">
        <f>SUM(C19:C21)</f>
        <v>0</v>
      </c>
      <c r="D22" s="87">
        <f aca="true" t="shared" si="3" ref="D22:Z22">SUM(D19:D21)</f>
        <v>186958000</v>
      </c>
      <c r="E22" s="88">
        <f t="shared" si="3"/>
        <v>245513000</v>
      </c>
      <c r="F22" s="88">
        <f t="shared" si="3"/>
        <v>167968319</v>
      </c>
      <c r="G22" s="88">
        <f t="shared" si="3"/>
        <v>-36175846</v>
      </c>
      <c r="H22" s="88">
        <f t="shared" si="3"/>
        <v>13212324</v>
      </c>
      <c r="I22" s="88">
        <f t="shared" si="3"/>
        <v>145004797</v>
      </c>
      <c r="J22" s="88">
        <f t="shared" si="3"/>
        <v>-69638891</v>
      </c>
      <c r="K22" s="88">
        <f t="shared" si="3"/>
        <v>-34490411</v>
      </c>
      <c r="L22" s="88">
        <f t="shared" si="3"/>
        <v>193275362</v>
      </c>
      <c r="M22" s="88">
        <f t="shared" si="3"/>
        <v>89146060</v>
      </c>
      <c r="N22" s="88">
        <f t="shared" si="3"/>
        <v>3905548</v>
      </c>
      <c r="O22" s="88">
        <f t="shared" si="3"/>
        <v>-36230066</v>
      </c>
      <c r="P22" s="88">
        <f t="shared" si="3"/>
        <v>110916544</v>
      </c>
      <c r="Q22" s="88">
        <f t="shared" si="3"/>
        <v>78592026</v>
      </c>
      <c r="R22" s="88">
        <f t="shared" si="3"/>
        <v>53643780</v>
      </c>
      <c r="S22" s="88">
        <f t="shared" si="3"/>
        <v>-29487828</v>
      </c>
      <c r="T22" s="88">
        <f t="shared" si="3"/>
        <v>190696</v>
      </c>
      <c r="U22" s="88">
        <f t="shared" si="3"/>
        <v>24346648</v>
      </c>
      <c r="V22" s="88">
        <f t="shared" si="3"/>
        <v>337089531</v>
      </c>
      <c r="W22" s="88">
        <f t="shared" si="3"/>
        <v>186958021</v>
      </c>
      <c r="X22" s="88">
        <f t="shared" si="3"/>
        <v>150131510</v>
      </c>
      <c r="Y22" s="89">
        <f>+IF(W22&lt;&gt;0,(X22/W22)*100,0)</f>
        <v>80.30225672960027</v>
      </c>
      <c r="Z22" s="90">
        <f t="shared" si="3"/>
        <v>245513000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25874850</v>
      </c>
      <c r="C24" s="75">
        <f>SUM(C22:C23)</f>
        <v>0</v>
      </c>
      <c r="D24" s="76">
        <f aca="true" t="shared" si="4" ref="D24:Z24">SUM(D22:D23)</f>
        <v>186958000</v>
      </c>
      <c r="E24" s="77">
        <f t="shared" si="4"/>
        <v>245513000</v>
      </c>
      <c r="F24" s="77">
        <f t="shared" si="4"/>
        <v>167968319</v>
      </c>
      <c r="G24" s="77">
        <f t="shared" si="4"/>
        <v>-36175846</v>
      </c>
      <c r="H24" s="77">
        <f t="shared" si="4"/>
        <v>13212324</v>
      </c>
      <c r="I24" s="77">
        <f t="shared" si="4"/>
        <v>145004797</v>
      </c>
      <c r="J24" s="77">
        <f t="shared" si="4"/>
        <v>-69638891</v>
      </c>
      <c r="K24" s="77">
        <f t="shared" si="4"/>
        <v>-34490411</v>
      </c>
      <c r="L24" s="77">
        <f t="shared" si="4"/>
        <v>193275362</v>
      </c>
      <c r="M24" s="77">
        <f t="shared" si="4"/>
        <v>89146060</v>
      </c>
      <c r="N24" s="77">
        <f t="shared" si="4"/>
        <v>3905548</v>
      </c>
      <c r="O24" s="77">
        <f t="shared" si="4"/>
        <v>-36230066</v>
      </c>
      <c r="P24" s="77">
        <f t="shared" si="4"/>
        <v>110916544</v>
      </c>
      <c r="Q24" s="77">
        <f t="shared" si="4"/>
        <v>78592026</v>
      </c>
      <c r="R24" s="77">
        <f t="shared" si="4"/>
        <v>53643780</v>
      </c>
      <c r="S24" s="77">
        <f t="shared" si="4"/>
        <v>-29487828</v>
      </c>
      <c r="T24" s="77">
        <f t="shared" si="4"/>
        <v>190696</v>
      </c>
      <c r="U24" s="77">
        <f t="shared" si="4"/>
        <v>24346648</v>
      </c>
      <c r="V24" s="77">
        <f t="shared" si="4"/>
        <v>337089531</v>
      </c>
      <c r="W24" s="77">
        <f t="shared" si="4"/>
        <v>186958021</v>
      </c>
      <c r="X24" s="77">
        <f t="shared" si="4"/>
        <v>150131510</v>
      </c>
      <c r="Y24" s="78">
        <f>+IF(W24&lt;&gt;0,(X24/W24)*100,0)</f>
        <v>80.30225672960027</v>
      </c>
      <c r="Z24" s="79">
        <f t="shared" si="4"/>
        <v>245513000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1187533308</v>
      </c>
      <c r="C27" s="22">
        <v>0</v>
      </c>
      <c r="D27" s="99">
        <v>237974000</v>
      </c>
      <c r="E27" s="100">
        <v>296529000</v>
      </c>
      <c r="F27" s="100">
        <v>0</v>
      </c>
      <c r="G27" s="100">
        <v>0</v>
      </c>
      <c r="H27" s="100">
        <v>16300900</v>
      </c>
      <c r="I27" s="100">
        <v>16300900</v>
      </c>
      <c r="J27" s="100">
        <v>9054055</v>
      </c>
      <c r="K27" s="100">
        <v>9381966</v>
      </c>
      <c r="L27" s="100">
        <v>25022244</v>
      </c>
      <c r="M27" s="100">
        <v>43458265</v>
      </c>
      <c r="N27" s="100">
        <v>9411426</v>
      </c>
      <c r="O27" s="100">
        <v>15103808</v>
      </c>
      <c r="P27" s="100">
        <v>31102312</v>
      </c>
      <c r="Q27" s="100">
        <v>55617546</v>
      </c>
      <c r="R27" s="100">
        <v>19979387</v>
      </c>
      <c r="S27" s="100">
        <v>54612378</v>
      </c>
      <c r="T27" s="100">
        <v>32570965</v>
      </c>
      <c r="U27" s="100">
        <v>107162730</v>
      </c>
      <c r="V27" s="100">
        <v>222539441</v>
      </c>
      <c r="W27" s="100">
        <v>296529000</v>
      </c>
      <c r="X27" s="100">
        <v>-73989559</v>
      </c>
      <c r="Y27" s="101">
        <v>-24.95</v>
      </c>
      <c r="Z27" s="102">
        <v>296529000</v>
      </c>
    </row>
    <row r="28" spans="1:26" ht="12.75">
      <c r="A28" s="103" t="s">
        <v>46</v>
      </c>
      <c r="B28" s="19">
        <v>1187533308</v>
      </c>
      <c r="C28" s="19">
        <v>0</v>
      </c>
      <c r="D28" s="59">
        <v>237974000</v>
      </c>
      <c r="E28" s="60">
        <v>296529000</v>
      </c>
      <c r="F28" s="60">
        <v>0</v>
      </c>
      <c r="G28" s="60">
        <v>0</v>
      </c>
      <c r="H28" s="60">
        <v>16300900</v>
      </c>
      <c r="I28" s="60">
        <v>16300900</v>
      </c>
      <c r="J28" s="60">
        <v>9054055</v>
      </c>
      <c r="K28" s="60">
        <v>9381966</v>
      </c>
      <c r="L28" s="60">
        <v>25022244</v>
      </c>
      <c r="M28" s="60">
        <v>43458265</v>
      </c>
      <c r="N28" s="60">
        <v>9411426</v>
      </c>
      <c r="O28" s="60">
        <v>15103808</v>
      </c>
      <c r="P28" s="60">
        <v>31102311</v>
      </c>
      <c r="Q28" s="60">
        <v>55617545</v>
      </c>
      <c r="R28" s="60">
        <v>19979387</v>
      </c>
      <c r="S28" s="60">
        <v>54612379</v>
      </c>
      <c r="T28" s="60">
        <v>32570965</v>
      </c>
      <c r="U28" s="60">
        <v>107162731</v>
      </c>
      <c r="V28" s="60">
        <v>222539441</v>
      </c>
      <c r="W28" s="60">
        <v>296529000</v>
      </c>
      <c r="X28" s="60">
        <v>-73989559</v>
      </c>
      <c r="Y28" s="61">
        <v>-24.95</v>
      </c>
      <c r="Z28" s="62">
        <v>296529000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1187533308</v>
      </c>
      <c r="C32" s="22">
        <f>SUM(C28:C31)</f>
        <v>0</v>
      </c>
      <c r="D32" s="99">
        <f aca="true" t="shared" si="5" ref="D32:Z32">SUM(D28:D31)</f>
        <v>237974000</v>
      </c>
      <c r="E32" s="100">
        <f t="shared" si="5"/>
        <v>296529000</v>
      </c>
      <c r="F32" s="100">
        <f t="shared" si="5"/>
        <v>0</v>
      </c>
      <c r="G32" s="100">
        <f t="shared" si="5"/>
        <v>0</v>
      </c>
      <c r="H32" s="100">
        <f t="shared" si="5"/>
        <v>16300900</v>
      </c>
      <c r="I32" s="100">
        <f t="shared" si="5"/>
        <v>16300900</v>
      </c>
      <c r="J32" s="100">
        <f t="shared" si="5"/>
        <v>9054055</v>
      </c>
      <c r="K32" s="100">
        <f t="shared" si="5"/>
        <v>9381966</v>
      </c>
      <c r="L32" s="100">
        <f t="shared" si="5"/>
        <v>25022244</v>
      </c>
      <c r="M32" s="100">
        <f t="shared" si="5"/>
        <v>43458265</v>
      </c>
      <c r="N32" s="100">
        <f t="shared" si="5"/>
        <v>9411426</v>
      </c>
      <c r="O32" s="100">
        <f t="shared" si="5"/>
        <v>15103808</v>
      </c>
      <c r="P32" s="100">
        <f t="shared" si="5"/>
        <v>31102311</v>
      </c>
      <c r="Q32" s="100">
        <f t="shared" si="5"/>
        <v>55617545</v>
      </c>
      <c r="R32" s="100">
        <f t="shared" si="5"/>
        <v>19979387</v>
      </c>
      <c r="S32" s="100">
        <f t="shared" si="5"/>
        <v>54612379</v>
      </c>
      <c r="T32" s="100">
        <f t="shared" si="5"/>
        <v>32570965</v>
      </c>
      <c r="U32" s="100">
        <f t="shared" si="5"/>
        <v>107162731</v>
      </c>
      <c r="V32" s="100">
        <f t="shared" si="5"/>
        <v>222539441</v>
      </c>
      <c r="W32" s="100">
        <f t="shared" si="5"/>
        <v>296529000</v>
      </c>
      <c r="X32" s="100">
        <f t="shared" si="5"/>
        <v>-73989559</v>
      </c>
      <c r="Y32" s="101">
        <f>+IF(W32&lt;&gt;0,(X32/W32)*100,0)</f>
        <v>-24.9518795800748</v>
      </c>
      <c r="Z32" s="102">
        <f t="shared" si="5"/>
        <v>296529000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330980018</v>
      </c>
      <c r="C35" s="19">
        <v>0</v>
      </c>
      <c r="D35" s="59">
        <v>253315771</v>
      </c>
      <c r="E35" s="60">
        <v>161847771</v>
      </c>
      <c r="F35" s="60">
        <v>335547931</v>
      </c>
      <c r="G35" s="60">
        <v>51755804</v>
      </c>
      <c r="H35" s="60">
        <v>-29214905</v>
      </c>
      <c r="I35" s="60">
        <v>-29214905</v>
      </c>
      <c r="J35" s="60">
        <v>-60545266</v>
      </c>
      <c r="K35" s="60">
        <v>-61093872</v>
      </c>
      <c r="L35" s="60">
        <v>159976044</v>
      </c>
      <c r="M35" s="60">
        <v>159976044</v>
      </c>
      <c r="N35" s="60">
        <v>-15670334</v>
      </c>
      <c r="O35" s="60">
        <v>-20760687</v>
      </c>
      <c r="P35" s="60">
        <v>95883078</v>
      </c>
      <c r="Q35" s="60">
        <v>95883078</v>
      </c>
      <c r="R35" s="60">
        <v>554701135</v>
      </c>
      <c r="S35" s="60">
        <v>483661832</v>
      </c>
      <c r="T35" s="60">
        <v>372868646</v>
      </c>
      <c r="U35" s="60">
        <v>372868646</v>
      </c>
      <c r="V35" s="60">
        <v>372868646</v>
      </c>
      <c r="W35" s="60">
        <v>161847771</v>
      </c>
      <c r="X35" s="60">
        <v>211020875</v>
      </c>
      <c r="Y35" s="61">
        <v>130.38</v>
      </c>
      <c r="Z35" s="62">
        <v>161847771</v>
      </c>
    </row>
    <row r="36" spans="1:26" ht="12.75">
      <c r="A36" s="58" t="s">
        <v>57</v>
      </c>
      <c r="B36" s="19">
        <v>2096095052</v>
      </c>
      <c r="C36" s="19">
        <v>0</v>
      </c>
      <c r="D36" s="59">
        <v>2552414589</v>
      </c>
      <c r="E36" s="60">
        <v>2076577733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11714727</v>
      </c>
      <c r="L36" s="60">
        <v>6847837</v>
      </c>
      <c r="M36" s="60">
        <v>6847837</v>
      </c>
      <c r="N36" s="60">
        <v>5056589</v>
      </c>
      <c r="O36" s="60">
        <v>7551981</v>
      </c>
      <c r="P36" s="60">
        <v>23292610</v>
      </c>
      <c r="Q36" s="60">
        <v>23292610</v>
      </c>
      <c r="R36" s="60">
        <v>2273208371</v>
      </c>
      <c r="S36" s="60">
        <v>2307945341</v>
      </c>
      <c r="T36" s="60">
        <v>2361215304</v>
      </c>
      <c r="U36" s="60">
        <v>2361215304</v>
      </c>
      <c r="V36" s="60">
        <v>2361215304</v>
      </c>
      <c r="W36" s="60">
        <v>2076577733</v>
      </c>
      <c r="X36" s="60">
        <v>284637571</v>
      </c>
      <c r="Y36" s="61">
        <v>13.71</v>
      </c>
      <c r="Z36" s="62">
        <v>2076577733</v>
      </c>
    </row>
    <row r="37" spans="1:26" ht="12.75">
      <c r="A37" s="58" t="s">
        <v>58</v>
      </c>
      <c r="B37" s="19">
        <v>140296965</v>
      </c>
      <c r="C37" s="19">
        <v>0</v>
      </c>
      <c r="D37" s="59">
        <v>100333604</v>
      </c>
      <c r="E37" s="60">
        <v>139943824</v>
      </c>
      <c r="F37" s="60">
        <v>163261099</v>
      </c>
      <c r="G37" s="60">
        <v>7948573</v>
      </c>
      <c r="H37" s="60">
        <v>-36058513</v>
      </c>
      <c r="I37" s="60">
        <v>-36058513</v>
      </c>
      <c r="J37" s="60">
        <v>20293054</v>
      </c>
      <c r="K37" s="60">
        <v>-8369615</v>
      </c>
      <c r="L37" s="60">
        <v>-33906172</v>
      </c>
      <c r="M37" s="60">
        <v>-33906172</v>
      </c>
      <c r="N37" s="60">
        <v>-13831251</v>
      </c>
      <c r="O37" s="60">
        <v>-9472682</v>
      </c>
      <c r="P37" s="60">
        <v>22439500</v>
      </c>
      <c r="Q37" s="60">
        <v>22439500</v>
      </c>
      <c r="R37" s="60">
        <v>164469887</v>
      </c>
      <c r="S37" s="60">
        <v>157655382</v>
      </c>
      <c r="T37" s="60">
        <v>99916112</v>
      </c>
      <c r="U37" s="60">
        <v>99916112</v>
      </c>
      <c r="V37" s="60">
        <v>99916112</v>
      </c>
      <c r="W37" s="60">
        <v>139943824</v>
      </c>
      <c r="X37" s="60">
        <v>-40027712</v>
      </c>
      <c r="Y37" s="61">
        <v>-28.6</v>
      </c>
      <c r="Z37" s="62">
        <v>139943824</v>
      </c>
    </row>
    <row r="38" spans="1:26" ht="12.75">
      <c r="A38" s="58" t="s">
        <v>59</v>
      </c>
      <c r="B38" s="19">
        <v>29054416</v>
      </c>
      <c r="C38" s="19">
        <v>0</v>
      </c>
      <c r="D38" s="59">
        <v>23643431</v>
      </c>
      <c r="E38" s="60">
        <v>23643431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24756909</v>
      </c>
      <c r="S38" s="60">
        <v>24756909</v>
      </c>
      <c r="T38" s="60">
        <v>24756909</v>
      </c>
      <c r="U38" s="60">
        <v>24756909</v>
      </c>
      <c r="V38" s="60">
        <v>24756909</v>
      </c>
      <c r="W38" s="60">
        <v>23643431</v>
      </c>
      <c r="X38" s="60">
        <v>1113478</v>
      </c>
      <c r="Y38" s="61">
        <v>4.71</v>
      </c>
      <c r="Z38" s="62">
        <v>23643431</v>
      </c>
    </row>
    <row r="39" spans="1:26" ht="12.75">
      <c r="A39" s="58" t="s">
        <v>60</v>
      </c>
      <c r="B39" s="19">
        <v>2257723689</v>
      </c>
      <c r="C39" s="19">
        <v>0</v>
      </c>
      <c r="D39" s="59">
        <v>2681753324</v>
      </c>
      <c r="E39" s="60">
        <v>2074838249</v>
      </c>
      <c r="F39" s="60">
        <v>172286832</v>
      </c>
      <c r="G39" s="60">
        <v>43807231</v>
      </c>
      <c r="H39" s="60">
        <v>6843608</v>
      </c>
      <c r="I39" s="60">
        <v>6843608</v>
      </c>
      <c r="J39" s="60">
        <v>-80838320</v>
      </c>
      <c r="K39" s="60">
        <v>-41009530</v>
      </c>
      <c r="L39" s="60">
        <v>200730053</v>
      </c>
      <c r="M39" s="60">
        <v>200730053</v>
      </c>
      <c r="N39" s="60">
        <v>3217506</v>
      </c>
      <c r="O39" s="60">
        <v>-3736024</v>
      </c>
      <c r="P39" s="60">
        <v>96736188</v>
      </c>
      <c r="Q39" s="60">
        <v>96736188</v>
      </c>
      <c r="R39" s="60">
        <v>2638682710</v>
      </c>
      <c r="S39" s="60">
        <v>2609194882</v>
      </c>
      <c r="T39" s="60">
        <v>2609410929</v>
      </c>
      <c r="U39" s="60">
        <v>2609410929</v>
      </c>
      <c r="V39" s="60">
        <v>2609410929</v>
      </c>
      <c r="W39" s="60">
        <v>2074838249</v>
      </c>
      <c r="X39" s="60">
        <v>534572680</v>
      </c>
      <c r="Y39" s="61">
        <v>25.76</v>
      </c>
      <c r="Z39" s="62">
        <v>2074838249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384423352</v>
      </c>
      <c r="C42" s="19">
        <v>0</v>
      </c>
      <c r="D42" s="59">
        <v>186958012</v>
      </c>
      <c r="E42" s="60">
        <v>186523000</v>
      </c>
      <c r="F42" s="60">
        <v>-23223756</v>
      </c>
      <c r="G42" s="60">
        <v>-36286975</v>
      </c>
      <c r="H42" s="60">
        <v>-50008621</v>
      </c>
      <c r="I42" s="60">
        <v>-109519352</v>
      </c>
      <c r="J42" s="60">
        <v>-73520247</v>
      </c>
      <c r="K42" s="60">
        <v>-62467226</v>
      </c>
      <c r="L42" s="60">
        <v>-62127308</v>
      </c>
      <c r="M42" s="60">
        <v>-198114781</v>
      </c>
      <c r="N42" s="60">
        <v>-40438618</v>
      </c>
      <c r="O42" s="60">
        <v>-45510210</v>
      </c>
      <c r="P42" s="60">
        <v>-45996607</v>
      </c>
      <c r="Q42" s="60">
        <v>-131945435</v>
      </c>
      <c r="R42" s="60">
        <v>879797661</v>
      </c>
      <c r="S42" s="60">
        <v>-19304852</v>
      </c>
      <c r="T42" s="60">
        <v>-87327280</v>
      </c>
      <c r="U42" s="60">
        <v>773165529</v>
      </c>
      <c r="V42" s="60">
        <v>333585961</v>
      </c>
      <c r="W42" s="60">
        <v>186523000</v>
      </c>
      <c r="X42" s="60">
        <v>147062961</v>
      </c>
      <c r="Y42" s="61">
        <v>78.84</v>
      </c>
      <c r="Z42" s="62">
        <v>186523000</v>
      </c>
    </row>
    <row r="43" spans="1:26" ht="12.75">
      <c r="A43" s="58" t="s">
        <v>63</v>
      </c>
      <c r="B43" s="19">
        <v>-341976525</v>
      </c>
      <c r="C43" s="19">
        <v>0</v>
      </c>
      <c r="D43" s="59">
        <v>-237974000</v>
      </c>
      <c r="E43" s="60">
        <v>-237974000</v>
      </c>
      <c r="F43" s="60">
        <v>-74398</v>
      </c>
      <c r="G43" s="60">
        <v>0</v>
      </c>
      <c r="H43" s="60">
        <v>0</v>
      </c>
      <c r="I43" s="60">
        <v>-74398</v>
      </c>
      <c r="J43" s="60">
        <v>-48101342</v>
      </c>
      <c r="K43" s="60">
        <v>0</v>
      </c>
      <c r="L43" s="60">
        <v>0</v>
      </c>
      <c r="M43" s="60">
        <v>-48101342</v>
      </c>
      <c r="N43" s="60">
        <v>0</v>
      </c>
      <c r="O43" s="60">
        <v>-15103543</v>
      </c>
      <c r="P43" s="60">
        <v>63279283</v>
      </c>
      <c r="Q43" s="60">
        <v>48175740</v>
      </c>
      <c r="R43" s="60">
        <v>-19978958</v>
      </c>
      <c r="S43" s="60">
        <v>-54612379</v>
      </c>
      <c r="T43" s="60">
        <v>-32570965</v>
      </c>
      <c r="U43" s="60">
        <v>-107162302</v>
      </c>
      <c r="V43" s="60">
        <v>-107162302</v>
      </c>
      <c r="W43" s="60">
        <v>-237974000</v>
      </c>
      <c r="X43" s="60">
        <v>130811698</v>
      </c>
      <c r="Y43" s="61">
        <v>-54.97</v>
      </c>
      <c r="Z43" s="62">
        <v>-237974000</v>
      </c>
    </row>
    <row r="44" spans="1:26" ht="12.75">
      <c r="A44" s="58" t="s">
        <v>64</v>
      </c>
      <c r="B44" s="19">
        <v>-1370528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246627325</v>
      </c>
      <c r="C45" s="22">
        <v>0</v>
      </c>
      <c r="D45" s="99">
        <v>65533884</v>
      </c>
      <c r="E45" s="100">
        <v>154103276</v>
      </c>
      <c r="F45" s="100">
        <v>182256123</v>
      </c>
      <c r="G45" s="100">
        <v>145969148</v>
      </c>
      <c r="H45" s="100">
        <v>95960527</v>
      </c>
      <c r="I45" s="100">
        <v>95960527</v>
      </c>
      <c r="J45" s="100">
        <v>-25661062</v>
      </c>
      <c r="K45" s="100">
        <v>-88128288</v>
      </c>
      <c r="L45" s="100">
        <v>-150255596</v>
      </c>
      <c r="M45" s="100">
        <v>-150255596</v>
      </c>
      <c r="N45" s="100">
        <v>-190694214</v>
      </c>
      <c r="O45" s="100">
        <v>-251307967</v>
      </c>
      <c r="P45" s="100">
        <v>-234025291</v>
      </c>
      <c r="Q45" s="100">
        <v>-190694214</v>
      </c>
      <c r="R45" s="100">
        <v>625793412</v>
      </c>
      <c r="S45" s="100">
        <v>551876181</v>
      </c>
      <c r="T45" s="100">
        <v>431977936</v>
      </c>
      <c r="U45" s="100">
        <v>431977936</v>
      </c>
      <c r="V45" s="100">
        <v>431977936</v>
      </c>
      <c r="W45" s="100">
        <v>154103276</v>
      </c>
      <c r="X45" s="100">
        <v>277874660</v>
      </c>
      <c r="Y45" s="101">
        <v>180.32</v>
      </c>
      <c r="Z45" s="102">
        <v>154103276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110099388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110099388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124673021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124673021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70.30254387806217</v>
      </c>
      <c r="C58" s="5">
        <f>IF(C67=0,0,+(C76/C67)*100)</f>
        <v>0</v>
      </c>
      <c r="D58" s="6">
        <f aca="true" t="shared" si="6" ref="D58:Z58">IF(D67=0,0,+(D76/D67)*100)</f>
        <v>100.00000657570278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100</v>
      </c>
      <c r="S58" s="7">
        <f t="shared" si="6"/>
        <v>100</v>
      </c>
      <c r="T58" s="7">
        <f t="shared" si="6"/>
        <v>0</v>
      </c>
      <c r="U58" s="7">
        <f t="shared" si="6"/>
        <v>100</v>
      </c>
      <c r="V58" s="7">
        <f t="shared" si="6"/>
        <v>63.30500927673363</v>
      </c>
      <c r="W58" s="7">
        <f t="shared" si="6"/>
        <v>15.000817688586704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66.51108378777072</v>
      </c>
      <c r="C60" s="12">
        <f t="shared" si="7"/>
        <v>0</v>
      </c>
      <c r="D60" s="3">
        <f t="shared" si="7"/>
        <v>100.00000657570278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100</v>
      </c>
      <c r="S60" s="13">
        <f t="shared" si="7"/>
        <v>100</v>
      </c>
      <c r="T60" s="13">
        <f t="shared" si="7"/>
        <v>0</v>
      </c>
      <c r="U60" s="13">
        <f t="shared" si="7"/>
        <v>100</v>
      </c>
      <c r="V60" s="13">
        <f t="shared" si="7"/>
        <v>63.30500927673363</v>
      </c>
      <c r="W60" s="13">
        <f t="shared" si="7"/>
        <v>15.000817688586704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66.51108378777072</v>
      </c>
      <c r="C62" s="12">
        <f t="shared" si="7"/>
        <v>0</v>
      </c>
      <c r="D62" s="3">
        <f t="shared" si="7"/>
        <v>100.00000657570278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172.51676054136522</v>
      </c>
      <c r="W62" s="13">
        <f t="shared" si="7"/>
        <v>15.000817688586704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69234883</v>
      </c>
      <c r="C67" s="24"/>
      <c r="D67" s="25">
        <v>60830000</v>
      </c>
      <c r="E67" s="26"/>
      <c r="F67" s="26"/>
      <c r="G67" s="26"/>
      <c r="H67" s="26">
        <v>6216268</v>
      </c>
      <c r="I67" s="26">
        <v>6216268</v>
      </c>
      <c r="J67" s="26"/>
      <c r="K67" s="26">
        <v>7217244</v>
      </c>
      <c r="L67" s="26"/>
      <c r="M67" s="26">
        <v>7217244</v>
      </c>
      <c r="N67" s="26">
        <v>6821502</v>
      </c>
      <c r="O67" s="26"/>
      <c r="P67" s="26"/>
      <c r="Q67" s="26">
        <v>6821502</v>
      </c>
      <c r="R67" s="26">
        <v>26376437</v>
      </c>
      <c r="S67" s="26">
        <v>8566857</v>
      </c>
      <c r="T67" s="26"/>
      <c r="U67" s="26">
        <v>34943294</v>
      </c>
      <c r="V67" s="26">
        <v>55198308</v>
      </c>
      <c r="W67" s="26">
        <v>60830004</v>
      </c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61396430</v>
      </c>
      <c r="C69" s="19"/>
      <c r="D69" s="20">
        <v>60830000</v>
      </c>
      <c r="E69" s="21"/>
      <c r="F69" s="21"/>
      <c r="G69" s="21"/>
      <c r="H69" s="21">
        <v>6216268</v>
      </c>
      <c r="I69" s="21">
        <v>6216268</v>
      </c>
      <c r="J69" s="21"/>
      <c r="K69" s="21">
        <v>7217244</v>
      </c>
      <c r="L69" s="21"/>
      <c r="M69" s="21">
        <v>7217244</v>
      </c>
      <c r="N69" s="21">
        <v>6821502</v>
      </c>
      <c r="O69" s="21"/>
      <c r="P69" s="21"/>
      <c r="Q69" s="21">
        <v>6821502</v>
      </c>
      <c r="R69" s="21">
        <v>26376437</v>
      </c>
      <c r="S69" s="21">
        <v>8566857</v>
      </c>
      <c r="T69" s="21"/>
      <c r="U69" s="21">
        <v>34943294</v>
      </c>
      <c r="V69" s="21">
        <v>55198308</v>
      </c>
      <c r="W69" s="21">
        <v>60830004</v>
      </c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61396430</v>
      </c>
      <c r="C71" s="19"/>
      <c r="D71" s="20">
        <v>60830000</v>
      </c>
      <c r="E71" s="21"/>
      <c r="F71" s="21"/>
      <c r="G71" s="21"/>
      <c r="H71" s="21">
        <v>6216268</v>
      </c>
      <c r="I71" s="21">
        <v>6216268</v>
      </c>
      <c r="J71" s="21"/>
      <c r="K71" s="21">
        <v>7217244</v>
      </c>
      <c r="L71" s="21"/>
      <c r="M71" s="21">
        <v>7217244</v>
      </c>
      <c r="N71" s="21">
        <v>6821502</v>
      </c>
      <c r="O71" s="21"/>
      <c r="P71" s="21"/>
      <c r="Q71" s="21">
        <v>6821502</v>
      </c>
      <c r="R71" s="21"/>
      <c r="S71" s="21"/>
      <c r="T71" s="21"/>
      <c r="U71" s="21"/>
      <c r="V71" s="21">
        <v>20255014</v>
      </c>
      <c r="W71" s="21">
        <v>60830004</v>
      </c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>
        <v>26376437</v>
      </c>
      <c r="S74" s="21">
        <v>8566857</v>
      </c>
      <c r="T74" s="21"/>
      <c r="U74" s="21">
        <v>34943294</v>
      </c>
      <c r="V74" s="21">
        <v>34943294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7838453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48673884</v>
      </c>
      <c r="C76" s="32"/>
      <c r="D76" s="33">
        <v>60830004</v>
      </c>
      <c r="E76" s="34">
        <v>9124998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>
        <v>26376437</v>
      </c>
      <c r="S76" s="34">
        <v>8566857</v>
      </c>
      <c r="T76" s="34"/>
      <c r="U76" s="34">
        <v>34943294</v>
      </c>
      <c r="V76" s="34">
        <v>34943294</v>
      </c>
      <c r="W76" s="34">
        <v>9124998</v>
      </c>
      <c r="X76" s="34"/>
      <c r="Y76" s="33"/>
      <c r="Z76" s="35">
        <v>9124998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40835431</v>
      </c>
      <c r="C78" s="19"/>
      <c r="D78" s="20">
        <v>60830004</v>
      </c>
      <c r="E78" s="21">
        <v>9124998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>
        <v>26376437</v>
      </c>
      <c r="S78" s="21">
        <v>8566857</v>
      </c>
      <c r="T78" s="21"/>
      <c r="U78" s="21">
        <v>34943294</v>
      </c>
      <c r="V78" s="21">
        <v>34943294</v>
      </c>
      <c r="W78" s="21">
        <v>9124998</v>
      </c>
      <c r="X78" s="21"/>
      <c r="Y78" s="20"/>
      <c r="Z78" s="23">
        <v>9124998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40835431</v>
      </c>
      <c r="C80" s="19"/>
      <c r="D80" s="20">
        <v>60830004</v>
      </c>
      <c r="E80" s="21">
        <v>9124998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>
        <v>26376437</v>
      </c>
      <c r="S80" s="21">
        <v>8566857</v>
      </c>
      <c r="T80" s="21"/>
      <c r="U80" s="21">
        <v>34943294</v>
      </c>
      <c r="V80" s="21">
        <v>34943294</v>
      </c>
      <c r="W80" s="21">
        <v>9124998</v>
      </c>
      <c r="X80" s="21"/>
      <c r="Y80" s="20"/>
      <c r="Z80" s="23">
        <v>9124998</v>
      </c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7838453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28212000</v>
      </c>
      <c r="F5" s="358">
        <f t="shared" si="0"/>
        <v>48212000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48212000</v>
      </c>
      <c r="Y5" s="358">
        <f t="shared" si="0"/>
        <v>-48212000</v>
      </c>
      <c r="Z5" s="359">
        <f>+IF(X5&lt;&gt;0,+(Y5/X5)*100,0)</f>
        <v>-100</v>
      </c>
      <c r="AA5" s="360">
        <f>+AA6+AA8+AA11+AA13+AA15</f>
        <v>48212000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28212000</v>
      </c>
      <c r="F11" s="364">
        <f t="shared" si="3"/>
        <v>48212000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48212000</v>
      </c>
      <c r="Y11" s="364">
        <f t="shared" si="3"/>
        <v>-48212000</v>
      </c>
      <c r="Z11" s="365">
        <f>+IF(X11&lt;&gt;0,+(Y11/X11)*100,0)</f>
        <v>-100</v>
      </c>
      <c r="AA11" s="366">
        <f t="shared" si="3"/>
        <v>48212000</v>
      </c>
    </row>
    <row r="12" spans="1:27" ht="12.75">
      <c r="A12" s="291" t="s">
        <v>232</v>
      </c>
      <c r="B12" s="136"/>
      <c r="C12" s="60"/>
      <c r="D12" s="340"/>
      <c r="E12" s="60">
        <v>28212000</v>
      </c>
      <c r="F12" s="59">
        <v>48212000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48212000</v>
      </c>
      <c r="Y12" s="59">
        <v>-48212000</v>
      </c>
      <c r="Z12" s="61">
        <v>-100</v>
      </c>
      <c r="AA12" s="62">
        <v>48212000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6902000</v>
      </c>
      <c r="F40" s="345">
        <f t="shared" si="9"/>
        <v>9873000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9873000</v>
      </c>
      <c r="Y40" s="345">
        <f t="shared" si="9"/>
        <v>-9873000</v>
      </c>
      <c r="Z40" s="336">
        <f>+IF(X40&lt;&gt;0,+(Y40/X40)*100,0)</f>
        <v>-100</v>
      </c>
      <c r="AA40" s="350">
        <f>SUM(AA41:AA49)</f>
        <v>9873000</v>
      </c>
    </row>
    <row r="41" spans="1:27" ht="12.75">
      <c r="A41" s="361" t="s">
        <v>248</v>
      </c>
      <c r="B41" s="142"/>
      <c r="C41" s="362"/>
      <c r="D41" s="363"/>
      <c r="E41" s="362">
        <v>5000000</v>
      </c>
      <c r="F41" s="364">
        <v>6974000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6974000</v>
      </c>
      <c r="Y41" s="364">
        <v>-6974000</v>
      </c>
      <c r="Z41" s="365">
        <v>-100</v>
      </c>
      <c r="AA41" s="366">
        <v>6974000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156000</v>
      </c>
      <c r="F43" s="370">
        <v>1786000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1786000</v>
      </c>
      <c r="Y43" s="370">
        <v>-1786000</v>
      </c>
      <c r="Z43" s="371">
        <v>-100</v>
      </c>
      <c r="AA43" s="303">
        <v>1786000</v>
      </c>
    </row>
    <row r="44" spans="1:27" ht="12.75">
      <c r="A44" s="361" t="s">
        <v>251</v>
      </c>
      <c r="B44" s="136"/>
      <c r="C44" s="60"/>
      <c r="D44" s="368"/>
      <c r="E44" s="54">
        <v>1083000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350000</v>
      </c>
      <c r="F47" s="53">
        <v>850000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850000</v>
      </c>
      <c r="Y47" s="53">
        <v>-850000</v>
      </c>
      <c r="Z47" s="94">
        <v>-100</v>
      </c>
      <c r="AA47" s="95">
        <v>850000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313000</v>
      </c>
      <c r="F49" s="53">
        <v>263000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263000</v>
      </c>
      <c r="Y49" s="53">
        <v>-263000</v>
      </c>
      <c r="Z49" s="94">
        <v>-100</v>
      </c>
      <c r="AA49" s="95">
        <v>263000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35114000</v>
      </c>
      <c r="F60" s="264">
        <f t="shared" si="14"/>
        <v>58085000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58085000</v>
      </c>
      <c r="Y60" s="264">
        <f t="shared" si="14"/>
        <v>-58085000</v>
      </c>
      <c r="Z60" s="337">
        <f>+IF(X60&lt;&gt;0,+(Y60/X60)*100,0)</f>
        <v>-100</v>
      </c>
      <c r="AA60" s="232">
        <f>+AA57+AA54+AA51+AA40+AA37+AA34+AA22+AA5</f>
        <v>58085000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27331761</v>
      </c>
      <c r="D5" s="153">
        <f>SUM(D6:D8)</f>
        <v>0</v>
      </c>
      <c r="E5" s="154">
        <f t="shared" si="0"/>
        <v>385519000</v>
      </c>
      <c r="F5" s="100">
        <f t="shared" si="0"/>
        <v>327478500</v>
      </c>
      <c r="G5" s="100">
        <f t="shared" si="0"/>
        <v>191192074</v>
      </c>
      <c r="H5" s="100">
        <f t="shared" si="0"/>
        <v>111129</v>
      </c>
      <c r="I5" s="100">
        <f t="shared" si="0"/>
        <v>40703778</v>
      </c>
      <c r="J5" s="100">
        <f t="shared" si="0"/>
        <v>232006981</v>
      </c>
      <c r="K5" s="100">
        <f t="shared" si="0"/>
        <v>1831965</v>
      </c>
      <c r="L5" s="100">
        <f t="shared" si="0"/>
        <v>11377605</v>
      </c>
      <c r="M5" s="100">
        <f t="shared" si="0"/>
        <v>184229932</v>
      </c>
      <c r="N5" s="100">
        <f t="shared" si="0"/>
        <v>197439502</v>
      </c>
      <c r="O5" s="100">
        <f t="shared" si="0"/>
        <v>30989382</v>
      </c>
      <c r="P5" s="100">
        <f t="shared" si="0"/>
        <v>2466054</v>
      </c>
      <c r="Q5" s="100">
        <f t="shared" si="0"/>
        <v>-177128084</v>
      </c>
      <c r="R5" s="100">
        <f t="shared" si="0"/>
        <v>-143672648</v>
      </c>
      <c r="S5" s="100">
        <f t="shared" si="0"/>
        <v>28023326</v>
      </c>
      <c r="T5" s="100">
        <f t="shared" si="0"/>
        <v>17653046</v>
      </c>
      <c r="U5" s="100">
        <f t="shared" si="0"/>
        <v>3833001</v>
      </c>
      <c r="V5" s="100">
        <f t="shared" si="0"/>
        <v>49509373</v>
      </c>
      <c r="W5" s="100">
        <f t="shared" si="0"/>
        <v>335283208</v>
      </c>
      <c r="X5" s="100">
        <f t="shared" si="0"/>
        <v>385519000</v>
      </c>
      <c r="Y5" s="100">
        <f t="shared" si="0"/>
        <v>-50235792</v>
      </c>
      <c r="Z5" s="137">
        <f>+IF(X5&lt;&gt;0,+(Y5/X5)*100,0)</f>
        <v>-13.030691613124127</v>
      </c>
      <c r="AA5" s="153">
        <f>SUM(AA6:AA8)</f>
        <v>327478500</v>
      </c>
    </row>
    <row r="6" spans="1:27" ht="12.75">
      <c r="A6" s="138" t="s">
        <v>75</v>
      </c>
      <c r="B6" s="136"/>
      <c r="C6" s="155">
        <v>62688324</v>
      </c>
      <c r="D6" s="155"/>
      <c r="E6" s="156">
        <v>45509000</v>
      </c>
      <c r="F6" s="60">
        <v>36860000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24390566</v>
      </c>
      <c r="R6" s="60">
        <v>24390566</v>
      </c>
      <c r="S6" s="60"/>
      <c r="T6" s="60"/>
      <c r="U6" s="60"/>
      <c r="V6" s="60"/>
      <c r="W6" s="60">
        <v>24390566</v>
      </c>
      <c r="X6" s="60">
        <v>45509000</v>
      </c>
      <c r="Y6" s="60">
        <v>-21118434</v>
      </c>
      <c r="Z6" s="140">
        <v>-46.4</v>
      </c>
      <c r="AA6" s="155">
        <v>36860000</v>
      </c>
    </row>
    <row r="7" spans="1:27" ht="12.75">
      <c r="A7" s="138" t="s">
        <v>76</v>
      </c>
      <c r="B7" s="136"/>
      <c r="C7" s="157">
        <v>-139146940</v>
      </c>
      <c r="D7" s="157"/>
      <c r="E7" s="158">
        <v>333256000</v>
      </c>
      <c r="F7" s="159">
        <v>155653500</v>
      </c>
      <c r="G7" s="159">
        <v>191192074</v>
      </c>
      <c r="H7" s="159">
        <v>111129</v>
      </c>
      <c r="I7" s="159">
        <v>40703778</v>
      </c>
      <c r="J7" s="159">
        <v>232006981</v>
      </c>
      <c r="K7" s="159">
        <v>1831965</v>
      </c>
      <c r="L7" s="159">
        <v>11377605</v>
      </c>
      <c r="M7" s="159">
        <v>184229932</v>
      </c>
      <c r="N7" s="159">
        <v>197439502</v>
      </c>
      <c r="O7" s="159">
        <v>30989382</v>
      </c>
      <c r="P7" s="159">
        <v>2466054</v>
      </c>
      <c r="Q7" s="159">
        <v>-205218195</v>
      </c>
      <c r="R7" s="159">
        <v>-171762759</v>
      </c>
      <c r="S7" s="159">
        <v>28023326</v>
      </c>
      <c r="T7" s="159">
        <v>17653046</v>
      </c>
      <c r="U7" s="159">
        <v>3833001</v>
      </c>
      <c r="V7" s="159">
        <v>49509373</v>
      </c>
      <c r="W7" s="159">
        <v>307193097</v>
      </c>
      <c r="X7" s="159">
        <v>333256000</v>
      </c>
      <c r="Y7" s="159">
        <v>-26062903</v>
      </c>
      <c r="Z7" s="141">
        <v>-7.82</v>
      </c>
      <c r="AA7" s="157">
        <v>155653500</v>
      </c>
    </row>
    <row r="8" spans="1:27" ht="12.75">
      <c r="A8" s="138" t="s">
        <v>77</v>
      </c>
      <c r="B8" s="136"/>
      <c r="C8" s="155">
        <v>103790377</v>
      </c>
      <c r="D8" s="155"/>
      <c r="E8" s="156">
        <v>6754000</v>
      </c>
      <c r="F8" s="60">
        <v>134965000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3699545</v>
      </c>
      <c r="R8" s="60">
        <v>3699545</v>
      </c>
      <c r="S8" s="60"/>
      <c r="T8" s="60"/>
      <c r="U8" s="60"/>
      <c r="V8" s="60"/>
      <c r="W8" s="60">
        <v>3699545</v>
      </c>
      <c r="X8" s="60">
        <v>6754000</v>
      </c>
      <c r="Y8" s="60">
        <v>-3054455</v>
      </c>
      <c r="Z8" s="140">
        <v>-45.22</v>
      </c>
      <c r="AA8" s="155">
        <v>134965000</v>
      </c>
    </row>
    <row r="9" spans="1:27" ht="12.75">
      <c r="A9" s="135" t="s">
        <v>78</v>
      </c>
      <c r="B9" s="136"/>
      <c r="C9" s="153">
        <f aca="true" t="shared" si="1" ref="C9:Y9">SUM(C10:C14)</f>
        <v>64520814</v>
      </c>
      <c r="D9" s="153">
        <f>SUM(D10:D14)</f>
        <v>0</v>
      </c>
      <c r="E9" s="154">
        <f t="shared" si="1"/>
        <v>82296000</v>
      </c>
      <c r="F9" s="100">
        <f t="shared" si="1"/>
        <v>95038500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41168598</v>
      </c>
      <c r="R9" s="100">
        <f t="shared" si="1"/>
        <v>41168598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41168598</v>
      </c>
      <c r="X9" s="100">
        <f t="shared" si="1"/>
        <v>82296001</v>
      </c>
      <c r="Y9" s="100">
        <f t="shared" si="1"/>
        <v>-41127403</v>
      </c>
      <c r="Z9" s="137">
        <f>+IF(X9&lt;&gt;0,+(Y9/X9)*100,0)</f>
        <v>-49.974971444845785</v>
      </c>
      <c r="AA9" s="153">
        <f>SUM(AA10:AA14)</f>
        <v>95038500</v>
      </c>
    </row>
    <row r="10" spans="1:27" ht="12.75">
      <c r="A10" s="138" t="s">
        <v>79</v>
      </c>
      <c r="B10" s="136"/>
      <c r="C10" s="155">
        <v>17152412</v>
      </c>
      <c r="D10" s="155"/>
      <c r="E10" s="156">
        <v>12230000</v>
      </c>
      <c r="F10" s="60">
        <v>12794500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7051484</v>
      </c>
      <c r="R10" s="60">
        <v>7051484</v>
      </c>
      <c r="S10" s="60"/>
      <c r="T10" s="60"/>
      <c r="U10" s="60"/>
      <c r="V10" s="60"/>
      <c r="W10" s="60">
        <v>7051484</v>
      </c>
      <c r="X10" s="60">
        <v>12229996</v>
      </c>
      <c r="Y10" s="60">
        <v>-5178512</v>
      </c>
      <c r="Z10" s="140">
        <v>-42.34</v>
      </c>
      <c r="AA10" s="155">
        <v>12794500</v>
      </c>
    </row>
    <row r="11" spans="1:27" ht="12.75">
      <c r="A11" s="138" t="s">
        <v>80</v>
      </c>
      <c r="B11" s="136"/>
      <c r="C11" s="155"/>
      <c r="D11" s="155"/>
      <c r="E11" s="156">
        <v>4037000</v>
      </c>
      <c r="F11" s="60">
        <v>1677000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463518</v>
      </c>
      <c r="R11" s="60">
        <v>463518</v>
      </c>
      <c r="S11" s="60"/>
      <c r="T11" s="60"/>
      <c r="U11" s="60"/>
      <c r="V11" s="60"/>
      <c r="W11" s="60">
        <v>463518</v>
      </c>
      <c r="X11" s="60">
        <v>4037004</v>
      </c>
      <c r="Y11" s="60">
        <v>-3573486</v>
      </c>
      <c r="Z11" s="140">
        <v>-88.52</v>
      </c>
      <c r="AA11" s="155">
        <v>1677000</v>
      </c>
    </row>
    <row r="12" spans="1:27" ht="12.75">
      <c r="A12" s="138" t="s">
        <v>81</v>
      </c>
      <c r="B12" s="136"/>
      <c r="C12" s="155">
        <v>47368402</v>
      </c>
      <c r="D12" s="155"/>
      <c r="E12" s="156">
        <v>49544000</v>
      </c>
      <c r="F12" s="60">
        <v>66246000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24797383</v>
      </c>
      <c r="R12" s="60">
        <v>24797383</v>
      </c>
      <c r="S12" s="60"/>
      <c r="T12" s="60"/>
      <c r="U12" s="60"/>
      <c r="V12" s="60"/>
      <c r="W12" s="60">
        <v>24797383</v>
      </c>
      <c r="X12" s="60">
        <v>49544004</v>
      </c>
      <c r="Y12" s="60">
        <v>-24746621</v>
      </c>
      <c r="Z12" s="140">
        <v>-49.95</v>
      </c>
      <c r="AA12" s="155">
        <v>66246000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16485000</v>
      </c>
      <c r="F14" s="159">
        <v>14321000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8856213</v>
      </c>
      <c r="R14" s="159">
        <v>8856213</v>
      </c>
      <c r="S14" s="159"/>
      <c r="T14" s="159"/>
      <c r="U14" s="159"/>
      <c r="V14" s="159"/>
      <c r="W14" s="159">
        <v>8856213</v>
      </c>
      <c r="X14" s="159">
        <v>16484997</v>
      </c>
      <c r="Y14" s="159">
        <v>-7628784</v>
      </c>
      <c r="Z14" s="141">
        <v>-46.28</v>
      </c>
      <c r="AA14" s="157">
        <v>14321000</v>
      </c>
    </row>
    <row r="15" spans="1:27" ht="12.75">
      <c r="A15" s="135" t="s">
        <v>84</v>
      </c>
      <c r="B15" s="142"/>
      <c r="C15" s="153">
        <f aca="true" t="shared" si="2" ref="C15:Y15">SUM(C16:C18)</f>
        <v>26946135</v>
      </c>
      <c r="D15" s="153">
        <f>SUM(D16:D18)</f>
        <v>0</v>
      </c>
      <c r="E15" s="154">
        <f t="shared" si="2"/>
        <v>31767000</v>
      </c>
      <c r="F15" s="100">
        <f t="shared" si="2"/>
        <v>47420000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1556024</v>
      </c>
      <c r="Q15" s="100">
        <f t="shared" si="2"/>
        <v>20669268</v>
      </c>
      <c r="R15" s="100">
        <f t="shared" si="2"/>
        <v>22225292</v>
      </c>
      <c r="S15" s="100">
        <f t="shared" si="2"/>
        <v>1113726</v>
      </c>
      <c r="T15" s="100">
        <f t="shared" si="2"/>
        <v>860877</v>
      </c>
      <c r="U15" s="100">
        <f t="shared" si="2"/>
        <v>-299025</v>
      </c>
      <c r="V15" s="100">
        <f t="shared" si="2"/>
        <v>1675578</v>
      </c>
      <c r="W15" s="100">
        <f t="shared" si="2"/>
        <v>23900870</v>
      </c>
      <c r="X15" s="100">
        <f t="shared" si="2"/>
        <v>31766997</v>
      </c>
      <c r="Y15" s="100">
        <f t="shared" si="2"/>
        <v>-7866127</v>
      </c>
      <c r="Z15" s="137">
        <f>+IF(X15&lt;&gt;0,+(Y15/X15)*100,0)</f>
        <v>-24.76194712392865</v>
      </c>
      <c r="AA15" s="153">
        <f>SUM(AA16:AA18)</f>
        <v>47420000</v>
      </c>
    </row>
    <row r="16" spans="1:27" ht="12.75">
      <c r="A16" s="138" t="s">
        <v>85</v>
      </c>
      <c r="B16" s="136"/>
      <c r="C16" s="155">
        <v>15402264</v>
      </c>
      <c r="D16" s="155"/>
      <c r="E16" s="156">
        <v>19319000</v>
      </c>
      <c r="F16" s="60">
        <v>35024000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1133000</v>
      </c>
      <c r="Q16" s="60">
        <v>14086924</v>
      </c>
      <c r="R16" s="60">
        <v>15219924</v>
      </c>
      <c r="S16" s="60">
        <v>1113726</v>
      </c>
      <c r="T16" s="60">
        <v>3999</v>
      </c>
      <c r="U16" s="60">
        <v>370048</v>
      </c>
      <c r="V16" s="60">
        <v>1487773</v>
      </c>
      <c r="W16" s="60">
        <v>16707697</v>
      </c>
      <c r="X16" s="60">
        <v>19319000</v>
      </c>
      <c r="Y16" s="60">
        <v>-2611303</v>
      </c>
      <c r="Z16" s="140">
        <v>-13.52</v>
      </c>
      <c r="AA16" s="155">
        <v>35024000</v>
      </c>
    </row>
    <row r="17" spans="1:27" ht="12.75">
      <c r="A17" s="138" t="s">
        <v>86</v>
      </c>
      <c r="B17" s="136"/>
      <c r="C17" s="155">
        <v>6642178</v>
      </c>
      <c r="D17" s="155"/>
      <c r="E17" s="156">
        <v>3148000</v>
      </c>
      <c r="F17" s="60">
        <v>3354000</v>
      </c>
      <c r="G17" s="60"/>
      <c r="H17" s="60"/>
      <c r="I17" s="60"/>
      <c r="J17" s="60"/>
      <c r="K17" s="60"/>
      <c r="L17" s="60"/>
      <c r="M17" s="60"/>
      <c r="N17" s="60"/>
      <c r="O17" s="60"/>
      <c r="P17" s="60">
        <v>423024</v>
      </c>
      <c r="Q17" s="60">
        <v>1780976</v>
      </c>
      <c r="R17" s="60">
        <v>2204000</v>
      </c>
      <c r="S17" s="60"/>
      <c r="T17" s="60">
        <v>856878</v>
      </c>
      <c r="U17" s="60">
        <v>-669073</v>
      </c>
      <c r="V17" s="60">
        <v>187805</v>
      </c>
      <c r="W17" s="60">
        <v>2391805</v>
      </c>
      <c r="X17" s="60">
        <v>3147997</v>
      </c>
      <c r="Y17" s="60">
        <v>-756192</v>
      </c>
      <c r="Z17" s="140">
        <v>-24.02</v>
      </c>
      <c r="AA17" s="155">
        <v>3354000</v>
      </c>
    </row>
    <row r="18" spans="1:27" ht="12.75">
      <c r="A18" s="138" t="s">
        <v>87</v>
      </c>
      <c r="B18" s="136"/>
      <c r="C18" s="155">
        <v>4901693</v>
      </c>
      <c r="D18" s="155"/>
      <c r="E18" s="156">
        <v>9300000</v>
      </c>
      <c r="F18" s="60">
        <v>9042000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>
        <v>4801368</v>
      </c>
      <c r="R18" s="60">
        <v>4801368</v>
      </c>
      <c r="S18" s="60"/>
      <c r="T18" s="60"/>
      <c r="U18" s="60"/>
      <c r="V18" s="60"/>
      <c r="W18" s="60">
        <v>4801368</v>
      </c>
      <c r="X18" s="60">
        <v>9300000</v>
      </c>
      <c r="Y18" s="60">
        <v>-4498632</v>
      </c>
      <c r="Z18" s="140">
        <v>-48.37</v>
      </c>
      <c r="AA18" s="155">
        <v>9042000</v>
      </c>
    </row>
    <row r="19" spans="1:27" ht="12.75">
      <c r="A19" s="135" t="s">
        <v>88</v>
      </c>
      <c r="B19" s="142"/>
      <c r="C19" s="153">
        <f aca="true" t="shared" si="3" ref="C19:Y19">SUM(C20:C23)</f>
        <v>840751639</v>
      </c>
      <c r="D19" s="153">
        <f>SUM(D20:D23)</f>
        <v>0</v>
      </c>
      <c r="E19" s="154">
        <f t="shared" si="3"/>
        <v>442432000</v>
      </c>
      <c r="F19" s="100">
        <f t="shared" si="3"/>
        <v>566033000</v>
      </c>
      <c r="G19" s="100">
        <f t="shared" si="3"/>
        <v>0</v>
      </c>
      <c r="H19" s="100">
        <f t="shared" si="3"/>
        <v>0</v>
      </c>
      <c r="I19" s="100">
        <f t="shared" si="3"/>
        <v>22517168</v>
      </c>
      <c r="J19" s="100">
        <f t="shared" si="3"/>
        <v>22517168</v>
      </c>
      <c r="K19" s="100">
        <f t="shared" si="3"/>
        <v>9054055</v>
      </c>
      <c r="L19" s="100">
        <f t="shared" si="3"/>
        <v>16599210</v>
      </c>
      <c r="M19" s="100">
        <f t="shared" si="3"/>
        <v>78926577</v>
      </c>
      <c r="N19" s="100">
        <f t="shared" si="3"/>
        <v>104579842</v>
      </c>
      <c r="O19" s="100">
        <f t="shared" si="3"/>
        <v>17525358</v>
      </c>
      <c r="P19" s="100">
        <f t="shared" si="3"/>
        <v>5199094</v>
      </c>
      <c r="Q19" s="100">
        <f t="shared" si="3"/>
        <v>257932344</v>
      </c>
      <c r="R19" s="100">
        <f t="shared" si="3"/>
        <v>280656796</v>
      </c>
      <c r="S19" s="100">
        <f t="shared" si="3"/>
        <v>31503843</v>
      </c>
      <c r="T19" s="100">
        <f t="shared" si="3"/>
        <v>44791443</v>
      </c>
      <c r="U19" s="100">
        <f t="shared" si="3"/>
        <v>34204741</v>
      </c>
      <c r="V19" s="100">
        <f t="shared" si="3"/>
        <v>110500027</v>
      </c>
      <c r="W19" s="100">
        <f t="shared" si="3"/>
        <v>518253833</v>
      </c>
      <c r="X19" s="100">
        <f t="shared" si="3"/>
        <v>442432004</v>
      </c>
      <c r="Y19" s="100">
        <f t="shared" si="3"/>
        <v>75821829</v>
      </c>
      <c r="Z19" s="137">
        <f>+IF(X19&lt;&gt;0,+(Y19/X19)*100,0)</f>
        <v>17.13751001611538</v>
      </c>
      <c r="AA19" s="153">
        <f>SUM(AA20:AA23)</f>
        <v>566033000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840751639</v>
      </c>
      <c r="D21" s="155"/>
      <c r="E21" s="156">
        <v>420302000</v>
      </c>
      <c r="F21" s="60">
        <v>566033000</v>
      </c>
      <c r="G21" s="60"/>
      <c r="H21" s="60"/>
      <c r="I21" s="60">
        <v>22517168</v>
      </c>
      <c r="J21" s="60">
        <v>22517168</v>
      </c>
      <c r="K21" s="60">
        <v>9054055</v>
      </c>
      <c r="L21" s="60">
        <v>16599210</v>
      </c>
      <c r="M21" s="60">
        <v>78926577</v>
      </c>
      <c r="N21" s="60">
        <v>104579842</v>
      </c>
      <c r="O21" s="60">
        <v>17525358</v>
      </c>
      <c r="P21" s="60">
        <v>5199094</v>
      </c>
      <c r="Q21" s="60">
        <v>257932344</v>
      </c>
      <c r="R21" s="60">
        <v>280656796</v>
      </c>
      <c r="S21" s="60">
        <v>31503843</v>
      </c>
      <c r="T21" s="60">
        <v>44791443</v>
      </c>
      <c r="U21" s="60">
        <v>34204741</v>
      </c>
      <c r="V21" s="60">
        <v>110500027</v>
      </c>
      <c r="W21" s="60">
        <v>518253833</v>
      </c>
      <c r="X21" s="60">
        <v>420302000</v>
      </c>
      <c r="Y21" s="60">
        <v>97951833</v>
      </c>
      <c r="Z21" s="140">
        <v>23.31</v>
      </c>
      <c r="AA21" s="155">
        <v>566033000</v>
      </c>
    </row>
    <row r="22" spans="1:27" ht="12.75">
      <c r="A22" s="138" t="s">
        <v>91</v>
      </c>
      <c r="B22" s="136"/>
      <c r="C22" s="157"/>
      <c r="D22" s="157"/>
      <c r="E22" s="158">
        <v>22130000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22130004</v>
      </c>
      <c r="Y22" s="159">
        <v>-22130004</v>
      </c>
      <c r="Z22" s="141">
        <v>-100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959550349</v>
      </c>
      <c r="D25" s="168">
        <f>+D5+D9+D15+D19+D24</f>
        <v>0</v>
      </c>
      <c r="E25" s="169">
        <f t="shared" si="4"/>
        <v>942014000</v>
      </c>
      <c r="F25" s="73">
        <f t="shared" si="4"/>
        <v>1035970000</v>
      </c>
      <c r="G25" s="73">
        <f t="shared" si="4"/>
        <v>191192074</v>
      </c>
      <c r="H25" s="73">
        <f t="shared" si="4"/>
        <v>111129</v>
      </c>
      <c r="I25" s="73">
        <f t="shared" si="4"/>
        <v>63220946</v>
      </c>
      <c r="J25" s="73">
        <f t="shared" si="4"/>
        <v>254524149</v>
      </c>
      <c r="K25" s="73">
        <f t="shared" si="4"/>
        <v>10886020</v>
      </c>
      <c r="L25" s="73">
        <f t="shared" si="4"/>
        <v>27976815</v>
      </c>
      <c r="M25" s="73">
        <f t="shared" si="4"/>
        <v>263156509</v>
      </c>
      <c r="N25" s="73">
        <f t="shared" si="4"/>
        <v>302019344</v>
      </c>
      <c r="O25" s="73">
        <f t="shared" si="4"/>
        <v>48514740</v>
      </c>
      <c r="P25" s="73">
        <f t="shared" si="4"/>
        <v>9221172</v>
      </c>
      <c r="Q25" s="73">
        <f t="shared" si="4"/>
        <v>142642126</v>
      </c>
      <c r="R25" s="73">
        <f t="shared" si="4"/>
        <v>200378038</v>
      </c>
      <c r="S25" s="73">
        <f t="shared" si="4"/>
        <v>60640895</v>
      </c>
      <c r="T25" s="73">
        <f t="shared" si="4"/>
        <v>63305366</v>
      </c>
      <c r="U25" s="73">
        <f t="shared" si="4"/>
        <v>37738717</v>
      </c>
      <c r="V25" s="73">
        <f t="shared" si="4"/>
        <v>161684978</v>
      </c>
      <c r="W25" s="73">
        <f t="shared" si="4"/>
        <v>918606509</v>
      </c>
      <c r="X25" s="73">
        <f t="shared" si="4"/>
        <v>942014002</v>
      </c>
      <c r="Y25" s="73">
        <f t="shared" si="4"/>
        <v>-23407493</v>
      </c>
      <c r="Z25" s="170">
        <f>+IF(X25&lt;&gt;0,+(Y25/X25)*100,0)</f>
        <v>-2.484834933483292</v>
      </c>
      <c r="AA25" s="168">
        <f>+AA5+AA9+AA15+AA19+AA24</f>
        <v>1035970000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301967605</v>
      </c>
      <c r="D28" s="153">
        <f>SUM(D29:D31)</f>
        <v>0</v>
      </c>
      <c r="E28" s="154">
        <f t="shared" si="5"/>
        <v>372213000</v>
      </c>
      <c r="F28" s="100">
        <f t="shared" si="5"/>
        <v>305339500</v>
      </c>
      <c r="G28" s="100">
        <f t="shared" si="5"/>
        <v>8133181</v>
      </c>
      <c r="H28" s="100">
        <f t="shared" si="5"/>
        <v>11653063</v>
      </c>
      <c r="I28" s="100">
        <f t="shared" si="5"/>
        <v>26141125</v>
      </c>
      <c r="J28" s="100">
        <f t="shared" si="5"/>
        <v>45927369</v>
      </c>
      <c r="K28" s="100">
        <f t="shared" si="5"/>
        <v>17433064</v>
      </c>
      <c r="L28" s="100">
        <f t="shared" si="5"/>
        <v>13540991</v>
      </c>
      <c r="M28" s="100">
        <f t="shared" si="5"/>
        <v>16728733</v>
      </c>
      <c r="N28" s="100">
        <f t="shared" si="5"/>
        <v>47702788</v>
      </c>
      <c r="O28" s="100">
        <f t="shared" si="5"/>
        <v>21547271</v>
      </c>
      <c r="P28" s="100">
        <f t="shared" si="5"/>
        <v>15718912</v>
      </c>
      <c r="Q28" s="100">
        <f t="shared" si="5"/>
        <v>-8928746</v>
      </c>
      <c r="R28" s="100">
        <f t="shared" si="5"/>
        <v>28337437</v>
      </c>
      <c r="S28" s="100">
        <f t="shared" si="5"/>
        <v>-32975080</v>
      </c>
      <c r="T28" s="100">
        <f t="shared" si="5"/>
        <v>42038855</v>
      </c>
      <c r="U28" s="100">
        <f t="shared" si="5"/>
        <v>1430057</v>
      </c>
      <c r="V28" s="100">
        <f t="shared" si="5"/>
        <v>10493832</v>
      </c>
      <c r="W28" s="100">
        <f t="shared" si="5"/>
        <v>132461426</v>
      </c>
      <c r="X28" s="100">
        <f t="shared" si="5"/>
        <v>372213004</v>
      </c>
      <c r="Y28" s="100">
        <f t="shared" si="5"/>
        <v>-239751578</v>
      </c>
      <c r="Z28" s="137">
        <f>+IF(X28&lt;&gt;0,+(Y28/X28)*100,0)</f>
        <v>-64.41246690026983</v>
      </c>
      <c r="AA28" s="153">
        <f>SUM(AA29:AA31)</f>
        <v>305339500</v>
      </c>
    </row>
    <row r="29" spans="1:27" ht="12.75">
      <c r="A29" s="138" t="s">
        <v>75</v>
      </c>
      <c r="B29" s="136"/>
      <c r="C29" s="155">
        <v>72580208</v>
      </c>
      <c r="D29" s="155"/>
      <c r="E29" s="156">
        <v>45509000</v>
      </c>
      <c r="F29" s="60">
        <v>36860000</v>
      </c>
      <c r="G29" s="60">
        <v>3720931</v>
      </c>
      <c r="H29" s="60">
        <v>5622228</v>
      </c>
      <c r="I29" s="60">
        <v>6702981</v>
      </c>
      <c r="J29" s="60">
        <v>16046140</v>
      </c>
      <c r="K29" s="60">
        <v>6828613</v>
      </c>
      <c r="L29" s="60">
        <v>4994208</v>
      </c>
      <c r="M29" s="60">
        <v>7161174</v>
      </c>
      <c r="N29" s="60">
        <v>18983995</v>
      </c>
      <c r="O29" s="60">
        <v>6097649</v>
      </c>
      <c r="P29" s="60">
        <v>4995469</v>
      </c>
      <c r="Q29" s="60">
        <v>-18529214</v>
      </c>
      <c r="R29" s="60">
        <v>-7436096</v>
      </c>
      <c r="S29" s="60">
        <v>-8942</v>
      </c>
      <c r="T29" s="60">
        <v>7396632</v>
      </c>
      <c r="U29" s="60">
        <v>898196</v>
      </c>
      <c r="V29" s="60">
        <v>8285886</v>
      </c>
      <c r="W29" s="60">
        <v>35879925</v>
      </c>
      <c r="X29" s="60">
        <v>45509000</v>
      </c>
      <c r="Y29" s="60">
        <v>-9629075</v>
      </c>
      <c r="Z29" s="140">
        <v>-21.16</v>
      </c>
      <c r="AA29" s="155">
        <v>36860000</v>
      </c>
    </row>
    <row r="30" spans="1:27" ht="12.75">
      <c r="A30" s="138" t="s">
        <v>76</v>
      </c>
      <c r="B30" s="136"/>
      <c r="C30" s="157">
        <v>111312892</v>
      </c>
      <c r="D30" s="157"/>
      <c r="E30" s="158">
        <v>319950000</v>
      </c>
      <c r="F30" s="159">
        <v>155653500</v>
      </c>
      <c r="G30" s="159">
        <v>1505142</v>
      </c>
      <c r="H30" s="159">
        <v>1582857</v>
      </c>
      <c r="I30" s="159">
        <v>11252099</v>
      </c>
      <c r="J30" s="159">
        <v>14340098</v>
      </c>
      <c r="K30" s="159">
        <v>4155625</v>
      </c>
      <c r="L30" s="159">
        <v>2827299</v>
      </c>
      <c r="M30" s="159">
        <v>2014077</v>
      </c>
      <c r="N30" s="159">
        <v>8997001</v>
      </c>
      <c r="O30" s="159">
        <v>9994660</v>
      </c>
      <c r="P30" s="159">
        <v>3490673</v>
      </c>
      <c r="Q30" s="159">
        <v>53454468</v>
      </c>
      <c r="R30" s="159">
        <v>66939801</v>
      </c>
      <c r="S30" s="159">
        <v>-30635169</v>
      </c>
      <c r="T30" s="159">
        <v>22263826</v>
      </c>
      <c r="U30" s="159">
        <v>-7364000</v>
      </c>
      <c r="V30" s="159">
        <v>-15735343</v>
      </c>
      <c r="W30" s="159">
        <v>74541557</v>
      </c>
      <c r="X30" s="159">
        <v>319950004</v>
      </c>
      <c r="Y30" s="159">
        <v>-245408447</v>
      </c>
      <c r="Z30" s="141">
        <v>-76.7</v>
      </c>
      <c r="AA30" s="157">
        <v>155653500</v>
      </c>
    </row>
    <row r="31" spans="1:27" ht="12.75">
      <c r="A31" s="138" t="s">
        <v>77</v>
      </c>
      <c r="B31" s="136"/>
      <c r="C31" s="155">
        <v>118074505</v>
      </c>
      <c r="D31" s="155"/>
      <c r="E31" s="156">
        <v>6754000</v>
      </c>
      <c r="F31" s="60">
        <v>112826000</v>
      </c>
      <c r="G31" s="60">
        <v>2907108</v>
      </c>
      <c r="H31" s="60">
        <v>4447978</v>
      </c>
      <c r="I31" s="60">
        <v>8186045</v>
      </c>
      <c r="J31" s="60">
        <v>15541131</v>
      </c>
      <c r="K31" s="60">
        <v>6448826</v>
      </c>
      <c r="L31" s="60">
        <v>5719484</v>
      </c>
      <c r="M31" s="60">
        <v>7553482</v>
      </c>
      <c r="N31" s="60">
        <v>19721792</v>
      </c>
      <c r="O31" s="60">
        <v>5454962</v>
      </c>
      <c r="P31" s="60">
        <v>7232770</v>
      </c>
      <c r="Q31" s="60">
        <v>-43854000</v>
      </c>
      <c r="R31" s="60">
        <v>-31166268</v>
      </c>
      <c r="S31" s="60">
        <v>-2330969</v>
      </c>
      <c r="T31" s="60">
        <v>12378397</v>
      </c>
      <c r="U31" s="60">
        <v>7895861</v>
      </c>
      <c r="V31" s="60">
        <v>17943289</v>
      </c>
      <c r="W31" s="60">
        <v>22039944</v>
      </c>
      <c r="X31" s="60">
        <v>6754000</v>
      </c>
      <c r="Y31" s="60">
        <v>15285944</v>
      </c>
      <c r="Z31" s="140">
        <v>226.32</v>
      </c>
      <c r="AA31" s="155">
        <v>112826000</v>
      </c>
    </row>
    <row r="32" spans="1:27" ht="12.75">
      <c r="A32" s="135" t="s">
        <v>78</v>
      </c>
      <c r="B32" s="136"/>
      <c r="C32" s="153">
        <f aca="true" t="shared" si="6" ref="C32:Y32">SUM(C33:C37)</f>
        <v>62928533</v>
      </c>
      <c r="D32" s="153">
        <f>SUM(D33:D37)</f>
        <v>0</v>
      </c>
      <c r="E32" s="154">
        <f t="shared" si="6"/>
        <v>70374000</v>
      </c>
      <c r="F32" s="100">
        <f t="shared" si="6"/>
        <v>74193500</v>
      </c>
      <c r="G32" s="100">
        <f t="shared" si="6"/>
        <v>5023751</v>
      </c>
      <c r="H32" s="100">
        <f t="shared" si="6"/>
        <v>5516934</v>
      </c>
      <c r="I32" s="100">
        <f t="shared" si="6"/>
        <v>5451659</v>
      </c>
      <c r="J32" s="100">
        <f t="shared" si="6"/>
        <v>15992344</v>
      </c>
      <c r="K32" s="100">
        <f t="shared" si="6"/>
        <v>9546217</v>
      </c>
      <c r="L32" s="100">
        <f t="shared" si="6"/>
        <v>2207818</v>
      </c>
      <c r="M32" s="100">
        <f t="shared" si="6"/>
        <v>9435955</v>
      </c>
      <c r="N32" s="100">
        <f t="shared" si="6"/>
        <v>21189990</v>
      </c>
      <c r="O32" s="100">
        <f t="shared" si="6"/>
        <v>5493376</v>
      </c>
      <c r="P32" s="100">
        <f t="shared" si="6"/>
        <v>5440840</v>
      </c>
      <c r="Q32" s="100">
        <f t="shared" si="6"/>
        <v>7473814</v>
      </c>
      <c r="R32" s="100">
        <f t="shared" si="6"/>
        <v>18408030</v>
      </c>
      <c r="S32" s="100">
        <f t="shared" si="6"/>
        <v>849541</v>
      </c>
      <c r="T32" s="100">
        <f t="shared" si="6"/>
        <v>11985296</v>
      </c>
      <c r="U32" s="100">
        <f t="shared" si="6"/>
        <v>390080</v>
      </c>
      <c r="V32" s="100">
        <f t="shared" si="6"/>
        <v>13224917</v>
      </c>
      <c r="W32" s="100">
        <f t="shared" si="6"/>
        <v>68815281</v>
      </c>
      <c r="X32" s="100">
        <f t="shared" si="6"/>
        <v>70373996</v>
      </c>
      <c r="Y32" s="100">
        <f t="shared" si="6"/>
        <v>-1558715</v>
      </c>
      <c r="Z32" s="137">
        <f>+IF(X32&lt;&gt;0,+(Y32/X32)*100,0)</f>
        <v>-2.2149019362208735</v>
      </c>
      <c r="AA32" s="153">
        <f>SUM(AA33:AA37)</f>
        <v>74193500</v>
      </c>
    </row>
    <row r="33" spans="1:27" ht="12.75">
      <c r="A33" s="138" t="s">
        <v>79</v>
      </c>
      <c r="B33" s="136"/>
      <c r="C33" s="155">
        <v>17676906</v>
      </c>
      <c r="D33" s="155"/>
      <c r="E33" s="156">
        <v>12230000</v>
      </c>
      <c r="F33" s="60">
        <v>12794500</v>
      </c>
      <c r="G33" s="60">
        <v>835096</v>
      </c>
      <c r="H33" s="60">
        <v>825274</v>
      </c>
      <c r="I33" s="60">
        <v>1107410</v>
      </c>
      <c r="J33" s="60">
        <v>2767780</v>
      </c>
      <c r="K33" s="60">
        <v>862942</v>
      </c>
      <c r="L33" s="60">
        <v>824390</v>
      </c>
      <c r="M33" s="60">
        <v>816433</v>
      </c>
      <c r="N33" s="60">
        <v>2503765</v>
      </c>
      <c r="O33" s="60">
        <v>924321</v>
      </c>
      <c r="P33" s="60">
        <v>898057</v>
      </c>
      <c r="Q33" s="60">
        <v>1126512</v>
      </c>
      <c r="R33" s="60">
        <v>2948890</v>
      </c>
      <c r="S33" s="60">
        <v>117586</v>
      </c>
      <c r="T33" s="60">
        <v>1963581</v>
      </c>
      <c r="U33" s="60">
        <v>111445</v>
      </c>
      <c r="V33" s="60">
        <v>2192612</v>
      </c>
      <c r="W33" s="60">
        <v>10413047</v>
      </c>
      <c r="X33" s="60">
        <v>12229996</v>
      </c>
      <c r="Y33" s="60">
        <v>-1816949</v>
      </c>
      <c r="Z33" s="140">
        <v>-14.86</v>
      </c>
      <c r="AA33" s="155">
        <v>12794500</v>
      </c>
    </row>
    <row r="34" spans="1:27" ht="12.75">
      <c r="A34" s="138" t="s">
        <v>80</v>
      </c>
      <c r="B34" s="136"/>
      <c r="C34" s="155"/>
      <c r="D34" s="155"/>
      <c r="E34" s="156">
        <v>4037000</v>
      </c>
      <c r="F34" s="60">
        <v>1677000</v>
      </c>
      <c r="G34" s="60"/>
      <c r="H34" s="60"/>
      <c r="I34" s="60">
        <v>832874</v>
      </c>
      <c r="J34" s="60">
        <v>832874</v>
      </c>
      <c r="K34" s="60"/>
      <c r="L34" s="60"/>
      <c r="M34" s="60"/>
      <c r="N34" s="60"/>
      <c r="O34" s="60"/>
      <c r="P34" s="60">
        <v>486357</v>
      </c>
      <c r="Q34" s="60">
        <v>2133000</v>
      </c>
      <c r="R34" s="60">
        <v>2619357</v>
      </c>
      <c r="S34" s="60">
        <v>1041</v>
      </c>
      <c r="T34" s="60">
        <v>905256</v>
      </c>
      <c r="U34" s="60">
        <v>326412</v>
      </c>
      <c r="V34" s="60">
        <v>1232709</v>
      </c>
      <c r="W34" s="60">
        <v>4684940</v>
      </c>
      <c r="X34" s="60">
        <v>4037004</v>
      </c>
      <c r="Y34" s="60">
        <v>647936</v>
      </c>
      <c r="Z34" s="140">
        <v>16.05</v>
      </c>
      <c r="AA34" s="155">
        <v>1677000</v>
      </c>
    </row>
    <row r="35" spans="1:27" ht="12.75">
      <c r="A35" s="138" t="s">
        <v>81</v>
      </c>
      <c r="B35" s="136"/>
      <c r="C35" s="155">
        <v>45251627</v>
      </c>
      <c r="D35" s="155"/>
      <c r="E35" s="156">
        <v>37622000</v>
      </c>
      <c r="F35" s="60">
        <v>45401000</v>
      </c>
      <c r="G35" s="60">
        <v>3162497</v>
      </c>
      <c r="H35" s="60">
        <v>3680173</v>
      </c>
      <c r="I35" s="60">
        <v>2597465</v>
      </c>
      <c r="J35" s="60">
        <v>9440135</v>
      </c>
      <c r="K35" s="60">
        <v>4441901</v>
      </c>
      <c r="L35" s="60">
        <v>1219874</v>
      </c>
      <c r="M35" s="60">
        <v>5571821</v>
      </c>
      <c r="N35" s="60">
        <v>11233596</v>
      </c>
      <c r="O35" s="60">
        <v>3431943</v>
      </c>
      <c r="P35" s="60">
        <v>2942574</v>
      </c>
      <c r="Q35" s="60">
        <v>3053251</v>
      </c>
      <c r="R35" s="60">
        <v>9427768</v>
      </c>
      <c r="S35" s="60">
        <v>428352</v>
      </c>
      <c r="T35" s="60">
        <v>6798021</v>
      </c>
      <c r="U35" s="60">
        <v>-415566</v>
      </c>
      <c r="V35" s="60">
        <v>6810807</v>
      </c>
      <c r="W35" s="60">
        <v>36912306</v>
      </c>
      <c r="X35" s="60">
        <v>37621996</v>
      </c>
      <c r="Y35" s="60">
        <v>-709690</v>
      </c>
      <c r="Z35" s="140">
        <v>-1.89</v>
      </c>
      <c r="AA35" s="155">
        <v>45401000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16485000</v>
      </c>
      <c r="F37" s="159">
        <v>14321000</v>
      </c>
      <c r="G37" s="159">
        <v>1026158</v>
      </c>
      <c r="H37" s="159">
        <v>1011487</v>
      </c>
      <c r="I37" s="159">
        <v>913910</v>
      </c>
      <c r="J37" s="159">
        <v>2951555</v>
      </c>
      <c r="K37" s="159">
        <v>4241374</v>
      </c>
      <c r="L37" s="159">
        <v>163554</v>
      </c>
      <c r="M37" s="159">
        <v>3047701</v>
      </c>
      <c r="N37" s="159">
        <v>7452629</v>
      </c>
      <c r="O37" s="159">
        <v>1137112</v>
      </c>
      <c r="P37" s="159">
        <v>1113852</v>
      </c>
      <c r="Q37" s="159">
        <v>1161051</v>
      </c>
      <c r="R37" s="159">
        <v>3412015</v>
      </c>
      <c r="S37" s="159">
        <v>302562</v>
      </c>
      <c r="T37" s="159">
        <v>2318438</v>
      </c>
      <c r="U37" s="159">
        <v>367789</v>
      </c>
      <c r="V37" s="159">
        <v>2988789</v>
      </c>
      <c r="W37" s="159">
        <v>16804988</v>
      </c>
      <c r="X37" s="159">
        <v>16485000</v>
      </c>
      <c r="Y37" s="159">
        <v>319988</v>
      </c>
      <c r="Z37" s="141">
        <v>1.94</v>
      </c>
      <c r="AA37" s="157">
        <v>14321000</v>
      </c>
    </row>
    <row r="38" spans="1:27" ht="12.75">
      <c r="A38" s="135" t="s">
        <v>84</v>
      </c>
      <c r="B38" s="142"/>
      <c r="C38" s="153">
        <f aca="true" t="shared" si="7" ref="C38:Y38">SUM(C39:C41)</f>
        <v>27194904</v>
      </c>
      <c r="D38" s="153">
        <f>SUM(D39:D41)</f>
        <v>0</v>
      </c>
      <c r="E38" s="154">
        <f t="shared" si="7"/>
        <v>31767000</v>
      </c>
      <c r="F38" s="100">
        <f t="shared" si="7"/>
        <v>47420000</v>
      </c>
      <c r="G38" s="100">
        <f t="shared" si="7"/>
        <v>2782180</v>
      </c>
      <c r="H38" s="100">
        <f t="shared" si="7"/>
        <v>2950196</v>
      </c>
      <c r="I38" s="100">
        <f t="shared" si="7"/>
        <v>-810356</v>
      </c>
      <c r="J38" s="100">
        <f t="shared" si="7"/>
        <v>4922020</v>
      </c>
      <c r="K38" s="100">
        <f t="shared" si="7"/>
        <v>4461575</v>
      </c>
      <c r="L38" s="100">
        <f t="shared" si="7"/>
        <v>1338882</v>
      </c>
      <c r="M38" s="100">
        <f t="shared" si="7"/>
        <v>8429123</v>
      </c>
      <c r="N38" s="100">
        <f t="shared" si="7"/>
        <v>14229580</v>
      </c>
      <c r="O38" s="100">
        <f t="shared" si="7"/>
        <v>2606330</v>
      </c>
      <c r="P38" s="100">
        <f t="shared" si="7"/>
        <v>3008902</v>
      </c>
      <c r="Q38" s="100">
        <f t="shared" si="7"/>
        <v>7707316</v>
      </c>
      <c r="R38" s="100">
        <f t="shared" si="7"/>
        <v>13322548</v>
      </c>
      <c r="S38" s="100">
        <f t="shared" si="7"/>
        <v>-1932810</v>
      </c>
      <c r="T38" s="100">
        <f t="shared" si="7"/>
        <v>4786761</v>
      </c>
      <c r="U38" s="100">
        <f t="shared" si="7"/>
        <v>2574850</v>
      </c>
      <c r="V38" s="100">
        <f t="shared" si="7"/>
        <v>5428801</v>
      </c>
      <c r="W38" s="100">
        <f t="shared" si="7"/>
        <v>37902949</v>
      </c>
      <c r="X38" s="100">
        <f t="shared" si="7"/>
        <v>31766996</v>
      </c>
      <c r="Y38" s="100">
        <f t="shared" si="7"/>
        <v>6135953</v>
      </c>
      <c r="Z38" s="137">
        <f>+IF(X38&lt;&gt;0,+(Y38/X38)*100,0)</f>
        <v>19.315496498315422</v>
      </c>
      <c r="AA38" s="153">
        <f>SUM(AA39:AA41)</f>
        <v>47420000</v>
      </c>
    </row>
    <row r="39" spans="1:27" ht="12.75">
      <c r="A39" s="138" t="s">
        <v>85</v>
      </c>
      <c r="B39" s="136"/>
      <c r="C39" s="155">
        <v>14019004</v>
      </c>
      <c r="D39" s="155"/>
      <c r="E39" s="156">
        <v>19319000</v>
      </c>
      <c r="F39" s="60">
        <v>35024000</v>
      </c>
      <c r="G39" s="60">
        <v>2415255</v>
      </c>
      <c r="H39" s="60">
        <v>2568004</v>
      </c>
      <c r="I39" s="60">
        <v>-1180204</v>
      </c>
      <c r="J39" s="60">
        <v>3803055</v>
      </c>
      <c r="K39" s="60">
        <v>4461575</v>
      </c>
      <c r="L39" s="60">
        <v>1338882</v>
      </c>
      <c r="M39" s="60">
        <v>8429123</v>
      </c>
      <c r="N39" s="60">
        <v>14229580</v>
      </c>
      <c r="O39" s="60">
        <v>2234756</v>
      </c>
      <c r="P39" s="60">
        <v>2207824</v>
      </c>
      <c r="Q39" s="60">
        <v>1815913</v>
      </c>
      <c r="R39" s="60">
        <v>6258493</v>
      </c>
      <c r="S39" s="60">
        <v>-1323106</v>
      </c>
      <c r="T39" s="60">
        <v>3730148</v>
      </c>
      <c r="U39" s="60">
        <v>709322</v>
      </c>
      <c r="V39" s="60">
        <v>3116364</v>
      </c>
      <c r="W39" s="60">
        <v>27407492</v>
      </c>
      <c r="X39" s="60">
        <v>19319000</v>
      </c>
      <c r="Y39" s="60">
        <v>8088492</v>
      </c>
      <c r="Z39" s="140">
        <v>41.87</v>
      </c>
      <c r="AA39" s="155">
        <v>35024000</v>
      </c>
    </row>
    <row r="40" spans="1:27" ht="12.75">
      <c r="A40" s="138" t="s">
        <v>86</v>
      </c>
      <c r="B40" s="136"/>
      <c r="C40" s="155">
        <v>3673377</v>
      </c>
      <c r="D40" s="155"/>
      <c r="E40" s="156">
        <v>3148000</v>
      </c>
      <c r="F40" s="60">
        <v>3354000</v>
      </c>
      <c r="G40" s="60">
        <v>65409</v>
      </c>
      <c r="H40" s="60">
        <v>65409</v>
      </c>
      <c r="I40" s="60">
        <v>65409</v>
      </c>
      <c r="J40" s="60">
        <v>196227</v>
      </c>
      <c r="K40" s="60"/>
      <c r="L40" s="60"/>
      <c r="M40" s="60"/>
      <c r="N40" s="60"/>
      <c r="O40" s="60">
        <v>65643</v>
      </c>
      <c r="P40" s="60">
        <v>436716</v>
      </c>
      <c r="Q40" s="60">
        <v>1124840</v>
      </c>
      <c r="R40" s="60">
        <v>1627199</v>
      </c>
      <c r="S40" s="60">
        <v>-523531</v>
      </c>
      <c r="T40" s="60">
        <v>329279</v>
      </c>
      <c r="U40" s="60">
        <v>283900</v>
      </c>
      <c r="V40" s="60">
        <v>89648</v>
      </c>
      <c r="W40" s="60">
        <v>1913074</v>
      </c>
      <c r="X40" s="60">
        <v>3147996</v>
      </c>
      <c r="Y40" s="60">
        <v>-1234922</v>
      </c>
      <c r="Z40" s="140">
        <v>-39.23</v>
      </c>
      <c r="AA40" s="155">
        <v>3354000</v>
      </c>
    </row>
    <row r="41" spans="1:27" ht="12.75">
      <c r="A41" s="138" t="s">
        <v>87</v>
      </c>
      <c r="B41" s="136"/>
      <c r="C41" s="155">
        <v>9502523</v>
      </c>
      <c r="D41" s="155"/>
      <c r="E41" s="156">
        <v>9300000</v>
      </c>
      <c r="F41" s="60">
        <v>9042000</v>
      </c>
      <c r="G41" s="60">
        <v>301516</v>
      </c>
      <c r="H41" s="60">
        <v>316783</v>
      </c>
      <c r="I41" s="60">
        <v>304439</v>
      </c>
      <c r="J41" s="60">
        <v>922738</v>
      </c>
      <c r="K41" s="60"/>
      <c r="L41" s="60"/>
      <c r="M41" s="60"/>
      <c r="N41" s="60"/>
      <c r="O41" s="60">
        <v>305931</v>
      </c>
      <c r="P41" s="60">
        <v>364362</v>
      </c>
      <c r="Q41" s="60">
        <v>4766563</v>
      </c>
      <c r="R41" s="60">
        <v>5436856</v>
      </c>
      <c r="S41" s="60">
        <v>-86173</v>
      </c>
      <c r="T41" s="60">
        <v>727334</v>
      </c>
      <c r="U41" s="60">
        <v>1581628</v>
      </c>
      <c r="V41" s="60">
        <v>2222789</v>
      </c>
      <c r="W41" s="60">
        <v>8582383</v>
      </c>
      <c r="X41" s="60">
        <v>9300000</v>
      </c>
      <c r="Y41" s="60">
        <v>-717617</v>
      </c>
      <c r="Z41" s="140">
        <v>-7.72</v>
      </c>
      <c r="AA41" s="155">
        <v>9042000</v>
      </c>
    </row>
    <row r="42" spans="1:27" ht="12.75">
      <c r="A42" s="135" t="s">
        <v>88</v>
      </c>
      <c r="B42" s="142"/>
      <c r="C42" s="153">
        <f aca="true" t="shared" si="8" ref="C42:Y42">SUM(C43:C46)</f>
        <v>541584457</v>
      </c>
      <c r="D42" s="153">
        <f>SUM(D43:D46)</f>
        <v>0</v>
      </c>
      <c r="E42" s="154">
        <f t="shared" si="8"/>
        <v>280702000</v>
      </c>
      <c r="F42" s="100">
        <f t="shared" si="8"/>
        <v>363504000</v>
      </c>
      <c r="G42" s="100">
        <f t="shared" si="8"/>
        <v>7284643</v>
      </c>
      <c r="H42" s="100">
        <f t="shared" si="8"/>
        <v>16166782</v>
      </c>
      <c r="I42" s="100">
        <f t="shared" si="8"/>
        <v>19226194</v>
      </c>
      <c r="J42" s="100">
        <f t="shared" si="8"/>
        <v>42677619</v>
      </c>
      <c r="K42" s="100">
        <f t="shared" si="8"/>
        <v>49084055</v>
      </c>
      <c r="L42" s="100">
        <f t="shared" si="8"/>
        <v>45379535</v>
      </c>
      <c r="M42" s="100">
        <f t="shared" si="8"/>
        <v>35287336</v>
      </c>
      <c r="N42" s="100">
        <f t="shared" si="8"/>
        <v>129750926</v>
      </c>
      <c r="O42" s="100">
        <f t="shared" si="8"/>
        <v>14962215</v>
      </c>
      <c r="P42" s="100">
        <f t="shared" si="8"/>
        <v>21282584</v>
      </c>
      <c r="Q42" s="100">
        <f t="shared" si="8"/>
        <v>25473198</v>
      </c>
      <c r="R42" s="100">
        <f t="shared" si="8"/>
        <v>61717997</v>
      </c>
      <c r="S42" s="100">
        <f t="shared" si="8"/>
        <v>41055464</v>
      </c>
      <c r="T42" s="100">
        <f t="shared" si="8"/>
        <v>33982282</v>
      </c>
      <c r="U42" s="100">
        <f t="shared" si="8"/>
        <v>33153034</v>
      </c>
      <c r="V42" s="100">
        <f t="shared" si="8"/>
        <v>108190780</v>
      </c>
      <c r="W42" s="100">
        <f t="shared" si="8"/>
        <v>342337322</v>
      </c>
      <c r="X42" s="100">
        <f t="shared" si="8"/>
        <v>280702000</v>
      </c>
      <c r="Y42" s="100">
        <f t="shared" si="8"/>
        <v>61635322</v>
      </c>
      <c r="Z42" s="137">
        <f>+IF(X42&lt;&gt;0,+(Y42/X42)*100,0)</f>
        <v>21.957564249631282</v>
      </c>
      <c r="AA42" s="153">
        <f>SUM(AA43:AA46)</f>
        <v>363504000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>
        <v>-74435</v>
      </c>
      <c r="T43" s="60"/>
      <c r="U43" s="60"/>
      <c r="V43" s="60">
        <v>-74435</v>
      </c>
      <c r="W43" s="60">
        <v>-74435</v>
      </c>
      <c r="X43" s="60"/>
      <c r="Y43" s="60">
        <v>-74435</v>
      </c>
      <c r="Z43" s="140">
        <v>0</v>
      </c>
      <c r="AA43" s="155"/>
    </row>
    <row r="44" spans="1:27" ht="12.75">
      <c r="A44" s="138" t="s">
        <v>90</v>
      </c>
      <c r="B44" s="136"/>
      <c r="C44" s="155">
        <v>541584457</v>
      </c>
      <c r="D44" s="155"/>
      <c r="E44" s="156">
        <v>258572000</v>
      </c>
      <c r="F44" s="60">
        <v>363504000</v>
      </c>
      <c r="G44" s="60">
        <v>7284643</v>
      </c>
      <c r="H44" s="60">
        <v>16166782</v>
      </c>
      <c r="I44" s="60">
        <v>15487952</v>
      </c>
      <c r="J44" s="60">
        <v>38939377</v>
      </c>
      <c r="K44" s="60">
        <v>49084055</v>
      </c>
      <c r="L44" s="60">
        <v>45379535</v>
      </c>
      <c r="M44" s="60">
        <v>35287336</v>
      </c>
      <c r="N44" s="60">
        <v>129750926</v>
      </c>
      <c r="O44" s="60">
        <v>14962215</v>
      </c>
      <c r="P44" s="60">
        <v>21282584</v>
      </c>
      <c r="Q44" s="60">
        <v>25473198</v>
      </c>
      <c r="R44" s="60">
        <v>61717997</v>
      </c>
      <c r="S44" s="60">
        <v>41129899</v>
      </c>
      <c r="T44" s="60">
        <v>33982282</v>
      </c>
      <c r="U44" s="60">
        <v>33153034</v>
      </c>
      <c r="V44" s="60">
        <v>108265215</v>
      </c>
      <c r="W44" s="60">
        <v>338673515</v>
      </c>
      <c r="X44" s="60">
        <v>258571996</v>
      </c>
      <c r="Y44" s="60">
        <v>80101519</v>
      </c>
      <c r="Z44" s="140">
        <v>30.98</v>
      </c>
      <c r="AA44" s="155">
        <v>363504000</v>
      </c>
    </row>
    <row r="45" spans="1:27" ht="12.75">
      <c r="A45" s="138" t="s">
        <v>91</v>
      </c>
      <c r="B45" s="136"/>
      <c r="C45" s="157"/>
      <c r="D45" s="157"/>
      <c r="E45" s="158">
        <v>22130000</v>
      </c>
      <c r="F45" s="159"/>
      <c r="G45" s="159"/>
      <c r="H45" s="159"/>
      <c r="I45" s="159">
        <v>3738242</v>
      </c>
      <c r="J45" s="159">
        <v>3738242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3738242</v>
      </c>
      <c r="X45" s="159">
        <v>22130004</v>
      </c>
      <c r="Y45" s="159">
        <v>-18391762</v>
      </c>
      <c r="Z45" s="141">
        <v>-83.11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933675499</v>
      </c>
      <c r="D48" s="168">
        <f>+D28+D32+D38+D42+D47</f>
        <v>0</v>
      </c>
      <c r="E48" s="169">
        <f t="shared" si="9"/>
        <v>755056000</v>
      </c>
      <c r="F48" s="73">
        <f t="shared" si="9"/>
        <v>790457000</v>
      </c>
      <c r="G48" s="73">
        <f t="shared" si="9"/>
        <v>23223755</v>
      </c>
      <c r="H48" s="73">
        <f t="shared" si="9"/>
        <v>36286975</v>
      </c>
      <c r="I48" s="73">
        <f t="shared" si="9"/>
        <v>50008622</v>
      </c>
      <c r="J48" s="73">
        <f t="shared" si="9"/>
        <v>109519352</v>
      </c>
      <c r="K48" s="73">
        <f t="shared" si="9"/>
        <v>80524911</v>
      </c>
      <c r="L48" s="73">
        <f t="shared" si="9"/>
        <v>62467226</v>
      </c>
      <c r="M48" s="73">
        <f t="shared" si="9"/>
        <v>69881147</v>
      </c>
      <c r="N48" s="73">
        <f t="shared" si="9"/>
        <v>212873284</v>
      </c>
      <c r="O48" s="73">
        <f t="shared" si="9"/>
        <v>44609192</v>
      </c>
      <c r="P48" s="73">
        <f t="shared" si="9"/>
        <v>45451238</v>
      </c>
      <c r="Q48" s="73">
        <f t="shared" si="9"/>
        <v>31725582</v>
      </c>
      <c r="R48" s="73">
        <f t="shared" si="9"/>
        <v>121786012</v>
      </c>
      <c r="S48" s="73">
        <f t="shared" si="9"/>
        <v>6997115</v>
      </c>
      <c r="T48" s="73">
        <f t="shared" si="9"/>
        <v>92793194</v>
      </c>
      <c r="U48" s="73">
        <f t="shared" si="9"/>
        <v>37548021</v>
      </c>
      <c r="V48" s="73">
        <f t="shared" si="9"/>
        <v>137338330</v>
      </c>
      <c r="W48" s="73">
        <f t="shared" si="9"/>
        <v>581516978</v>
      </c>
      <c r="X48" s="73">
        <f t="shared" si="9"/>
        <v>755055996</v>
      </c>
      <c r="Y48" s="73">
        <f t="shared" si="9"/>
        <v>-173539018</v>
      </c>
      <c r="Z48" s="170">
        <f>+IF(X48&lt;&gt;0,+(Y48/X48)*100,0)</f>
        <v>-22.98359577559066</v>
      </c>
      <c r="AA48" s="168">
        <f>+AA28+AA32+AA38+AA42+AA47</f>
        <v>790457000</v>
      </c>
    </row>
    <row r="49" spans="1:27" ht="12.75">
      <c r="A49" s="148" t="s">
        <v>49</v>
      </c>
      <c r="B49" s="149"/>
      <c r="C49" s="171">
        <f aca="true" t="shared" si="10" ref="C49:Y49">+C25-C48</f>
        <v>25874850</v>
      </c>
      <c r="D49" s="171">
        <f>+D25-D48</f>
        <v>0</v>
      </c>
      <c r="E49" s="172">
        <f t="shared" si="10"/>
        <v>186958000</v>
      </c>
      <c r="F49" s="173">
        <f t="shared" si="10"/>
        <v>245513000</v>
      </c>
      <c r="G49" s="173">
        <f t="shared" si="10"/>
        <v>167968319</v>
      </c>
      <c r="H49" s="173">
        <f t="shared" si="10"/>
        <v>-36175846</v>
      </c>
      <c r="I49" s="173">
        <f t="shared" si="10"/>
        <v>13212324</v>
      </c>
      <c r="J49" s="173">
        <f t="shared" si="10"/>
        <v>145004797</v>
      </c>
      <c r="K49" s="173">
        <f t="shared" si="10"/>
        <v>-69638891</v>
      </c>
      <c r="L49" s="173">
        <f t="shared" si="10"/>
        <v>-34490411</v>
      </c>
      <c r="M49" s="173">
        <f t="shared" si="10"/>
        <v>193275362</v>
      </c>
      <c r="N49" s="173">
        <f t="shared" si="10"/>
        <v>89146060</v>
      </c>
      <c r="O49" s="173">
        <f t="shared" si="10"/>
        <v>3905548</v>
      </c>
      <c r="P49" s="173">
        <f t="shared" si="10"/>
        <v>-36230066</v>
      </c>
      <c r="Q49" s="173">
        <f t="shared" si="10"/>
        <v>110916544</v>
      </c>
      <c r="R49" s="173">
        <f t="shared" si="10"/>
        <v>78592026</v>
      </c>
      <c r="S49" s="173">
        <f t="shared" si="10"/>
        <v>53643780</v>
      </c>
      <c r="T49" s="173">
        <f t="shared" si="10"/>
        <v>-29487828</v>
      </c>
      <c r="U49" s="173">
        <f t="shared" si="10"/>
        <v>190696</v>
      </c>
      <c r="V49" s="173">
        <f t="shared" si="10"/>
        <v>24346648</v>
      </c>
      <c r="W49" s="173">
        <f t="shared" si="10"/>
        <v>337089531</v>
      </c>
      <c r="X49" s="173">
        <f>IF(F25=F48,0,X25-X48)</f>
        <v>186958006</v>
      </c>
      <c r="Y49" s="173">
        <f t="shared" si="10"/>
        <v>150131525</v>
      </c>
      <c r="Z49" s="174">
        <f>+IF(X49&lt;&gt;0,+(Y49/X49)*100,0)</f>
        <v>80.30227119559673</v>
      </c>
      <c r="AA49" s="171">
        <f>+AA25-AA48</f>
        <v>245513000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61396430</v>
      </c>
      <c r="D8" s="155">
        <v>0</v>
      </c>
      <c r="E8" s="156">
        <v>60830000</v>
      </c>
      <c r="F8" s="60">
        <v>0</v>
      </c>
      <c r="G8" s="60">
        <v>0</v>
      </c>
      <c r="H8" s="60">
        <v>0</v>
      </c>
      <c r="I8" s="60">
        <v>6216268</v>
      </c>
      <c r="J8" s="60">
        <v>6216268</v>
      </c>
      <c r="K8" s="60">
        <v>0</v>
      </c>
      <c r="L8" s="60">
        <v>7217244</v>
      </c>
      <c r="M8" s="60">
        <v>0</v>
      </c>
      <c r="N8" s="60">
        <v>7217244</v>
      </c>
      <c r="O8" s="60">
        <v>6821502</v>
      </c>
      <c r="P8" s="60">
        <v>0</v>
      </c>
      <c r="Q8" s="60">
        <v>0</v>
      </c>
      <c r="R8" s="60">
        <v>6821502</v>
      </c>
      <c r="S8" s="60">
        <v>0</v>
      </c>
      <c r="T8" s="60">
        <v>0</v>
      </c>
      <c r="U8" s="60">
        <v>0</v>
      </c>
      <c r="V8" s="60">
        <v>0</v>
      </c>
      <c r="W8" s="60">
        <v>20255014</v>
      </c>
      <c r="X8" s="60">
        <v>60830004</v>
      </c>
      <c r="Y8" s="60">
        <v>-40574990</v>
      </c>
      <c r="Z8" s="140">
        <v>-66.7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26376437</v>
      </c>
      <c r="T11" s="60">
        <v>8566857</v>
      </c>
      <c r="U11" s="60">
        <v>0</v>
      </c>
      <c r="V11" s="60">
        <v>34943294</v>
      </c>
      <c r="W11" s="60">
        <v>34943294</v>
      </c>
      <c r="X11" s="60"/>
      <c r="Y11" s="60">
        <v>34943294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25367411</v>
      </c>
      <c r="D13" s="155">
        <v>0</v>
      </c>
      <c r="E13" s="156">
        <v>24056000</v>
      </c>
      <c r="F13" s="60">
        <v>0</v>
      </c>
      <c r="G13" s="60">
        <v>83430</v>
      </c>
      <c r="H13" s="60">
        <v>0</v>
      </c>
      <c r="I13" s="60">
        <v>9066228</v>
      </c>
      <c r="J13" s="60">
        <v>9149658</v>
      </c>
      <c r="K13" s="60">
        <v>1250224</v>
      </c>
      <c r="L13" s="60">
        <v>2443277</v>
      </c>
      <c r="M13" s="60">
        <v>4088539</v>
      </c>
      <c r="N13" s="60">
        <v>7782040</v>
      </c>
      <c r="O13" s="60">
        <v>824491</v>
      </c>
      <c r="P13" s="60">
        <v>2315752</v>
      </c>
      <c r="Q13" s="60">
        <v>4080577</v>
      </c>
      <c r="R13" s="60">
        <v>7220820</v>
      </c>
      <c r="S13" s="60">
        <v>1187539</v>
      </c>
      <c r="T13" s="60">
        <v>2696812</v>
      </c>
      <c r="U13" s="60">
        <v>3701545</v>
      </c>
      <c r="V13" s="60">
        <v>7585896</v>
      </c>
      <c r="W13" s="60">
        <v>31738414</v>
      </c>
      <c r="X13" s="60">
        <v>24056004</v>
      </c>
      <c r="Y13" s="60">
        <v>7682410</v>
      </c>
      <c r="Z13" s="140">
        <v>31.94</v>
      </c>
      <c r="AA13" s="155">
        <v>0</v>
      </c>
    </row>
    <row r="14" spans="1:27" ht="12.75">
      <c r="A14" s="181" t="s">
        <v>110</v>
      </c>
      <c r="B14" s="185"/>
      <c r="C14" s="155">
        <v>7838453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548500780</v>
      </c>
      <c r="D19" s="155">
        <v>0</v>
      </c>
      <c r="E19" s="156">
        <v>618162000</v>
      </c>
      <c r="F19" s="60">
        <v>739441000</v>
      </c>
      <c r="G19" s="60">
        <v>190918421</v>
      </c>
      <c r="H19" s="60">
        <v>53425</v>
      </c>
      <c r="I19" s="60">
        <v>30691839</v>
      </c>
      <c r="J19" s="60">
        <v>221663685</v>
      </c>
      <c r="K19" s="60">
        <v>423575</v>
      </c>
      <c r="L19" s="60">
        <v>8934328</v>
      </c>
      <c r="M19" s="60">
        <v>180121152</v>
      </c>
      <c r="N19" s="60">
        <v>189479055</v>
      </c>
      <c r="O19" s="60">
        <v>30144819</v>
      </c>
      <c r="P19" s="60">
        <v>11238006</v>
      </c>
      <c r="Q19" s="60">
        <v>132461567</v>
      </c>
      <c r="R19" s="60">
        <v>173844392</v>
      </c>
      <c r="S19" s="60">
        <v>12671944</v>
      </c>
      <c r="T19" s="60">
        <v>12187942</v>
      </c>
      <c r="U19" s="60">
        <v>1362395</v>
      </c>
      <c r="V19" s="60">
        <v>26222281</v>
      </c>
      <c r="W19" s="60">
        <v>611209413</v>
      </c>
      <c r="X19" s="60">
        <v>618162000</v>
      </c>
      <c r="Y19" s="60">
        <v>-6952587</v>
      </c>
      <c r="Z19" s="140">
        <v>-1.12</v>
      </c>
      <c r="AA19" s="155">
        <v>739441000</v>
      </c>
    </row>
    <row r="20" spans="1:27" ht="12.75">
      <c r="A20" s="181" t="s">
        <v>35</v>
      </c>
      <c r="B20" s="185"/>
      <c r="C20" s="155">
        <v>25456157</v>
      </c>
      <c r="D20" s="155">
        <v>0</v>
      </c>
      <c r="E20" s="156">
        <v>992000</v>
      </c>
      <c r="F20" s="54">
        <v>0</v>
      </c>
      <c r="G20" s="54">
        <v>190223</v>
      </c>
      <c r="H20" s="54">
        <v>57704</v>
      </c>
      <c r="I20" s="54">
        <v>945711</v>
      </c>
      <c r="J20" s="54">
        <v>1193638</v>
      </c>
      <c r="K20" s="54">
        <v>158166</v>
      </c>
      <c r="L20" s="54">
        <v>0</v>
      </c>
      <c r="M20" s="54">
        <v>20241</v>
      </c>
      <c r="N20" s="54">
        <v>178407</v>
      </c>
      <c r="O20" s="54">
        <v>20072</v>
      </c>
      <c r="P20" s="54">
        <v>129526</v>
      </c>
      <c r="Q20" s="54">
        <v>-994940</v>
      </c>
      <c r="R20" s="54">
        <v>-845342</v>
      </c>
      <c r="S20" s="54">
        <v>426017</v>
      </c>
      <c r="T20" s="54">
        <v>6203840</v>
      </c>
      <c r="U20" s="54">
        <v>103807</v>
      </c>
      <c r="V20" s="54">
        <v>6733664</v>
      </c>
      <c r="W20" s="54">
        <v>7260367</v>
      </c>
      <c r="X20" s="54">
        <v>992000</v>
      </c>
      <c r="Y20" s="54">
        <v>6268367</v>
      </c>
      <c r="Z20" s="184">
        <v>631.89</v>
      </c>
      <c r="AA20" s="130">
        <v>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668559231</v>
      </c>
      <c r="D22" s="188">
        <f>SUM(D5:D21)</f>
        <v>0</v>
      </c>
      <c r="E22" s="189">
        <f t="shared" si="0"/>
        <v>704040000</v>
      </c>
      <c r="F22" s="190">
        <f t="shared" si="0"/>
        <v>739441000</v>
      </c>
      <c r="G22" s="190">
        <f t="shared" si="0"/>
        <v>191192074</v>
      </c>
      <c r="H22" s="190">
        <f t="shared" si="0"/>
        <v>111129</v>
      </c>
      <c r="I22" s="190">
        <f t="shared" si="0"/>
        <v>46920046</v>
      </c>
      <c r="J22" s="190">
        <f t="shared" si="0"/>
        <v>238223249</v>
      </c>
      <c r="K22" s="190">
        <f t="shared" si="0"/>
        <v>1831965</v>
      </c>
      <c r="L22" s="190">
        <f t="shared" si="0"/>
        <v>18594849</v>
      </c>
      <c r="M22" s="190">
        <f t="shared" si="0"/>
        <v>184229932</v>
      </c>
      <c r="N22" s="190">
        <f t="shared" si="0"/>
        <v>204656746</v>
      </c>
      <c r="O22" s="190">
        <f t="shared" si="0"/>
        <v>37810884</v>
      </c>
      <c r="P22" s="190">
        <f t="shared" si="0"/>
        <v>13683284</v>
      </c>
      <c r="Q22" s="190">
        <f t="shared" si="0"/>
        <v>135547204</v>
      </c>
      <c r="R22" s="190">
        <f t="shared" si="0"/>
        <v>187041372</v>
      </c>
      <c r="S22" s="190">
        <f t="shared" si="0"/>
        <v>40661937</v>
      </c>
      <c r="T22" s="190">
        <f t="shared" si="0"/>
        <v>29655451</v>
      </c>
      <c r="U22" s="190">
        <f t="shared" si="0"/>
        <v>5167747</v>
      </c>
      <c r="V22" s="190">
        <f t="shared" si="0"/>
        <v>75485135</v>
      </c>
      <c r="W22" s="190">
        <f t="shared" si="0"/>
        <v>705406502</v>
      </c>
      <c r="X22" s="190">
        <f t="shared" si="0"/>
        <v>704040008</v>
      </c>
      <c r="Y22" s="190">
        <f t="shared" si="0"/>
        <v>1366494</v>
      </c>
      <c r="Z22" s="191">
        <f>+IF(X22&lt;&gt;0,+(Y22/X22)*100,0)</f>
        <v>0.19409323113353524</v>
      </c>
      <c r="AA22" s="188">
        <f>SUM(AA5:AA21)</f>
        <v>739441000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252299612</v>
      </c>
      <c r="D25" s="155">
        <v>0</v>
      </c>
      <c r="E25" s="156">
        <v>289906000</v>
      </c>
      <c r="F25" s="60">
        <v>279204000</v>
      </c>
      <c r="G25" s="60">
        <v>21850838</v>
      </c>
      <c r="H25" s="60">
        <v>22236242</v>
      </c>
      <c r="I25" s="60">
        <v>23002589</v>
      </c>
      <c r="J25" s="60">
        <v>67089669</v>
      </c>
      <c r="K25" s="60">
        <v>29953232</v>
      </c>
      <c r="L25" s="60">
        <v>22782570</v>
      </c>
      <c r="M25" s="60">
        <v>29282523</v>
      </c>
      <c r="N25" s="60">
        <v>82018325</v>
      </c>
      <c r="O25" s="60">
        <v>22255463</v>
      </c>
      <c r="P25" s="60">
        <v>25627031</v>
      </c>
      <c r="Q25" s="60">
        <v>8689291</v>
      </c>
      <c r="R25" s="60">
        <v>56571785</v>
      </c>
      <c r="S25" s="60">
        <v>5350490</v>
      </c>
      <c r="T25" s="60">
        <v>42547307</v>
      </c>
      <c r="U25" s="60">
        <v>463347</v>
      </c>
      <c r="V25" s="60">
        <v>48361144</v>
      </c>
      <c r="W25" s="60">
        <v>254040923</v>
      </c>
      <c r="X25" s="60">
        <v>289906003</v>
      </c>
      <c r="Y25" s="60">
        <v>-35865080</v>
      </c>
      <c r="Z25" s="140">
        <v>-12.37</v>
      </c>
      <c r="AA25" s="155">
        <v>279204000</v>
      </c>
    </row>
    <row r="26" spans="1:27" ht="12.75">
      <c r="A26" s="183" t="s">
        <v>38</v>
      </c>
      <c r="B26" s="182"/>
      <c r="C26" s="155">
        <v>12241849</v>
      </c>
      <c r="D26" s="155">
        <v>0</v>
      </c>
      <c r="E26" s="156">
        <v>12165000</v>
      </c>
      <c r="F26" s="60">
        <v>12165000</v>
      </c>
      <c r="G26" s="60">
        <v>1159312</v>
      </c>
      <c r="H26" s="60">
        <v>1137114</v>
      </c>
      <c r="I26" s="60">
        <v>1137114</v>
      </c>
      <c r="J26" s="60">
        <v>3433540</v>
      </c>
      <c r="K26" s="60">
        <v>1146128</v>
      </c>
      <c r="L26" s="60">
        <v>1137114</v>
      </c>
      <c r="M26" s="60">
        <v>1137114</v>
      </c>
      <c r="N26" s="60">
        <v>3420356</v>
      </c>
      <c r="O26" s="60">
        <v>1519018</v>
      </c>
      <c r="P26" s="60">
        <v>1209389</v>
      </c>
      <c r="Q26" s="60">
        <v>1205189</v>
      </c>
      <c r="R26" s="60">
        <v>3933596</v>
      </c>
      <c r="S26" s="60">
        <v>0</v>
      </c>
      <c r="T26" s="60">
        <v>2536465</v>
      </c>
      <c r="U26" s="60">
        <v>-51942</v>
      </c>
      <c r="V26" s="60">
        <v>2484523</v>
      </c>
      <c r="W26" s="60">
        <v>13272015</v>
      </c>
      <c r="X26" s="60">
        <v>12165000</v>
      </c>
      <c r="Y26" s="60">
        <v>1107015</v>
      </c>
      <c r="Z26" s="140">
        <v>9.1</v>
      </c>
      <c r="AA26" s="155">
        <v>12165000</v>
      </c>
    </row>
    <row r="27" spans="1:27" ht="12.75">
      <c r="A27" s="183" t="s">
        <v>118</v>
      </c>
      <c r="B27" s="182"/>
      <c r="C27" s="155">
        <v>49295804</v>
      </c>
      <c r="D27" s="155">
        <v>0</v>
      </c>
      <c r="E27" s="156">
        <v>48664000</v>
      </c>
      <c r="F27" s="60">
        <v>36498000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48663996</v>
      </c>
      <c r="Y27" s="60">
        <v>-48663996</v>
      </c>
      <c r="Z27" s="140">
        <v>-100</v>
      </c>
      <c r="AA27" s="155">
        <v>36498000</v>
      </c>
    </row>
    <row r="28" spans="1:27" ht="12.75">
      <c r="A28" s="183" t="s">
        <v>39</v>
      </c>
      <c r="B28" s="182"/>
      <c r="C28" s="155">
        <v>54746765</v>
      </c>
      <c r="D28" s="155">
        <v>0</v>
      </c>
      <c r="E28" s="156">
        <v>51016000</v>
      </c>
      <c r="F28" s="60">
        <v>49032000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-42795993</v>
      </c>
      <c r="T28" s="60">
        <v>0</v>
      </c>
      <c r="U28" s="60">
        <v>4359071</v>
      </c>
      <c r="V28" s="60">
        <v>-38436922</v>
      </c>
      <c r="W28" s="60">
        <v>-38436922</v>
      </c>
      <c r="X28" s="60">
        <v>51015996</v>
      </c>
      <c r="Y28" s="60">
        <v>-89452918</v>
      </c>
      <c r="Z28" s="140">
        <v>-175.34</v>
      </c>
      <c r="AA28" s="155">
        <v>49032000</v>
      </c>
    </row>
    <row r="29" spans="1:27" ht="12.75">
      <c r="A29" s="183" t="s">
        <v>40</v>
      </c>
      <c r="B29" s="182"/>
      <c r="C29" s="155">
        <v>991725</v>
      </c>
      <c r="D29" s="155">
        <v>0</v>
      </c>
      <c r="E29" s="156">
        <v>475000</v>
      </c>
      <c r="F29" s="60">
        <v>470000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474996</v>
      </c>
      <c r="Y29" s="60">
        <v>-474996</v>
      </c>
      <c r="Z29" s="140">
        <v>-100</v>
      </c>
      <c r="AA29" s="155">
        <v>470000</v>
      </c>
    </row>
    <row r="30" spans="1:27" ht="12.75">
      <c r="A30" s="183" t="s">
        <v>119</v>
      </c>
      <c r="B30" s="182"/>
      <c r="C30" s="155">
        <v>47965290</v>
      </c>
      <c r="D30" s="155">
        <v>0</v>
      </c>
      <c r="E30" s="156">
        <v>57960000</v>
      </c>
      <c r="F30" s="60">
        <v>69960000</v>
      </c>
      <c r="G30" s="60">
        <v>0</v>
      </c>
      <c r="H30" s="60">
        <v>0</v>
      </c>
      <c r="I30" s="60">
        <v>0</v>
      </c>
      <c r="J30" s="60">
        <v>0</v>
      </c>
      <c r="K30" s="60">
        <v>19916179</v>
      </c>
      <c r="L30" s="60">
        <v>4922215</v>
      </c>
      <c r="M30" s="60">
        <v>9219882</v>
      </c>
      <c r="N30" s="60">
        <v>34058276</v>
      </c>
      <c r="O30" s="60">
        <v>0</v>
      </c>
      <c r="P30" s="60">
        <v>5209503</v>
      </c>
      <c r="Q30" s="60">
        <v>4437027</v>
      </c>
      <c r="R30" s="60">
        <v>9646530</v>
      </c>
      <c r="S30" s="60">
        <v>-4186617</v>
      </c>
      <c r="T30" s="60">
        <v>5605811</v>
      </c>
      <c r="U30" s="60">
        <v>6518648</v>
      </c>
      <c r="V30" s="60">
        <v>7937842</v>
      </c>
      <c r="W30" s="60">
        <v>51642648</v>
      </c>
      <c r="X30" s="60">
        <v>57960000</v>
      </c>
      <c r="Y30" s="60">
        <v>-6317352</v>
      </c>
      <c r="Z30" s="140">
        <v>-10.9</v>
      </c>
      <c r="AA30" s="155">
        <v>69960000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9860000</v>
      </c>
      <c r="G31" s="60">
        <v>17390</v>
      </c>
      <c r="H31" s="60">
        <v>594516</v>
      </c>
      <c r="I31" s="60">
        <v>1571847</v>
      </c>
      <c r="J31" s="60">
        <v>2183753</v>
      </c>
      <c r="K31" s="60">
        <v>1472400</v>
      </c>
      <c r="L31" s="60">
        <v>533136</v>
      </c>
      <c r="M31" s="60">
        <v>119074</v>
      </c>
      <c r="N31" s="60">
        <v>2124610</v>
      </c>
      <c r="O31" s="60">
        <v>237774</v>
      </c>
      <c r="P31" s="60">
        <v>15898</v>
      </c>
      <c r="Q31" s="60">
        <v>334135</v>
      </c>
      <c r="R31" s="60">
        <v>587807</v>
      </c>
      <c r="S31" s="60">
        <v>-230398</v>
      </c>
      <c r="T31" s="60">
        <v>513614</v>
      </c>
      <c r="U31" s="60">
        <v>400565</v>
      </c>
      <c r="V31" s="60">
        <v>683781</v>
      </c>
      <c r="W31" s="60">
        <v>5579951</v>
      </c>
      <c r="X31" s="60"/>
      <c r="Y31" s="60">
        <v>5579951</v>
      </c>
      <c r="Z31" s="140">
        <v>0</v>
      </c>
      <c r="AA31" s="155">
        <v>9860000</v>
      </c>
    </row>
    <row r="32" spans="1:27" ht="12.75">
      <c r="A32" s="183" t="s">
        <v>121</v>
      </c>
      <c r="B32" s="182"/>
      <c r="C32" s="155">
        <v>31415291</v>
      </c>
      <c r="D32" s="155">
        <v>0</v>
      </c>
      <c r="E32" s="156">
        <v>19039000</v>
      </c>
      <c r="F32" s="60">
        <v>227083000</v>
      </c>
      <c r="G32" s="60">
        <v>0</v>
      </c>
      <c r="H32" s="60">
        <v>10783275</v>
      </c>
      <c r="I32" s="60">
        <v>13190854</v>
      </c>
      <c r="J32" s="60">
        <v>23974129</v>
      </c>
      <c r="K32" s="60">
        <v>21347580</v>
      </c>
      <c r="L32" s="60">
        <v>29169352</v>
      </c>
      <c r="M32" s="60">
        <v>26163393</v>
      </c>
      <c r="N32" s="60">
        <v>76680325</v>
      </c>
      <c r="O32" s="60">
        <v>10652563</v>
      </c>
      <c r="P32" s="60">
        <v>8450488</v>
      </c>
      <c r="Q32" s="60">
        <v>10109267</v>
      </c>
      <c r="R32" s="60">
        <v>29212318</v>
      </c>
      <c r="S32" s="60">
        <v>67465848</v>
      </c>
      <c r="T32" s="60">
        <v>18694364</v>
      </c>
      <c r="U32" s="60">
        <v>26611370</v>
      </c>
      <c r="V32" s="60">
        <v>112771582</v>
      </c>
      <c r="W32" s="60">
        <v>242638354</v>
      </c>
      <c r="X32" s="60">
        <v>19039004</v>
      </c>
      <c r="Y32" s="60">
        <v>223599350</v>
      </c>
      <c r="Z32" s="140">
        <v>1174.43</v>
      </c>
      <c r="AA32" s="155">
        <v>227083000</v>
      </c>
    </row>
    <row r="33" spans="1:27" ht="12.75">
      <c r="A33" s="183" t="s">
        <v>42</v>
      </c>
      <c r="B33" s="182"/>
      <c r="C33" s="155">
        <v>1600000</v>
      </c>
      <c r="D33" s="155">
        <v>0</v>
      </c>
      <c r="E33" s="156">
        <v>3000000</v>
      </c>
      <c r="F33" s="60">
        <v>19720000</v>
      </c>
      <c r="G33" s="60">
        <v>0</v>
      </c>
      <c r="H33" s="60">
        <v>0</v>
      </c>
      <c r="I33" s="60">
        <v>325149</v>
      </c>
      <c r="J33" s="60">
        <v>325149</v>
      </c>
      <c r="K33" s="60">
        <v>709739</v>
      </c>
      <c r="L33" s="60">
        <v>910695</v>
      </c>
      <c r="M33" s="60">
        <v>1266553</v>
      </c>
      <c r="N33" s="60">
        <v>2886987</v>
      </c>
      <c r="O33" s="60">
        <v>491146</v>
      </c>
      <c r="P33" s="60">
        <v>725074</v>
      </c>
      <c r="Q33" s="60">
        <v>677098</v>
      </c>
      <c r="R33" s="60">
        <v>1893318</v>
      </c>
      <c r="S33" s="60">
        <v>-3598491</v>
      </c>
      <c r="T33" s="60">
        <v>3042658</v>
      </c>
      <c r="U33" s="60">
        <v>1547259</v>
      </c>
      <c r="V33" s="60">
        <v>991426</v>
      </c>
      <c r="W33" s="60">
        <v>6096880</v>
      </c>
      <c r="X33" s="60">
        <v>3000000</v>
      </c>
      <c r="Y33" s="60">
        <v>3096880</v>
      </c>
      <c r="Z33" s="140">
        <v>103.23</v>
      </c>
      <c r="AA33" s="155">
        <v>19720000</v>
      </c>
    </row>
    <row r="34" spans="1:27" ht="12.75">
      <c r="A34" s="183" t="s">
        <v>43</v>
      </c>
      <c r="B34" s="182"/>
      <c r="C34" s="155">
        <v>191832997</v>
      </c>
      <c r="D34" s="155">
        <v>0</v>
      </c>
      <c r="E34" s="156">
        <v>272831000</v>
      </c>
      <c r="F34" s="60">
        <v>86465000</v>
      </c>
      <c r="G34" s="60">
        <v>196215</v>
      </c>
      <c r="H34" s="60">
        <v>1535828</v>
      </c>
      <c r="I34" s="60">
        <v>10781069</v>
      </c>
      <c r="J34" s="60">
        <v>12513112</v>
      </c>
      <c r="K34" s="60">
        <v>5979653</v>
      </c>
      <c r="L34" s="60">
        <v>3012144</v>
      </c>
      <c r="M34" s="60">
        <v>2692608</v>
      </c>
      <c r="N34" s="60">
        <v>11684405</v>
      </c>
      <c r="O34" s="60">
        <v>9453228</v>
      </c>
      <c r="P34" s="60">
        <v>4213855</v>
      </c>
      <c r="Q34" s="60">
        <v>6273575</v>
      </c>
      <c r="R34" s="60">
        <v>19940658</v>
      </c>
      <c r="S34" s="60">
        <v>-15007724</v>
      </c>
      <c r="T34" s="60">
        <v>19852975</v>
      </c>
      <c r="U34" s="60">
        <v>-2300297</v>
      </c>
      <c r="V34" s="60">
        <v>2544954</v>
      </c>
      <c r="W34" s="60">
        <v>46683129</v>
      </c>
      <c r="X34" s="60">
        <v>272830996</v>
      </c>
      <c r="Y34" s="60">
        <v>-226147867</v>
      </c>
      <c r="Z34" s="140">
        <v>-82.89</v>
      </c>
      <c r="AA34" s="155">
        <v>86465000</v>
      </c>
    </row>
    <row r="35" spans="1:27" ht="12.75">
      <c r="A35" s="181" t="s">
        <v>122</v>
      </c>
      <c r="B35" s="185"/>
      <c r="C35" s="155">
        <v>291286166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933675499</v>
      </c>
      <c r="D36" s="188">
        <f>SUM(D25:D35)</f>
        <v>0</v>
      </c>
      <c r="E36" s="189">
        <f t="shared" si="1"/>
        <v>755056000</v>
      </c>
      <c r="F36" s="190">
        <f t="shared" si="1"/>
        <v>790457000</v>
      </c>
      <c r="G36" s="190">
        <f t="shared" si="1"/>
        <v>23223755</v>
      </c>
      <c r="H36" s="190">
        <f t="shared" si="1"/>
        <v>36286975</v>
      </c>
      <c r="I36" s="190">
        <f t="shared" si="1"/>
        <v>50008622</v>
      </c>
      <c r="J36" s="190">
        <f t="shared" si="1"/>
        <v>109519352</v>
      </c>
      <c r="K36" s="190">
        <f t="shared" si="1"/>
        <v>80524911</v>
      </c>
      <c r="L36" s="190">
        <f t="shared" si="1"/>
        <v>62467226</v>
      </c>
      <c r="M36" s="190">
        <f t="shared" si="1"/>
        <v>69881147</v>
      </c>
      <c r="N36" s="190">
        <f t="shared" si="1"/>
        <v>212873284</v>
      </c>
      <c r="O36" s="190">
        <f t="shared" si="1"/>
        <v>44609192</v>
      </c>
      <c r="P36" s="190">
        <f t="shared" si="1"/>
        <v>45451238</v>
      </c>
      <c r="Q36" s="190">
        <f t="shared" si="1"/>
        <v>31725582</v>
      </c>
      <c r="R36" s="190">
        <f t="shared" si="1"/>
        <v>121786012</v>
      </c>
      <c r="S36" s="190">
        <f t="shared" si="1"/>
        <v>6997115</v>
      </c>
      <c r="T36" s="190">
        <f t="shared" si="1"/>
        <v>92793194</v>
      </c>
      <c r="U36" s="190">
        <f t="shared" si="1"/>
        <v>37548021</v>
      </c>
      <c r="V36" s="190">
        <f t="shared" si="1"/>
        <v>137338330</v>
      </c>
      <c r="W36" s="190">
        <f t="shared" si="1"/>
        <v>581516978</v>
      </c>
      <c r="X36" s="190">
        <f t="shared" si="1"/>
        <v>755055991</v>
      </c>
      <c r="Y36" s="190">
        <f t="shared" si="1"/>
        <v>-173539013</v>
      </c>
      <c r="Z36" s="191">
        <f>+IF(X36&lt;&gt;0,+(Y36/X36)*100,0)</f>
        <v>-22.98359526558607</v>
      </c>
      <c r="AA36" s="188">
        <f>SUM(AA25:AA35)</f>
        <v>790457000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-265116268</v>
      </c>
      <c r="D38" s="199">
        <f>+D22-D36</f>
        <v>0</v>
      </c>
      <c r="E38" s="200">
        <f t="shared" si="2"/>
        <v>-51016000</v>
      </c>
      <c r="F38" s="106">
        <f t="shared" si="2"/>
        <v>-51016000</v>
      </c>
      <c r="G38" s="106">
        <f t="shared" si="2"/>
        <v>167968319</v>
      </c>
      <c r="H38" s="106">
        <f t="shared" si="2"/>
        <v>-36175846</v>
      </c>
      <c r="I38" s="106">
        <f t="shared" si="2"/>
        <v>-3088576</v>
      </c>
      <c r="J38" s="106">
        <f t="shared" si="2"/>
        <v>128703897</v>
      </c>
      <c r="K38" s="106">
        <f t="shared" si="2"/>
        <v>-78692946</v>
      </c>
      <c r="L38" s="106">
        <f t="shared" si="2"/>
        <v>-43872377</v>
      </c>
      <c r="M38" s="106">
        <f t="shared" si="2"/>
        <v>114348785</v>
      </c>
      <c r="N38" s="106">
        <f t="shared" si="2"/>
        <v>-8216538</v>
      </c>
      <c r="O38" s="106">
        <f t="shared" si="2"/>
        <v>-6798308</v>
      </c>
      <c r="P38" s="106">
        <f t="shared" si="2"/>
        <v>-31767954</v>
      </c>
      <c r="Q38" s="106">
        <f t="shared" si="2"/>
        <v>103821622</v>
      </c>
      <c r="R38" s="106">
        <f t="shared" si="2"/>
        <v>65255360</v>
      </c>
      <c r="S38" s="106">
        <f t="shared" si="2"/>
        <v>33664822</v>
      </c>
      <c r="T38" s="106">
        <f t="shared" si="2"/>
        <v>-63137743</v>
      </c>
      <c r="U38" s="106">
        <f t="shared" si="2"/>
        <v>-32380274</v>
      </c>
      <c r="V38" s="106">
        <f t="shared" si="2"/>
        <v>-61853195</v>
      </c>
      <c r="W38" s="106">
        <f t="shared" si="2"/>
        <v>123889524</v>
      </c>
      <c r="X38" s="106">
        <f>IF(F22=F36,0,X22-X36)</f>
        <v>-51015983</v>
      </c>
      <c r="Y38" s="106">
        <f t="shared" si="2"/>
        <v>174905507</v>
      </c>
      <c r="Z38" s="201">
        <f>+IF(X38&lt;&gt;0,+(Y38/X38)*100,0)</f>
        <v>-342.8445297231654</v>
      </c>
      <c r="AA38" s="199">
        <f>+AA22-AA36</f>
        <v>-51016000</v>
      </c>
    </row>
    <row r="39" spans="1:27" ht="12.75">
      <c r="A39" s="181" t="s">
        <v>46</v>
      </c>
      <c r="B39" s="185"/>
      <c r="C39" s="155">
        <v>290991118</v>
      </c>
      <c r="D39" s="155">
        <v>0</v>
      </c>
      <c r="E39" s="156">
        <v>237974000</v>
      </c>
      <c r="F39" s="60">
        <v>296529000</v>
      </c>
      <c r="G39" s="60">
        <v>0</v>
      </c>
      <c r="H39" s="60">
        <v>0</v>
      </c>
      <c r="I39" s="60">
        <v>16300900</v>
      </c>
      <c r="J39" s="60">
        <v>16300900</v>
      </c>
      <c r="K39" s="60">
        <v>9054055</v>
      </c>
      <c r="L39" s="60">
        <v>9381966</v>
      </c>
      <c r="M39" s="60">
        <v>78926577</v>
      </c>
      <c r="N39" s="60">
        <v>97362598</v>
      </c>
      <c r="O39" s="60">
        <v>10703856</v>
      </c>
      <c r="P39" s="60">
        <v>-4462112</v>
      </c>
      <c r="Q39" s="60">
        <v>7094922</v>
      </c>
      <c r="R39" s="60">
        <v>13336666</v>
      </c>
      <c r="S39" s="60">
        <v>19978958</v>
      </c>
      <c r="T39" s="60">
        <v>33649915</v>
      </c>
      <c r="U39" s="60">
        <v>32570970</v>
      </c>
      <c r="V39" s="60">
        <v>86199843</v>
      </c>
      <c r="W39" s="60">
        <v>213200007</v>
      </c>
      <c r="X39" s="60">
        <v>237974004</v>
      </c>
      <c r="Y39" s="60">
        <v>-24773997</v>
      </c>
      <c r="Z39" s="140">
        <v>-10.41</v>
      </c>
      <c r="AA39" s="155">
        <v>296529000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25874850</v>
      </c>
      <c r="D42" s="206">
        <f>SUM(D38:D41)</f>
        <v>0</v>
      </c>
      <c r="E42" s="207">
        <f t="shared" si="3"/>
        <v>186958000</v>
      </c>
      <c r="F42" s="88">
        <f t="shared" si="3"/>
        <v>245513000</v>
      </c>
      <c r="G42" s="88">
        <f t="shared" si="3"/>
        <v>167968319</v>
      </c>
      <c r="H42" s="88">
        <f t="shared" si="3"/>
        <v>-36175846</v>
      </c>
      <c r="I42" s="88">
        <f t="shared" si="3"/>
        <v>13212324</v>
      </c>
      <c r="J42" s="88">
        <f t="shared" si="3"/>
        <v>145004797</v>
      </c>
      <c r="K42" s="88">
        <f t="shared" si="3"/>
        <v>-69638891</v>
      </c>
      <c r="L42" s="88">
        <f t="shared" si="3"/>
        <v>-34490411</v>
      </c>
      <c r="M42" s="88">
        <f t="shared" si="3"/>
        <v>193275362</v>
      </c>
      <c r="N42" s="88">
        <f t="shared" si="3"/>
        <v>89146060</v>
      </c>
      <c r="O42" s="88">
        <f t="shared" si="3"/>
        <v>3905548</v>
      </c>
      <c r="P42" s="88">
        <f t="shared" si="3"/>
        <v>-36230066</v>
      </c>
      <c r="Q42" s="88">
        <f t="shared" si="3"/>
        <v>110916544</v>
      </c>
      <c r="R42" s="88">
        <f t="shared" si="3"/>
        <v>78592026</v>
      </c>
      <c r="S42" s="88">
        <f t="shared" si="3"/>
        <v>53643780</v>
      </c>
      <c r="T42" s="88">
        <f t="shared" si="3"/>
        <v>-29487828</v>
      </c>
      <c r="U42" s="88">
        <f t="shared" si="3"/>
        <v>190696</v>
      </c>
      <c r="V42" s="88">
        <f t="shared" si="3"/>
        <v>24346648</v>
      </c>
      <c r="W42" s="88">
        <f t="shared" si="3"/>
        <v>337089531</v>
      </c>
      <c r="X42" s="88">
        <f t="shared" si="3"/>
        <v>186958021</v>
      </c>
      <c r="Y42" s="88">
        <f t="shared" si="3"/>
        <v>150131510</v>
      </c>
      <c r="Z42" s="208">
        <f>+IF(X42&lt;&gt;0,+(Y42/X42)*100,0)</f>
        <v>80.30225672960027</v>
      </c>
      <c r="AA42" s="206">
        <f>SUM(AA38:AA41)</f>
        <v>245513000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25874850</v>
      </c>
      <c r="D44" s="210">
        <f>+D42-D43</f>
        <v>0</v>
      </c>
      <c r="E44" s="211">
        <f t="shared" si="4"/>
        <v>186958000</v>
      </c>
      <c r="F44" s="77">
        <f t="shared" si="4"/>
        <v>245513000</v>
      </c>
      <c r="G44" s="77">
        <f t="shared" si="4"/>
        <v>167968319</v>
      </c>
      <c r="H44" s="77">
        <f t="shared" si="4"/>
        <v>-36175846</v>
      </c>
      <c r="I44" s="77">
        <f t="shared" si="4"/>
        <v>13212324</v>
      </c>
      <c r="J44" s="77">
        <f t="shared" si="4"/>
        <v>145004797</v>
      </c>
      <c r="K44" s="77">
        <f t="shared" si="4"/>
        <v>-69638891</v>
      </c>
      <c r="L44" s="77">
        <f t="shared" si="4"/>
        <v>-34490411</v>
      </c>
      <c r="M44" s="77">
        <f t="shared" si="4"/>
        <v>193275362</v>
      </c>
      <c r="N44" s="77">
        <f t="shared" si="4"/>
        <v>89146060</v>
      </c>
      <c r="O44" s="77">
        <f t="shared" si="4"/>
        <v>3905548</v>
      </c>
      <c r="P44" s="77">
        <f t="shared" si="4"/>
        <v>-36230066</v>
      </c>
      <c r="Q44" s="77">
        <f t="shared" si="4"/>
        <v>110916544</v>
      </c>
      <c r="R44" s="77">
        <f t="shared" si="4"/>
        <v>78592026</v>
      </c>
      <c r="S44" s="77">
        <f t="shared" si="4"/>
        <v>53643780</v>
      </c>
      <c r="T44" s="77">
        <f t="shared" si="4"/>
        <v>-29487828</v>
      </c>
      <c r="U44" s="77">
        <f t="shared" si="4"/>
        <v>190696</v>
      </c>
      <c r="V44" s="77">
        <f t="shared" si="4"/>
        <v>24346648</v>
      </c>
      <c r="W44" s="77">
        <f t="shared" si="4"/>
        <v>337089531</v>
      </c>
      <c r="X44" s="77">
        <f t="shared" si="4"/>
        <v>186958021</v>
      </c>
      <c r="Y44" s="77">
        <f t="shared" si="4"/>
        <v>150131510</v>
      </c>
      <c r="Z44" s="212">
        <f>+IF(X44&lt;&gt;0,+(Y44/X44)*100,0)</f>
        <v>80.30225672960027</v>
      </c>
      <c r="AA44" s="210">
        <f>+AA42-AA43</f>
        <v>245513000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25874850</v>
      </c>
      <c r="D46" s="206">
        <f>SUM(D44:D45)</f>
        <v>0</v>
      </c>
      <c r="E46" s="207">
        <f t="shared" si="5"/>
        <v>186958000</v>
      </c>
      <c r="F46" s="88">
        <f t="shared" si="5"/>
        <v>245513000</v>
      </c>
      <c r="G46" s="88">
        <f t="shared" si="5"/>
        <v>167968319</v>
      </c>
      <c r="H46" s="88">
        <f t="shared" si="5"/>
        <v>-36175846</v>
      </c>
      <c r="I46" s="88">
        <f t="shared" si="5"/>
        <v>13212324</v>
      </c>
      <c r="J46" s="88">
        <f t="shared" si="5"/>
        <v>145004797</v>
      </c>
      <c r="K46" s="88">
        <f t="shared" si="5"/>
        <v>-69638891</v>
      </c>
      <c r="L46" s="88">
        <f t="shared" si="5"/>
        <v>-34490411</v>
      </c>
      <c r="M46" s="88">
        <f t="shared" si="5"/>
        <v>193275362</v>
      </c>
      <c r="N46" s="88">
        <f t="shared" si="5"/>
        <v>89146060</v>
      </c>
      <c r="O46" s="88">
        <f t="shared" si="5"/>
        <v>3905548</v>
      </c>
      <c r="P46" s="88">
        <f t="shared" si="5"/>
        <v>-36230066</v>
      </c>
      <c r="Q46" s="88">
        <f t="shared" si="5"/>
        <v>110916544</v>
      </c>
      <c r="R46" s="88">
        <f t="shared" si="5"/>
        <v>78592026</v>
      </c>
      <c r="S46" s="88">
        <f t="shared" si="5"/>
        <v>53643780</v>
      </c>
      <c r="T46" s="88">
        <f t="shared" si="5"/>
        <v>-29487828</v>
      </c>
      <c r="U46" s="88">
        <f t="shared" si="5"/>
        <v>190696</v>
      </c>
      <c r="V46" s="88">
        <f t="shared" si="5"/>
        <v>24346648</v>
      </c>
      <c r="W46" s="88">
        <f t="shared" si="5"/>
        <v>337089531</v>
      </c>
      <c r="X46" s="88">
        <f t="shared" si="5"/>
        <v>186958021</v>
      </c>
      <c r="Y46" s="88">
        <f t="shared" si="5"/>
        <v>150131510</v>
      </c>
      <c r="Z46" s="208">
        <f>+IF(X46&lt;&gt;0,+(Y46/X46)*100,0)</f>
        <v>80.30225672960027</v>
      </c>
      <c r="AA46" s="206">
        <f>SUM(AA44:AA45)</f>
        <v>245513000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25874850</v>
      </c>
      <c r="D48" s="217">
        <f>SUM(D46:D47)</f>
        <v>0</v>
      </c>
      <c r="E48" s="218">
        <f t="shared" si="6"/>
        <v>186958000</v>
      </c>
      <c r="F48" s="219">
        <f t="shared" si="6"/>
        <v>245513000</v>
      </c>
      <c r="G48" s="219">
        <f t="shared" si="6"/>
        <v>167968319</v>
      </c>
      <c r="H48" s="220">
        <f t="shared" si="6"/>
        <v>-36175846</v>
      </c>
      <c r="I48" s="220">
        <f t="shared" si="6"/>
        <v>13212324</v>
      </c>
      <c r="J48" s="220">
        <f t="shared" si="6"/>
        <v>145004797</v>
      </c>
      <c r="K48" s="220">
        <f t="shared" si="6"/>
        <v>-69638891</v>
      </c>
      <c r="L48" s="220">
        <f t="shared" si="6"/>
        <v>-34490411</v>
      </c>
      <c r="M48" s="219">
        <f t="shared" si="6"/>
        <v>193275362</v>
      </c>
      <c r="N48" s="219">
        <f t="shared" si="6"/>
        <v>89146060</v>
      </c>
      <c r="O48" s="220">
        <f t="shared" si="6"/>
        <v>3905548</v>
      </c>
      <c r="P48" s="220">
        <f t="shared" si="6"/>
        <v>-36230066</v>
      </c>
      <c r="Q48" s="220">
        <f t="shared" si="6"/>
        <v>110916544</v>
      </c>
      <c r="R48" s="220">
        <f t="shared" si="6"/>
        <v>78592026</v>
      </c>
      <c r="S48" s="220">
        <f t="shared" si="6"/>
        <v>53643780</v>
      </c>
      <c r="T48" s="219">
        <f t="shared" si="6"/>
        <v>-29487828</v>
      </c>
      <c r="U48" s="219">
        <f t="shared" si="6"/>
        <v>190696</v>
      </c>
      <c r="V48" s="220">
        <f t="shared" si="6"/>
        <v>24346648</v>
      </c>
      <c r="W48" s="220">
        <f t="shared" si="6"/>
        <v>337089531</v>
      </c>
      <c r="X48" s="220">
        <f t="shared" si="6"/>
        <v>186958021</v>
      </c>
      <c r="Y48" s="220">
        <f t="shared" si="6"/>
        <v>150131510</v>
      </c>
      <c r="Z48" s="221">
        <f>+IF(X48&lt;&gt;0,+(Y48/X48)*100,0)</f>
        <v>80.30225672960027</v>
      </c>
      <c r="AA48" s="222">
        <f>SUM(AA46:AA47)</f>
        <v>245513000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20514750</v>
      </c>
      <c r="D5" s="153">
        <f>SUM(D6:D8)</f>
        <v>0</v>
      </c>
      <c r="E5" s="154">
        <f t="shared" si="0"/>
        <v>27130000</v>
      </c>
      <c r="F5" s="100">
        <f t="shared" si="0"/>
        <v>34463000</v>
      </c>
      <c r="G5" s="100">
        <f t="shared" si="0"/>
        <v>0</v>
      </c>
      <c r="H5" s="100">
        <f t="shared" si="0"/>
        <v>0</v>
      </c>
      <c r="I5" s="100">
        <f t="shared" si="0"/>
        <v>2154252</v>
      </c>
      <c r="J5" s="100">
        <f t="shared" si="0"/>
        <v>2154252</v>
      </c>
      <c r="K5" s="100">
        <f t="shared" si="0"/>
        <v>0</v>
      </c>
      <c r="L5" s="100">
        <f t="shared" si="0"/>
        <v>0</v>
      </c>
      <c r="M5" s="100">
        <f t="shared" si="0"/>
        <v>1378087</v>
      </c>
      <c r="N5" s="100">
        <f t="shared" si="0"/>
        <v>1378087</v>
      </c>
      <c r="O5" s="100">
        <f t="shared" si="0"/>
        <v>2296252</v>
      </c>
      <c r="P5" s="100">
        <f t="shared" si="0"/>
        <v>2074068</v>
      </c>
      <c r="Q5" s="100">
        <f t="shared" si="0"/>
        <v>1180413</v>
      </c>
      <c r="R5" s="100">
        <f t="shared" si="0"/>
        <v>5550733</v>
      </c>
      <c r="S5" s="100">
        <f t="shared" si="0"/>
        <v>540861</v>
      </c>
      <c r="T5" s="100">
        <f t="shared" si="0"/>
        <v>-113560996</v>
      </c>
      <c r="U5" s="100">
        <f t="shared" si="0"/>
        <v>3872125</v>
      </c>
      <c r="V5" s="100">
        <f t="shared" si="0"/>
        <v>-109148010</v>
      </c>
      <c r="W5" s="100">
        <f t="shared" si="0"/>
        <v>-100064938</v>
      </c>
      <c r="X5" s="100">
        <f t="shared" si="0"/>
        <v>27129996</v>
      </c>
      <c r="Y5" s="100">
        <f t="shared" si="0"/>
        <v>-127194934</v>
      </c>
      <c r="Z5" s="137">
        <f>+IF(X5&lt;&gt;0,+(Y5/X5)*100,0)</f>
        <v>-468.83506359529133</v>
      </c>
      <c r="AA5" s="153">
        <f>SUM(AA6:AA8)</f>
        <v>34463000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27130000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-6722246</v>
      </c>
      <c r="R7" s="159">
        <v>-6722246</v>
      </c>
      <c r="S7" s="159"/>
      <c r="T7" s="159"/>
      <c r="U7" s="159"/>
      <c r="V7" s="159"/>
      <c r="W7" s="159">
        <v>-6722246</v>
      </c>
      <c r="X7" s="159">
        <v>27129996</v>
      </c>
      <c r="Y7" s="159">
        <v>-33852242</v>
      </c>
      <c r="Z7" s="141">
        <v>-124.78</v>
      </c>
      <c r="AA7" s="225"/>
    </row>
    <row r="8" spans="1:27" ht="12.75">
      <c r="A8" s="138" t="s">
        <v>77</v>
      </c>
      <c r="B8" s="136"/>
      <c r="C8" s="155">
        <v>20514750</v>
      </c>
      <c r="D8" s="155"/>
      <c r="E8" s="156"/>
      <c r="F8" s="60">
        <v>34463000</v>
      </c>
      <c r="G8" s="60"/>
      <c r="H8" s="60"/>
      <c r="I8" s="60">
        <v>2154252</v>
      </c>
      <c r="J8" s="60">
        <v>2154252</v>
      </c>
      <c r="K8" s="60"/>
      <c r="L8" s="60"/>
      <c r="M8" s="60">
        <v>1378087</v>
      </c>
      <c r="N8" s="60">
        <v>1378087</v>
      </c>
      <c r="O8" s="60">
        <v>2296252</v>
      </c>
      <c r="P8" s="60">
        <v>2074068</v>
      </c>
      <c r="Q8" s="60">
        <v>7902659</v>
      </c>
      <c r="R8" s="60">
        <v>12272979</v>
      </c>
      <c r="S8" s="60">
        <v>540861</v>
      </c>
      <c r="T8" s="60">
        <v>-113560996</v>
      </c>
      <c r="U8" s="60">
        <v>3872125</v>
      </c>
      <c r="V8" s="60">
        <v>-109148010</v>
      </c>
      <c r="W8" s="60">
        <v>-93342692</v>
      </c>
      <c r="X8" s="60"/>
      <c r="Y8" s="60">
        <v>-93342692</v>
      </c>
      <c r="Z8" s="140"/>
      <c r="AA8" s="62">
        <v>34463000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11922000</v>
      </c>
      <c r="F9" s="100">
        <f t="shared" si="1"/>
        <v>22345000</v>
      </c>
      <c r="G9" s="100">
        <f t="shared" si="1"/>
        <v>0</v>
      </c>
      <c r="H9" s="100">
        <f t="shared" si="1"/>
        <v>0</v>
      </c>
      <c r="I9" s="100">
        <f t="shared" si="1"/>
        <v>3440607</v>
      </c>
      <c r="J9" s="100">
        <f t="shared" si="1"/>
        <v>3440607</v>
      </c>
      <c r="K9" s="100">
        <f t="shared" si="1"/>
        <v>0</v>
      </c>
      <c r="L9" s="100">
        <f t="shared" si="1"/>
        <v>0</v>
      </c>
      <c r="M9" s="100">
        <f t="shared" si="1"/>
        <v>3044750</v>
      </c>
      <c r="N9" s="100">
        <f t="shared" si="1"/>
        <v>3044750</v>
      </c>
      <c r="O9" s="100">
        <f t="shared" si="1"/>
        <v>-91000</v>
      </c>
      <c r="P9" s="100">
        <f t="shared" si="1"/>
        <v>5214740</v>
      </c>
      <c r="Q9" s="100">
        <f t="shared" si="1"/>
        <v>5778000</v>
      </c>
      <c r="R9" s="100">
        <f t="shared" si="1"/>
        <v>10901740</v>
      </c>
      <c r="S9" s="100">
        <f t="shared" si="1"/>
        <v>588392</v>
      </c>
      <c r="T9" s="100">
        <f t="shared" si="1"/>
        <v>-923244</v>
      </c>
      <c r="U9" s="100">
        <f t="shared" si="1"/>
        <v>5325840</v>
      </c>
      <c r="V9" s="100">
        <f t="shared" si="1"/>
        <v>4990988</v>
      </c>
      <c r="W9" s="100">
        <f t="shared" si="1"/>
        <v>22378085</v>
      </c>
      <c r="X9" s="100">
        <f t="shared" si="1"/>
        <v>11921996</v>
      </c>
      <c r="Y9" s="100">
        <f t="shared" si="1"/>
        <v>10456089</v>
      </c>
      <c r="Z9" s="137">
        <f>+IF(X9&lt;&gt;0,+(Y9/X9)*100,0)</f>
        <v>87.70418141391761</v>
      </c>
      <c r="AA9" s="102">
        <f>SUM(AA10:AA14)</f>
        <v>22345000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11922000</v>
      </c>
      <c r="F12" s="60">
        <v>22345000</v>
      </c>
      <c r="G12" s="60"/>
      <c r="H12" s="60"/>
      <c r="I12" s="60">
        <v>3440607</v>
      </c>
      <c r="J12" s="60">
        <v>3440607</v>
      </c>
      <c r="K12" s="60"/>
      <c r="L12" s="60"/>
      <c r="M12" s="60">
        <v>3044750</v>
      </c>
      <c r="N12" s="60">
        <v>3044750</v>
      </c>
      <c r="O12" s="60">
        <v>-91000</v>
      </c>
      <c r="P12" s="60">
        <v>5214740</v>
      </c>
      <c r="Q12" s="60">
        <v>5778000</v>
      </c>
      <c r="R12" s="60">
        <v>10901740</v>
      </c>
      <c r="S12" s="60">
        <v>588392</v>
      </c>
      <c r="T12" s="60">
        <v>-923244</v>
      </c>
      <c r="U12" s="60">
        <v>5325840</v>
      </c>
      <c r="V12" s="60">
        <v>4990988</v>
      </c>
      <c r="W12" s="60">
        <v>22378085</v>
      </c>
      <c r="X12" s="60">
        <v>11921996</v>
      </c>
      <c r="Y12" s="60">
        <v>10456089</v>
      </c>
      <c r="Z12" s="140">
        <v>87.7</v>
      </c>
      <c r="AA12" s="62">
        <v>22345000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1167018558</v>
      </c>
      <c r="D19" s="153">
        <f>SUM(D20:D23)</f>
        <v>0</v>
      </c>
      <c r="E19" s="154">
        <f t="shared" si="3"/>
        <v>198922000</v>
      </c>
      <c r="F19" s="100">
        <f t="shared" si="3"/>
        <v>239721000</v>
      </c>
      <c r="G19" s="100">
        <f t="shared" si="3"/>
        <v>0</v>
      </c>
      <c r="H19" s="100">
        <f t="shared" si="3"/>
        <v>0</v>
      </c>
      <c r="I19" s="100">
        <f t="shared" si="3"/>
        <v>10706041</v>
      </c>
      <c r="J19" s="100">
        <f t="shared" si="3"/>
        <v>10706041</v>
      </c>
      <c r="K19" s="100">
        <f t="shared" si="3"/>
        <v>9054055</v>
      </c>
      <c r="L19" s="100">
        <f t="shared" si="3"/>
        <v>9381966</v>
      </c>
      <c r="M19" s="100">
        <f t="shared" si="3"/>
        <v>20599407</v>
      </c>
      <c r="N19" s="100">
        <f t="shared" si="3"/>
        <v>39035428</v>
      </c>
      <c r="O19" s="100">
        <f t="shared" si="3"/>
        <v>7206174</v>
      </c>
      <c r="P19" s="100">
        <f t="shared" si="3"/>
        <v>7815000</v>
      </c>
      <c r="Q19" s="100">
        <f t="shared" si="3"/>
        <v>24143899</v>
      </c>
      <c r="R19" s="100">
        <f t="shared" si="3"/>
        <v>39165073</v>
      </c>
      <c r="S19" s="100">
        <f t="shared" si="3"/>
        <v>18850134</v>
      </c>
      <c r="T19" s="100">
        <f t="shared" si="3"/>
        <v>169096618</v>
      </c>
      <c r="U19" s="100">
        <f t="shared" si="3"/>
        <v>23373000</v>
      </c>
      <c r="V19" s="100">
        <f t="shared" si="3"/>
        <v>211319752</v>
      </c>
      <c r="W19" s="100">
        <f t="shared" si="3"/>
        <v>300226294</v>
      </c>
      <c r="X19" s="100">
        <f t="shared" si="3"/>
        <v>198922000</v>
      </c>
      <c r="Y19" s="100">
        <f t="shared" si="3"/>
        <v>101304294</v>
      </c>
      <c r="Z19" s="137">
        <f>+IF(X19&lt;&gt;0,+(Y19/X19)*100,0)</f>
        <v>50.926641598214374</v>
      </c>
      <c r="AA19" s="102">
        <f>SUM(AA20:AA23)</f>
        <v>239721000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1167018558</v>
      </c>
      <c r="D21" s="155"/>
      <c r="E21" s="156">
        <v>198922000</v>
      </c>
      <c r="F21" s="60">
        <v>239721000</v>
      </c>
      <c r="G21" s="60"/>
      <c r="H21" s="60"/>
      <c r="I21" s="60">
        <v>10706041</v>
      </c>
      <c r="J21" s="60">
        <v>10706041</v>
      </c>
      <c r="K21" s="60">
        <v>9054055</v>
      </c>
      <c r="L21" s="60">
        <v>9381966</v>
      </c>
      <c r="M21" s="60">
        <v>20599407</v>
      </c>
      <c r="N21" s="60">
        <v>39035428</v>
      </c>
      <c r="O21" s="60">
        <v>7206174</v>
      </c>
      <c r="P21" s="60">
        <v>7815000</v>
      </c>
      <c r="Q21" s="60">
        <v>24143899</v>
      </c>
      <c r="R21" s="60">
        <v>39165073</v>
      </c>
      <c r="S21" s="60">
        <v>18850134</v>
      </c>
      <c r="T21" s="60">
        <v>169096618</v>
      </c>
      <c r="U21" s="60">
        <v>23373000</v>
      </c>
      <c r="V21" s="60">
        <v>211319752</v>
      </c>
      <c r="W21" s="60">
        <v>300226294</v>
      </c>
      <c r="X21" s="60">
        <v>198922000</v>
      </c>
      <c r="Y21" s="60">
        <v>101304294</v>
      </c>
      <c r="Z21" s="140">
        <v>50.93</v>
      </c>
      <c r="AA21" s="62">
        <v>239721000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1187533308</v>
      </c>
      <c r="D25" s="217">
        <f>+D5+D9+D15+D19+D24</f>
        <v>0</v>
      </c>
      <c r="E25" s="230">
        <f t="shared" si="4"/>
        <v>237974000</v>
      </c>
      <c r="F25" s="219">
        <f t="shared" si="4"/>
        <v>296529000</v>
      </c>
      <c r="G25" s="219">
        <f t="shared" si="4"/>
        <v>0</v>
      </c>
      <c r="H25" s="219">
        <f t="shared" si="4"/>
        <v>0</v>
      </c>
      <c r="I25" s="219">
        <f t="shared" si="4"/>
        <v>16300900</v>
      </c>
      <c r="J25" s="219">
        <f t="shared" si="4"/>
        <v>16300900</v>
      </c>
      <c r="K25" s="219">
        <f t="shared" si="4"/>
        <v>9054055</v>
      </c>
      <c r="L25" s="219">
        <f t="shared" si="4"/>
        <v>9381966</v>
      </c>
      <c r="M25" s="219">
        <f t="shared" si="4"/>
        <v>25022244</v>
      </c>
      <c r="N25" s="219">
        <f t="shared" si="4"/>
        <v>43458265</v>
      </c>
      <c r="O25" s="219">
        <f t="shared" si="4"/>
        <v>9411426</v>
      </c>
      <c r="P25" s="219">
        <f t="shared" si="4"/>
        <v>15103808</v>
      </c>
      <c r="Q25" s="219">
        <f t="shared" si="4"/>
        <v>31102312</v>
      </c>
      <c r="R25" s="219">
        <f t="shared" si="4"/>
        <v>55617546</v>
      </c>
      <c r="S25" s="219">
        <f t="shared" si="4"/>
        <v>19979387</v>
      </c>
      <c r="T25" s="219">
        <f t="shared" si="4"/>
        <v>54612378</v>
      </c>
      <c r="U25" s="219">
        <f t="shared" si="4"/>
        <v>32570965</v>
      </c>
      <c r="V25" s="219">
        <f t="shared" si="4"/>
        <v>107162730</v>
      </c>
      <c r="W25" s="219">
        <f t="shared" si="4"/>
        <v>222539441</v>
      </c>
      <c r="X25" s="219">
        <f t="shared" si="4"/>
        <v>237973992</v>
      </c>
      <c r="Y25" s="219">
        <f t="shared" si="4"/>
        <v>-15434551</v>
      </c>
      <c r="Z25" s="231">
        <f>+IF(X25&lt;&gt;0,+(Y25/X25)*100,0)</f>
        <v>-6.485814214521392</v>
      </c>
      <c r="AA25" s="232">
        <f>+AA5+AA9+AA15+AA19+AA24</f>
        <v>296529000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1187533308</v>
      </c>
      <c r="D28" s="155"/>
      <c r="E28" s="156">
        <v>237974000</v>
      </c>
      <c r="F28" s="60">
        <v>296529000</v>
      </c>
      <c r="G28" s="60"/>
      <c r="H28" s="60"/>
      <c r="I28" s="60">
        <v>16300900</v>
      </c>
      <c r="J28" s="60">
        <v>16300900</v>
      </c>
      <c r="K28" s="60">
        <v>9054055</v>
      </c>
      <c r="L28" s="60">
        <v>9381966</v>
      </c>
      <c r="M28" s="60">
        <v>25022244</v>
      </c>
      <c r="N28" s="60">
        <v>43458265</v>
      </c>
      <c r="O28" s="60">
        <v>9411426</v>
      </c>
      <c r="P28" s="60">
        <v>15103808</v>
      </c>
      <c r="Q28" s="60">
        <v>31102311</v>
      </c>
      <c r="R28" s="60">
        <v>55617545</v>
      </c>
      <c r="S28" s="60">
        <v>19979387</v>
      </c>
      <c r="T28" s="60">
        <v>54612379</v>
      </c>
      <c r="U28" s="60">
        <v>32570965</v>
      </c>
      <c r="V28" s="60">
        <v>107162731</v>
      </c>
      <c r="W28" s="60">
        <v>222539441</v>
      </c>
      <c r="X28" s="60">
        <v>237974004</v>
      </c>
      <c r="Y28" s="60">
        <v>-15434563</v>
      </c>
      <c r="Z28" s="140">
        <v>-6.49</v>
      </c>
      <c r="AA28" s="155">
        <v>296529000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1187533308</v>
      </c>
      <c r="D32" s="210">
        <f>SUM(D28:D31)</f>
        <v>0</v>
      </c>
      <c r="E32" s="211">
        <f t="shared" si="5"/>
        <v>237974000</v>
      </c>
      <c r="F32" s="77">
        <f t="shared" si="5"/>
        <v>296529000</v>
      </c>
      <c r="G32" s="77">
        <f t="shared" si="5"/>
        <v>0</v>
      </c>
      <c r="H32" s="77">
        <f t="shared" si="5"/>
        <v>0</v>
      </c>
      <c r="I32" s="77">
        <f t="shared" si="5"/>
        <v>16300900</v>
      </c>
      <c r="J32" s="77">
        <f t="shared" si="5"/>
        <v>16300900</v>
      </c>
      <c r="K32" s="77">
        <f t="shared" si="5"/>
        <v>9054055</v>
      </c>
      <c r="L32" s="77">
        <f t="shared" si="5"/>
        <v>9381966</v>
      </c>
      <c r="M32" s="77">
        <f t="shared" si="5"/>
        <v>25022244</v>
      </c>
      <c r="N32" s="77">
        <f t="shared" si="5"/>
        <v>43458265</v>
      </c>
      <c r="O32" s="77">
        <f t="shared" si="5"/>
        <v>9411426</v>
      </c>
      <c r="P32" s="77">
        <f t="shared" si="5"/>
        <v>15103808</v>
      </c>
      <c r="Q32" s="77">
        <f t="shared" si="5"/>
        <v>31102311</v>
      </c>
      <c r="R32" s="77">
        <f t="shared" si="5"/>
        <v>55617545</v>
      </c>
      <c r="S32" s="77">
        <f t="shared" si="5"/>
        <v>19979387</v>
      </c>
      <c r="T32" s="77">
        <f t="shared" si="5"/>
        <v>54612379</v>
      </c>
      <c r="U32" s="77">
        <f t="shared" si="5"/>
        <v>32570965</v>
      </c>
      <c r="V32" s="77">
        <f t="shared" si="5"/>
        <v>107162731</v>
      </c>
      <c r="W32" s="77">
        <f t="shared" si="5"/>
        <v>222539441</v>
      </c>
      <c r="X32" s="77">
        <f t="shared" si="5"/>
        <v>237974004</v>
      </c>
      <c r="Y32" s="77">
        <f t="shared" si="5"/>
        <v>-15434563</v>
      </c>
      <c r="Z32" s="212">
        <f>+IF(X32&lt;&gt;0,+(Y32/X32)*100,0)</f>
        <v>-6.485818930037417</v>
      </c>
      <c r="AA32" s="79">
        <f>SUM(AA28:AA31)</f>
        <v>296529000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1187533308</v>
      </c>
      <c r="D36" s="222">
        <f>SUM(D32:D35)</f>
        <v>0</v>
      </c>
      <c r="E36" s="218">
        <f t="shared" si="6"/>
        <v>237974000</v>
      </c>
      <c r="F36" s="220">
        <f t="shared" si="6"/>
        <v>296529000</v>
      </c>
      <c r="G36" s="220">
        <f t="shared" si="6"/>
        <v>0</v>
      </c>
      <c r="H36" s="220">
        <f t="shared" si="6"/>
        <v>0</v>
      </c>
      <c r="I36" s="220">
        <f t="shared" si="6"/>
        <v>16300900</v>
      </c>
      <c r="J36" s="220">
        <f t="shared" si="6"/>
        <v>16300900</v>
      </c>
      <c r="K36" s="220">
        <f t="shared" si="6"/>
        <v>9054055</v>
      </c>
      <c r="L36" s="220">
        <f t="shared" si="6"/>
        <v>9381966</v>
      </c>
      <c r="M36" s="220">
        <f t="shared" si="6"/>
        <v>25022244</v>
      </c>
      <c r="N36" s="220">
        <f t="shared" si="6"/>
        <v>43458265</v>
      </c>
      <c r="O36" s="220">
        <f t="shared" si="6"/>
        <v>9411426</v>
      </c>
      <c r="P36" s="220">
        <f t="shared" si="6"/>
        <v>15103808</v>
      </c>
      <c r="Q36" s="220">
        <f t="shared" si="6"/>
        <v>31102311</v>
      </c>
      <c r="R36" s="220">
        <f t="shared" si="6"/>
        <v>55617545</v>
      </c>
      <c r="S36" s="220">
        <f t="shared" si="6"/>
        <v>19979387</v>
      </c>
      <c r="T36" s="220">
        <f t="shared" si="6"/>
        <v>54612379</v>
      </c>
      <c r="U36" s="220">
        <f t="shared" si="6"/>
        <v>32570965</v>
      </c>
      <c r="V36" s="220">
        <f t="shared" si="6"/>
        <v>107162731</v>
      </c>
      <c r="W36" s="220">
        <f t="shared" si="6"/>
        <v>222539441</v>
      </c>
      <c r="X36" s="220">
        <f t="shared" si="6"/>
        <v>237974004</v>
      </c>
      <c r="Y36" s="220">
        <f t="shared" si="6"/>
        <v>-15434563</v>
      </c>
      <c r="Z36" s="221">
        <f>+IF(X36&lt;&gt;0,+(Y36/X36)*100,0)</f>
        <v>-6.485818930037417</v>
      </c>
      <c r="AA36" s="239">
        <f>SUM(AA32:AA35)</f>
        <v>296529000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2970870</v>
      </c>
      <c r="D6" s="155"/>
      <c r="E6" s="59">
        <v>10000</v>
      </c>
      <c r="F6" s="60">
        <v>10000</v>
      </c>
      <c r="G6" s="60">
        <v>343115706</v>
      </c>
      <c r="H6" s="60">
        <v>52190032</v>
      </c>
      <c r="I6" s="60">
        <v>97864514</v>
      </c>
      <c r="J6" s="60">
        <v>97864514</v>
      </c>
      <c r="K6" s="60">
        <v>-330006600</v>
      </c>
      <c r="L6" s="60">
        <v>-84370074</v>
      </c>
      <c r="M6" s="60">
        <v>232386262</v>
      </c>
      <c r="N6" s="60">
        <v>232386262</v>
      </c>
      <c r="O6" s="60">
        <v>37271910</v>
      </c>
      <c r="P6" s="60">
        <v>157135685</v>
      </c>
      <c r="Q6" s="60">
        <v>-336034536</v>
      </c>
      <c r="R6" s="60">
        <v>-336034536</v>
      </c>
      <c r="S6" s="60">
        <v>162140</v>
      </c>
      <c r="T6" s="60">
        <v>39340697</v>
      </c>
      <c r="U6" s="60">
        <v>-11553995</v>
      </c>
      <c r="V6" s="60">
        <v>-11553995</v>
      </c>
      <c r="W6" s="60">
        <v>-11553995</v>
      </c>
      <c r="X6" s="60">
        <v>10000</v>
      </c>
      <c r="Y6" s="60">
        <v>-11563995</v>
      </c>
      <c r="Z6" s="140">
        <v>-115639.95</v>
      </c>
      <c r="AA6" s="62">
        <v>10000</v>
      </c>
    </row>
    <row r="7" spans="1:27" ht="12.75">
      <c r="A7" s="249" t="s">
        <v>144</v>
      </c>
      <c r="B7" s="182"/>
      <c r="C7" s="155">
        <v>243656478</v>
      </c>
      <c r="D7" s="155"/>
      <c r="E7" s="59">
        <v>103220798</v>
      </c>
      <c r="F7" s="60">
        <v>103230798</v>
      </c>
      <c r="G7" s="60">
        <v>-13157895</v>
      </c>
      <c r="H7" s="60"/>
      <c r="I7" s="60">
        <v>-133222636</v>
      </c>
      <c r="J7" s="60">
        <v>-133222636</v>
      </c>
      <c r="K7" s="60">
        <v>268730521</v>
      </c>
      <c r="L7" s="60">
        <v>15443278</v>
      </c>
      <c r="M7" s="60">
        <v>-71991979</v>
      </c>
      <c r="N7" s="60">
        <v>-71991979</v>
      </c>
      <c r="O7" s="60">
        <v>-60194740</v>
      </c>
      <c r="P7" s="60">
        <v>-177814690</v>
      </c>
      <c r="Q7" s="60">
        <v>447770161</v>
      </c>
      <c r="R7" s="60">
        <v>447770161</v>
      </c>
      <c r="S7" s="60">
        <v>451797234</v>
      </c>
      <c r="T7" s="60">
        <v>338701070</v>
      </c>
      <c r="U7" s="60">
        <v>269698450</v>
      </c>
      <c r="V7" s="60">
        <v>269698450</v>
      </c>
      <c r="W7" s="60">
        <v>269698450</v>
      </c>
      <c r="X7" s="60">
        <v>103230798</v>
      </c>
      <c r="Y7" s="60">
        <v>166467652</v>
      </c>
      <c r="Z7" s="140">
        <v>161.26</v>
      </c>
      <c r="AA7" s="62">
        <v>103230798</v>
      </c>
    </row>
    <row r="8" spans="1:27" ht="12.75">
      <c r="A8" s="249" t="s">
        <v>145</v>
      </c>
      <c r="B8" s="182"/>
      <c r="C8" s="155">
        <v>49337408</v>
      </c>
      <c r="D8" s="155"/>
      <c r="E8" s="59">
        <v>150084973</v>
      </c>
      <c r="F8" s="60">
        <v>58606973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>
        <v>100907519</v>
      </c>
      <c r="U8" s="60">
        <v>100907519</v>
      </c>
      <c r="V8" s="60">
        <v>100907519</v>
      </c>
      <c r="W8" s="60">
        <v>100907519</v>
      </c>
      <c r="X8" s="60">
        <v>58606973</v>
      </c>
      <c r="Y8" s="60">
        <v>42300546</v>
      </c>
      <c r="Z8" s="140">
        <v>72.18</v>
      </c>
      <c r="AA8" s="62">
        <v>58606973</v>
      </c>
    </row>
    <row r="9" spans="1:27" ht="12.75">
      <c r="A9" s="249" t="s">
        <v>146</v>
      </c>
      <c r="B9" s="182"/>
      <c r="C9" s="155">
        <v>30070881</v>
      </c>
      <c r="D9" s="155"/>
      <c r="E9" s="59"/>
      <c r="F9" s="60"/>
      <c r="G9" s="60">
        <v>5628386</v>
      </c>
      <c r="H9" s="60">
        <v>-761467</v>
      </c>
      <c r="I9" s="60">
        <v>6085380</v>
      </c>
      <c r="J9" s="60">
        <v>6085380</v>
      </c>
      <c r="K9" s="60">
        <v>590889</v>
      </c>
      <c r="L9" s="60">
        <v>8029118</v>
      </c>
      <c r="M9" s="60">
        <v>-682962</v>
      </c>
      <c r="N9" s="60">
        <v>-682962</v>
      </c>
      <c r="O9" s="60">
        <v>7532780</v>
      </c>
      <c r="P9" s="60">
        <v>-186795</v>
      </c>
      <c r="Q9" s="60">
        <v>-15910292</v>
      </c>
      <c r="R9" s="60">
        <v>-15910292</v>
      </c>
      <c r="S9" s="60">
        <v>92498559</v>
      </c>
      <c r="T9" s="60">
        <v>87313</v>
      </c>
      <c r="U9" s="60">
        <v>9191869</v>
      </c>
      <c r="V9" s="60">
        <v>9191869</v>
      </c>
      <c r="W9" s="60">
        <v>9191869</v>
      </c>
      <c r="X9" s="60"/>
      <c r="Y9" s="60">
        <v>9191869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>
        <v>5384206</v>
      </c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4944381</v>
      </c>
      <c r="D11" s="155"/>
      <c r="E11" s="59"/>
      <c r="F11" s="60"/>
      <c r="G11" s="60">
        <v>-38266</v>
      </c>
      <c r="H11" s="60">
        <v>327239</v>
      </c>
      <c r="I11" s="60">
        <v>57837</v>
      </c>
      <c r="J11" s="60">
        <v>57837</v>
      </c>
      <c r="K11" s="60">
        <v>139924</v>
      </c>
      <c r="L11" s="60">
        <v>-196194</v>
      </c>
      <c r="M11" s="60">
        <v>264723</v>
      </c>
      <c r="N11" s="60">
        <v>264723</v>
      </c>
      <c r="O11" s="60">
        <v>-280284</v>
      </c>
      <c r="P11" s="60">
        <v>105113</v>
      </c>
      <c r="Q11" s="60">
        <v>57745</v>
      </c>
      <c r="R11" s="60">
        <v>57745</v>
      </c>
      <c r="S11" s="60">
        <v>4858996</v>
      </c>
      <c r="T11" s="60">
        <v>4625233</v>
      </c>
      <c r="U11" s="60">
        <v>4624803</v>
      </c>
      <c r="V11" s="60">
        <v>4624803</v>
      </c>
      <c r="W11" s="60">
        <v>4624803</v>
      </c>
      <c r="X11" s="60"/>
      <c r="Y11" s="60">
        <v>4624803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330980018</v>
      </c>
      <c r="D12" s="168">
        <f>SUM(D6:D11)</f>
        <v>0</v>
      </c>
      <c r="E12" s="72">
        <f t="shared" si="0"/>
        <v>253315771</v>
      </c>
      <c r="F12" s="73">
        <f t="shared" si="0"/>
        <v>161847771</v>
      </c>
      <c r="G12" s="73">
        <f t="shared" si="0"/>
        <v>335547931</v>
      </c>
      <c r="H12" s="73">
        <f t="shared" si="0"/>
        <v>51755804</v>
      </c>
      <c r="I12" s="73">
        <f t="shared" si="0"/>
        <v>-29214905</v>
      </c>
      <c r="J12" s="73">
        <f t="shared" si="0"/>
        <v>-29214905</v>
      </c>
      <c r="K12" s="73">
        <f t="shared" si="0"/>
        <v>-60545266</v>
      </c>
      <c r="L12" s="73">
        <f t="shared" si="0"/>
        <v>-61093872</v>
      </c>
      <c r="M12" s="73">
        <f t="shared" si="0"/>
        <v>159976044</v>
      </c>
      <c r="N12" s="73">
        <f t="shared" si="0"/>
        <v>159976044</v>
      </c>
      <c r="O12" s="73">
        <f t="shared" si="0"/>
        <v>-15670334</v>
      </c>
      <c r="P12" s="73">
        <f t="shared" si="0"/>
        <v>-20760687</v>
      </c>
      <c r="Q12" s="73">
        <f t="shared" si="0"/>
        <v>95883078</v>
      </c>
      <c r="R12" s="73">
        <f t="shared" si="0"/>
        <v>95883078</v>
      </c>
      <c r="S12" s="73">
        <f t="shared" si="0"/>
        <v>554701135</v>
      </c>
      <c r="T12" s="73">
        <f t="shared" si="0"/>
        <v>483661832</v>
      </c>
      <c r="U12" s="73">
        <f t="shared" si="0"/>
        <v>372868646</v>
      </c>
      <c r="V12" s="73">
        <f t="shared" si="0"/>
        <v>372868646</v>
      </c>
      <c r="W12" s="73">
        <f t="shared" si="0"/>
        <v>372868646</v>
      </c>
      <c r="X12" s="73">
        <f t="shared" si="0"/>
        <v>161847771</v>
      </c>
      <c r="Y12" s="73">
        <f t="shared" si="0"/>
        <v>211020875</v>
      </c>
      <c r="Z12" s="170">
        <f>+IF(X12&lt;&gt;0,+(Y12/X12)*100,0)</f>
        <v>130.38231771508302</v>
      </c>
      <c r="AA12" s="74">
        <f>SUM(AA6:AA11)</f>
        <v>161847771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2084470222</v>
      </c>
      <c r="D19" s="155"/>
      <c r="E19" s="59">
        <v>2541464475</v>
      </c>
      <c r="F19" s="60">
        <v>2064952903</v>
      </c>
      <c r="G19" s="60"/>
      <c r="H19" s="60"/>
      <c r="I19" s="60"/>
      <c r="J19" s="60"/>
      <c r="K19" s="60"/>
      <c r="L19" s="60">
        <v>11714727</v>
      </c>
      <c r="M19" s="60">
        <v>6847837</v>
      </c>
      <c r="N19" s="60">
        <v>6847837</v>
      </c>
      <c r="O19" s="60">
        <v>5056589</v>
      </c>
      <c r="P19" s="60">
        <v>7551981</v>
      </c>
      <c r="Q19" s="60">
        <v>23292610</v>
      </c>
      <c r="R19" s="60">
        <v>23292610</v>
      </c>
      <c r="S19" s="60">
        <v>2265025168</v>
      </c>
      <c r="T19" s="60">
        <v>2299762138</v>
      </c>
      <c r="U19" s="60">
        <v>2353383057</v>
      </c>
      <c r="V19" s="60">
        <v>2353383057</v>
      </c>
      <c r="W19" s="60">
        <v>2353383057</v>
      </c>
      <c r="X19" s="60">
        <v>2064952903</v>
      </c>
      <c r="Y19" s="60">
        <v>288430154</v>
      </c>
      <c r="Z19" s="140">
        <v>13.97</v>
      </c>
      <c r="AA19" s="62">
        <v>2064952903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11624830</v>
      </c>
      <c r="D22" s="155"/>
      <c r="E22" s="59">
        <v>10950114</v>
      </c>
      <c r="F22" s="60">
        <v>11624830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8183203</v>
      </c>
      <c r="T22" s="60">
        <v>8183203</v>
      </c>
      <c r="U22" s="60">
        <v>7832247</v>
      </c>
      <c r="V22" s="60">
        <v>7832247</v>
      </c>
      <c r="W22" s="60">
        <v>7832247</v>
      </c>
      <c r="X22" s="60">
        <v>11624830</v>
      </c>
      <c r="Y22" s="60">
        <v>-3792583</v>
      </c>
      <c r="Z22" s="140">
        <v>-32.62</v>
      </c>
      <c r="AA22" s="62">
        <v>11624830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2096095052</v>
      </c>
      <c r="D24" s="168">
        <f>SUM(D15:D23)</f>
        <v>0</v>
      </c>
      <c r="E24" s="76">
        <f t="shared" si="1"/>
        <v>2552414589</v>
      </c>
      <c r="F24" s="77">
        <f t="shared" si="1"/>
        <v>2076577733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11714727</v>
      </c>
      <c r="M24" s="77">
        <f t="shared" si="1"/>
        <v>6847837</v>
      </c>
      <c r="N24" s="77">
        <f t="shared" si="1"/>
        <v>6847837</v>
      </c>
      <c r="O24" s="77">
        <f t="shared" si="1"/>
        <v>5056589</v>
      </c>
      <c r="P24" s="77">
        <f t="shared" si="1"/>
        <v>7551981</v>
      </c>
      <c r="Q24" s="77">
        <f t="shared" si="1"/>
        <v>23292610</v>
      </c>
      <c r="R24" s="77">
        <f t="shared" si="1"/>
        <v>23292610</v>
      </c>
      <c r="S24" s="77">
        <f t="shared" si="1"/>
        <v>2273208371</v>
      </c>
      <c r="T24" s="77">
        <f t="shared" si="1"/>
        <v>2307945341</v>
      </c>
      <c r="U24" s="77">
        <f t="shared" si="1"/>
        <v>2361215304</v>
      </c>
      <c r="V24" s="77">
        <f t="shared" si="1"/>
        <v>2361215304</v>
      </c>
      <c r="W24" s="77">
        <f t="shared" si="1"/>
        <v>2361215304</v>
      </c>
      <c r="X24" s="77">
        <f t="shared" si="1"/>
        <v>2076577733</v>
      </c>
      <c r="Y24" s="77">
        <f t="shared" si="1"/>
        <v>284637571</v>
      </c>
      <c r="Z24" s="212">
        <f>+IF(X24&lt;&gt;0,+(Y24/X24)*100,0)</f>
        <v>13.707051100311496</v>
      </c>
      <c r="AA24" s="79">
        <f>SUM(AA15:AA23)</f>
        <v>2076577733</v>
      </c>
    </row>
    <row r="25" spans="1:27" ht="12.75">
      <c r="A25" s="250" t="s">
        <v>159</v>
      </c>
      <c r="B25" s="251"/>
      <c r="C25" s="168">
        <f aca="true" t="shared" si="2" ref="C25:Y25">+C12+C24</f>
        <v>2427075070</v>
      </c>
      <c r="D25" s="168">
        <f>+D12+D24</f>
        <v>0</v>
      </c>
      <c r="E25" s="72">
        <f t="shared" si="2"/>
        <v>2805730360</v>
      </c>
      <c r="F25" s="73">
        <f t="shared" si="2"/>
        <v>2238425504</v>
      </c>
      <c r="G25" s="73">
        <f t="shared" si="2"/>
        <v>335547931</v>
      </c>
      <c r="H25" s="73">
        <f t="shared" si="2"/>
        <v>51755804</v>
      </c>
      <c r="I25" s="73">
        <f t="shared" si="2"/>
        <v>-29214905</v>
      </c>
      <c r="J25" s="73">
        <f t="shared" si="2"/>
        <v>-29214905</v>
      </c>
      <c r="K25" s="73">
        <f t="shared" si="2"/>
        <v>-60545266</v>
      </c>
      <c r="L25" s="73">
        <f t="shared" si="2"/>
        <v>-49379145</v>
      </c>
      <c r="M25" s="73">
        <f t="shared" si="2"/>
        <v>166823881</v>
      </c>
      <c r="N25" s="73">
        <f t="shared" si="2"/>
        <v>166823881</v>
      </c>
      <c r="O25" s="73">
        <f t="shared" si="2"/>
        <v>-10613745</v>
      </c>
      <c r="P25" s="73">
        <f t="shared" si="2"/>
        <v>-13208706</v>
      </c>
      <c r="Q25" s="73">
        <f t="shared" si="2"/>
        <v>119175688</v>
      </c>
      <c r="R25" s="73">
        <f t="shared" si="2"/>
        <v>119175688</v>
      </c>
      <c r="S25" s="73">
        <f t="shared" si="2"/>
        <v>2827909506</v>
      </c>
      <c r="T25" s="73">
        <f t="shared" si="2"/>
        <v>2791607173</v>
      </c>
      <c r="U25" s="73">
        <f t="shared" si="2"/>
        <v>2734083950</v>
      </c>
      <c r="V25" s="73">
        <f t="shared" si="2"/>
        <v>2734083950</v>
      </c>
      <c r="W25" s="73">
        <f t="shared" si="2"/>
        <v>2734083950</v>
      </c>
      <c r="X25" s="73">
        <f t="shared" si="2"/>
        <v>2238425504</v>
      </c>
      <c r="Y25" s="73">
        <f t="shared" si="2"/>
        <v>495658446</v>
      </c>
      <c r="Z25" s="170">
        <f>+IF(X25&lt;&gt;0,+(Y25/X25)*100,0)</f>
        <v>22.14317363317533</v>
      </c>
      <c r="AA25" s="74">
        <f>+AA12+AA24</f>
        <v>2238425504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353141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>
        <v>353141</v>
      </c>
      <c r="T30" s="60">
        <v>353141</v>
      </c>
      <c r="U30" s="60">
        <v>353141</v>
      </c>
      <c r="V30" s="60">
        <v>353141</v>
      </c>
      <c r="W30" s="60">
        <v>353141</v>
      </c>
      <c r="X30" s="60"/>
      <c r="Y30" s="60">
        <v>353141</v>
      </c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128072908</v>
      </c>
      <c r="D32" s="155"/>
      <c r="E32" s="59">
        <v>100333604</v>
      </c>
      <c r="F32" s="60">
        <v>128072908</v>
      </c>
      <c r="G32" s="60">
        <v>163261099</v>
      </c>
      <c r="H32" s="60">
        <v>7948573</v>
      </c>
      <c r="I32" s="60">
        <v>-36058513</v>
      </c>
      <c r="J32" s="60">
        <v>-36058513</v>
      </c>
      <c r="K32" s="60">
        <v>20293054</v>
      </c>
      <c r="L32" s="60">
        <v>-8369615</v>
      </c>
      <c r="M32" s="60">
        <v>-28946529</v>
      </c>
      <c r="N32" s="60">
        <v>-28946529</v>
      </c>
      <c r="O32" s="60">
        <v>-13816555</v>
      </c>
      <c r="P32" s="60">
        <v>-9472682</v>
      </c>
      <c r="Q32" s="60">
        <v>22439500</v>
      </c>
      <c r="R32" s="60">
        <v>22439500</v>
      </c>
      <c r="S32" s="60">
        <v>152188032</v>
      </c>
      <c r="T32" s="60">
        <v>145373527</v>
      </c>
      <c r="U32" s="60">
        <v>87634257</v>
      </c>
      <c r="V32" s="60">
        <v>87634257</v>
      </c>
      <c r="W32" s="60">
        <v>87634257</v>
      </c>
      <c r="X32" s="60">
        <v>128072908</v>
      </c>
      <c r="Y32" s="60">
        <v>-40438651</v>
      </c>
      <c r="Z32" s="140">
        <v>-31.57</v>
      </c>
      <c r="AA32" s="62">
        <v>128072908</v>
      </c>
    </row>
    <row r="33" spans="1:27" ht="12.75">
      <c r="A33" s="249" t="s">
        <v>165</v>
      </c>
      <c r="B33" s="182"/>
      <c r="C33" s="155">
        <v>11870916</v>
      </c>
      <c r="D33" s="155"/>
      <c r="E33" s="59"/>
      <c r="F33" s="60">
        <v>11870916</v>
      </c>
      <c r="G33" s="60"/>
      <c r="H33" s="60"/>
      <c r="I33" s="60"/>
      <c r="J33" s="60"/>
      <c r="K33" s="60"/>
      <c r="L33" s="60"/>
      <c r="M33" s="60">
        <v>-4959643</v>
      </c>
      <c r="N33" s="60">
        <v>-4959643</v>
      </c>
      <c r="O33" s="60">
        <v>-14696</v>
      </c>
      <c r="P33" s="60"/>
      <c r="Q33" s="60"/>
      <c r="R33" s="60"/>
      <c r="S33" s="60">
        <v>11928714</v>
      </c>
      <c r="T33" s="60">
        <v>11928714</v>
      </c>
      <c r="U33" s="60">
        <v>11928714</v>
      </c>
      <c r="V33" s="60">
        <v>11928714</v>
      </c>
      <c r="W33" s="60">
        <v>11928714</v>
      </c>
      <c r="X33" s="60">
        <v>11870916</v>
      </c>
      <c r="Y33" s="60">
        <v>57798</v>
      </c>
      <c r="Z33" s="140">
        <v>0.49</v>
      </c>
      <c r="AA33" s="62">
        <v>11870916</v>
      </c>
    </row>
    <row r="34" spans="1:27" ht="12.75">
      <c r="A34" s="250" t="s">
        <v>58</v>
      </c>
      <c r="B34" s="251"/>
      <c r="C34" s="168">
        <f aca="true" t="shared" si="3" ref="C34:Y34">SUM(C29:C33)</f>
        <v>140296965</v>
      </c>
      <c r="D34" s="168">
        <f>SUM(D29:D33)</f>
        <v>0</v>
      </c>
      <c r="E34" s="72">
        <f t="shared" si="3"/>
        <v>100333604</v>
      </c>
      <c r="F34" s="73">
        <f t="shared" si="3"/>
        <v>139943824</v>
      </c>
      <c r="G34" s="73">
        <f t="shared" si="3"/>
        <v>163261099</v>
      </c>
      <c r="H34" s="73">
        <f t="shared" si="3"/>
        <v>7948573</v>
      </c>
      <c r="I34" s="73">
        <f t="shared" si="3"/>
        <v>-36058513</v>
      </c>
      <c r="J34" s="73">
        <f t="shared" si="3"/>
        <v>-36058513</v>
      </c>
      <c r="K34" s="73">
        <f t="shared" si="3"/>
        <v>20293054</v>
      </c>
      <c r="L34" s="73">
        <f t="shared" si="3"/>
        <v>-8369615</v>
      </c>
      <c r="M34" s="73">
        <f t="shared" si="3"/>
        <v>-33906172</v>
      </c>
      <c r="N34" s="73">
        <f t="shared" si="3"/>
        <v>-33906172</v>
      </c>
      <c r="O34" s="73">
        <f t="shared" si="3"/>
        <v>-13831251</v>
      </c>
      <c r="P34" s="73">
        <f t="shared" si="3"/>
        <v>-9472682</v>
      </c>
      <c r="Q34" s="73">
        <f t="shared" si="3"/>
        <v>22439500</v>
      </c>
      <c r="R34" s="73">
        <f t="shared" si="3"/>
        <v>22439500</v>
      </c>
      <c r="S34" s="73">
        <f t="shared" si="3"/>
        <v>164469887</v>
      </c>
      <c r="T34" s="73">
        <f t="shared" si="3"/>
        <v>157655382</v>
      </c>
      <c r="U34" s="73">
        <f t="shared" si="3"/>
        <v>99916112</v>
      </c>
      <c r="V34" s="73">
        <f t="shared" si="3"/>
        <v>99916112</v>
      </c>
      <c r="W34" s="73">
        <f t="shared" si="3"/>
        <v>99916112</v>
      </c>
      <c r="X34" s="73">
        <f t="shared" si="3"/>
        <v>139943824</v>
      </c>
      <c r="Y34" s="73">
        <f t="shared" si="3"/>
        <v>-40027712</v>
      </c>
      <c r="Z34" s="170">
        <f>+IF(X34&lt;&gt;0,+(Y34/X34)*100,0)</f>
        <v>-28.602699894780635</v>
      </c>
      <c r="AA34" s="74">
        <f>SUM(AA29:AA33)</f>
        <v>139943824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14115</v>
      </c>
      <c r="D37" s="155"/>
      <c r="E37" s="59">
        <v>714843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>
        <v>454115</v>
      </c>
      <c r="T37" s="60">
        <v>454115</v>
      </c>
      <c r="U37" s="60">
        <v>454115</v>
      </c>
      <c r="V37" s="60">
        <v>454115</v>
      </c>
      <c r="W37" s="60">
        <v>454115</v>
      </c>
      <c r="X37" s="60"/>
      <c r="Y37" s="60">
        <v>454115</v>
      </c>
      <c r="Z37" s="140"/>
      <c r="AA37" s="62"/>
    </row>
    <row r="38" spans="1:27" ht="12.75">
      <c r="A38" s="249" t="s">
        <v>165</v>
      </c>
      <c r="B38" s="182"/>
      <c r="C38" s="155">
        <v>29040301</v>
      </c>
      <c r="D38" s="155"/>
      <c r="E38" s="59">
        <v>22928588</v>
      </c>
      <c r="F38" s="60">
        <v>23643431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>
        <v>24302794</v>
      </c>
      <c r="T38" s="60">
        <v>24302794</v>
      </c>
      <c r="U38" s="60">
        <v>24302794</v>
      </c>
      <c r="V38" s="60">
        <v>24302794</v>
      </c>
      <c r="W38" s="60">
        <v>24302794</v>
      </c>
      <c r="X38" s="60">
        <v>23643431</v>
      </c>
      <c r="Y38" s="60">
        <v>659363</v>
      </c>
      <c r="Z38" s="140">
        <v>2.79</v>
      </c>
      <c r="AA38" s="62">
        <v>23643431</v>
      </c>
    </row>
    <row r="39" spans="1:27" ht="12.75">
      <c r="A39" s="250" t="s">
        <v>59</v>
      </c>
      <c r="B39" s="253"/>
      <c r="C39" s="168">
        <f aca="true" t="shared" si="4" ref="C39:Y39">SUM(C37:C38)</f>
        <v>29054416</v>
      </c>
      <c r="D39" s="168">
        <f>SUM(D37:D38)</f>
        <v>0</v>
      </c>
      <c r="E39" s="76">
        <f t="shared" si="4"/>
        <v>23643431</v>
      </c>
      <c r="F39" s="77">
        <f t="shared" si="4"/>
        <v>23643431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24756909</v>
      </c>
      <c r="T39" s="77">
        <f t="shared" si="4"/>
        <v>24756909</v>
      </c>
      <c r="U39" s="77">
        <f t="shared" si="4"/>
        <v>24756909</v>
      </c>
      <c r="V39" s="77">
        <f t="shared" si="4"/>
        <v>24756909</v>
      </c>
      <c r="W39" s="77">
        <f t="shared" si="4"/>
        <v>24756909</v>
      </c>
      <c r="X39" s="77">
        <f t="shared" si="4"/>
        <v>23643431</v>
      </c>
      <c r="Y39" s="77">
        <f t="shared" si="4"/>
        <v>1113478</v>
      </c>
      <c r="Z39" s="212">
        <f>+IF(X39&lt;&gt;0,+(Y39/X39)*100,0)</f>
        <v>4.70946031479103</v>
      </c>
      <c r="AA39" s="79">
        <f>SUM(AA37:AA38)</f>
        <v>23643431</v>
      </c>
    </row>
    <row r="40" spans="1:27" ht="12.75">
      <c r="A40" s="250" t="s">
        <v>167</v>
      </c>
      <c r="B40" s="251"/>
      <c r="C40" s="168">
        <f aca="true" t="shared" si="5" ref="C40:Y40">+C34+C39</f>
        <v>169351381</v>
      </c>
      <c r="D40" s="168">
        <f>+D34+D39</f>
        <v>0</v>
      </c>
      <c r="E40" s="72">
        <f t="shared" si="5"/>
        <v>123977035</v>
      </c>
      <c r="F40" s="73">
        <f t="shared" si="5"/>
        <v>163587255</v>
      </c>
      <c r="G40" s="73">
        <f t="shared" si="5"/>
        <v>163261099</v>
      </c>
      <c r="H40" s="73">
        <f t="shared" si="5"/>
        <v>7948573</v>
      </c>
      <c r="I40" s="73">
        <f t="shared" si="5"/>
        <v>-36058513</v>
      </c>
      <c r="J40" s="73">
        <f t="shared" si="5"/>
        <v>-36058513</v>
      </c>
      <c r="K40" s="73">
        <f t="shared" si="5"/>
        <v>20293054</v>
      </c>
      <c r="L40" s="73">
        <f t="shared" si="5"/>
        <v>-8369615</v>
      </c>
      <c r="M40" s="73">
        <f t="shared" si="5"/>
        <v>-33906172</v>
      </c>
      <c r="N40" s="73">
        <f t="shared" si="5"/>
        <v>-33906172</v>
      </c>
      <c r="O40" s="73">
        <f t="shared" si="5"/>
        <v>-13831251</v>
      </c>
      <c r="P40" s="73">
        <f t="shared" si="5"/>
        <v>-9472682</v>
      </c>
      <c r="Q40" s="73">
        <f t="shared" si="5"/>
        <v>22439500</v>
      </c>
      <c r="R40" s="73">
        <f t="shared" si="5"/>
        <v>22439500</v>
      </c>
      <c r="S40" s="73">
        <f t="shared" si="5"/>
        <v>189226796</v>
      </c>
      <c r="T40" s="73">
        <f t="shared" si="5"/>
        <v>182412291</v>
      </c>
      <c r="U40" s="73">
        <f t="shared" si="5"/>
        <v>124673021</v>
      </c>
      <c r="V40" s="73">
        <f t="shared" si="5"/>
        <v>124673021</v>
      </c>
      <c r="W40" s="73">
        <f t="shared" si="5"/>
        <v>124673021</v>
      </c>
      <c r="X40" s="73">
        <f t="shared" si="5"/>
        <v>163587255</v>
      </c>
      <c r="Y40" s="73">
        <f t="shared" si="5"/>
        <v>-38914234</v>
      </c>
      <c r="Z40" s="170">
        <f>+IF(X40&lt;&gt;0,+(Y40/X40)*100,0)</f>
        <v>-23.788059772749413</v>
      </c>
      <c r="AA40" s="74">
        <f>+AA34+AA39</f>
        <v>163587255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2257723689</v>
      </c>
      <c r="D42" s="257">
        <f>+D25-D40</f>
        <v>0</v>
      </c>
      <c r="E42" s="258">
        <f t="shared" si="6"/>
        <v>2681753325</v>
      </c>
      <c r="F42" s="259">
        <f t="shared" si="6"/>
        <v>2074838249</v>
      </c>
      <c r="G42" s="259">
        <f t="shared" si="6"/>
        <v>172286832</v>
      </c>
      <c r="H42" s="259">
        <f t="shared" si="6"/>
        <v>43807231</v>
      </c>
      <c r="I42" s="259">
        <f t="shared" si="6"/>
        <v>6843608</v>
      </c>
      <c r="J42" s="259">
        <f t="shared" si="6"/>
        <v>6843608</v>
      </c>
      <c r="K42" s="259">
        <f t="shared" si="6"/>
        <v>-80838320</v>
      </c>
      <c r="L42" s="259">
        <f t="shared" si="6"/>
        <v>-41009530</v>
      </c>
      <c r="M42" s="259">
        <f t="shared" si="6"/>
        <v>200730053</v>
      </c>
      <c r="N42" s="259">
        <f t="shared" si="6"/>
        <v>200730053</v>
      </c>
      <c r="O42" s="259">
        <f t="shared" si="6"/>
        <v>3217506</v>
      </c>
      <c r="P42" s="259">
        <f t="shared" si="6"/>
        <v>-3736024</v>
      </c>
      <c r="Q42" s="259">
        <f t="shared" si="6"/>
        <v>96736188</v>
      </c>
      <c r="R42" s="259">
        <f t="shared" si="6"/>
        <v>96736188</v>
      </c>
      <c r="S42" s="259">
        <f t="shared" si="6"/>
        <v>2638682710</v>
      </c>
      <c r="T42" s="259">
        <f t="shared" si="6"/>
        <v>2609194882</v>
      </c>
      <c r="U42" s="259">
        <f t="shared" si="6"/>
        <v>2609410929</v>
      </c>
      <c r="V42" s="259">
        <f t="shared" si="6"/>
        <v>2609410929</v>
      </c>
      <c r="W42" s="259">
        <f t="shared" si="6"/>
        <v>2609410929</v>
      </c>
      <c r="X42" s="259">
        <f t="shared" si="6"/>
        <v>2074838249</v>
      </c>
      <c r="Y42" s="259">
        <f t="shared" si="6"/>
        <v>534572680</v>
      </c>
      <c r="Z42" s="260">
        <f>+IF(X42&lt;&gt;0,+(Y42/X42)*100,0)</f>
        <v>25.764547200614096</v>
      </c>
      <c r="AA42" s="261">
        <f>+AA25-AA40</f>
        <v>2074838249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2257723689</v>
      </c>
      <c r="D45" s="155"/>
      <c r="E45" s="59">
        <v>2681753324</v>
      </c>
      <c r="F45" s="60">
        <v>2074838249</v>
      </c>
      <c r="G45" s="60">
        <v>172286832</v>
      </c>
      <c r="H45" s="60">
        <v>43807231</v>
      </c>
      <c r="I45" s="60">
        <v>6843608</v>
      </c>
      <c r="J45" s="60">
        <v>6843608</v>
      </c>
      <c r="K45" s="60">
        <v>-80838320</v>
      </c>
      <c r="L45" s="60">
        <v>-41009530</v>
      </c>
      <c r="M45" s="60">
        <v>200730053</v>
      </c>
      <c r="N45" s="60">
        <v>200730053</v>
      </c>
      <c r="O45" s="60">
        <v>3217506</v>
      </c>
      <c r="P45" s="60">
        <v>-3736024</v>
      </c>
      <c r="Q45" s="60">
        <v>96736188</v>
      </c>
      <c r="R45" s="60">
        <v>96736188</v>
      </c>
      <c r="S45" s="60">
        <v>2638682710</v>
      </c>
      <c r="T45" s="60">
        <v>2609194882</v>
      </c>
      <c r="U45" s="60">
        <v>2609410929</v>
      </c>
      <c r="V45" s="60">
        <v>2609410929</v>
      </c>
      <c r="W45" s="60">
        <v>2609410929</v>
      </c>
      <c r="X45" s="60">
        <v>2074838249</v>
      </c>
      <c r="Y45" s="60">
        <v>534572680</v>
      </c>
      <c r="Z45" s="139">
        <v>25.76</v>
      </c>
      <c r="AA45" s="62">
        <v>2074838249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2257723689</v>
      </c>
      <c r="D48" s="217">
        <f>SUM(D45:D47)</f>
        <v>0</v>
      </c>
      <c r="E48" s="264">
        <f t="shared" si="7"/>
        <v>2681753324</v>
      </c>
      <c r="F48" s="219">
        <f t="shared" si="7"/>
        <v>2074838249</v>
      </c>
      <c r="G48" s="219">
        <f t="shared" si="7"/>
        <v>172286832</v>
      </c>
      <c r="H48" s="219">
        <f t="shared" si="7"/>
        <v>43807231</v>
      </c>
      <c r="I48" s="219">
        <f t="shared" si="7"/>
        <v>6843608</v>
      </c>
      <c r="J48" s="219">
        <f t="shared" si="7"/>
        <v>6843608</v>
      </c>
      <c r="K48" s="219">
        <f t="shared" si="7"/>
        <v>-80838320</v>
      </c>
      <c r="L48" s="219">
        <f t="shared" si="7"/>
        <v>-41009530</v>
      </c>
      <c r="M48" s="219">
        <f t="shared" si="7"/>
        <v>200730053</v>
      </c>
      <c r="N48" s="219">
        <f t="shared" si="7"/>
        <v>200730053</v>
      </c>
      <c r="O48" s="219">
        <f t="shared" si="7"/>
        <v>3217506</v>
      </c>
      <c r="P48" s="219">
        <f t="shared" si="7"/>
        <v>-3736024</v>
      </c>
      <c r="Q48" s="219">
        <f t="shared" si="7"/>
        <v>96736188</v>
      </c>
      <c r="R48" s="219">
        <f t="shared" si="7"/>
        <v>96736188</v>
      </c>
      <c r="S48" s="219">
        <f t="shared" si="7"/>
        <v>2638682710</v>
      </c>
      <c r="T48" s="219">
        <f t="shared" si="7"/>
        <v>2609194882</v>
      </c>
      <c r="U48" s="219">
        <f t="shared" si="7"/>
        <v>2609410929</v>
      </c>
      <c r="V48" s="219">
        <f t="shared" si="7"/>
        <v>2609410929</v>
      </c>
      <c r="W48" s="219">
        <f t="shared" si="7"/>
        <v>2609410929</v>
      </c>
      <c r="X48" s="219">
        <f t="shared" si="7"/>
        <v>2074838249</v>
      </c>
      <c r="Y48" s="219">
        <f t="shared" si="7"/>
        <v>534572680</v>
      </c>
      <c r="Z48" s="265">
        <f>+IF(X48&lt;&gt;0,+(Y48/X48)*100,0)</f>
        <v>25.764547200614096</v>
      </c>
      <c r="AA48" s="232">
        <f>SUM(AA45:AA47)</f>
        <v>2074838249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40835431</v>
      </c>
      <c r="D7" s="155"/>
      <c r="E7" s="59">
        <v>60830004</v>
      </c>
      <c r="F7" s="60">
        <v>9124998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>
        <v>26376437</v>
      </c>
      <c r="T7" s="60">
        <v>8566857</v>
      </c>
      <c r="U7" s="60"/>
      <c r="V7" s="60">
        <v>34943294</v>
      </c>
      <c r="W7" s="60">
        <v>34943294</v>
      </c>
      <c r="X7" s="60">
        <v>9124998</v>
      </c>
      <c r="Y7" s="60">
        <v>25818296</v>
      </c>
      <c r="Z7" s="140">
        <v>282.94</v>
      </c>
      <c r="AA7" s="62">
        <v>9124998</v>
      </c>
    </row>
    <row r="8" spans="1:27" ht="12.75">
      <c r="A8" s="249" t="s">
        <v>178</v>
      </c>
      <c r="B8" s="182"/>
      <c r="C8" s="155"/>
      <c r="D8" s="155"/>
      <c r="E8" s="59">
        <v>992004</v>
      </c>
      <c r="F8" s="60">
        <v>992000</v>
      </c>
      <c r="G8" s="60"/>
      <c r="H8" s="60"/>
      <c r="I8" s="60"/>
      <c r="J8" s="60"/>
      <c r="K8" s="60"/>
      <c r="L8" s="60"/>
      <c r="M8" s="60"/>
      <c r="N8" s="60"/>
      <c r="O8" s="60"/>
      <c r="P8" s="60">
        <v>129526</v>
      </c>
      <c r="Q8" s="60">
        <v>-129526</v>
      </c>
      <c r="R8" s="60"/>
      <c r="S8" s="60">
        <v>426017</v>
      </c>
      <c r="T8" s="60">
        <v>6203840</v>
      </c>
      <c r="U8" s="60">
        <v>103807</v>
      </c>
      <c r="V8" s="60">
        <v>6733664</v>
      </c>
      <c r="W8" s="60">
        <v>6733664</v>
      </c>
      <c r="X8" s="60">
        <v>992000</v>
      </c>
      <c r="Y8" s="60">
        <v>5741664</v>
      </c>
      <c r="Z8" s="140">
        <v>578.8</v>
      </c>
      <c r="AA8" s="62">
        <v>992000</v>
      </c>
    </row>
    <row r="9" spans="1:27" ht="12.75">
      <c r="A9" s="249" t="s">
        <v>179</v>
      </c>
      <c r="B9" s="182"/>
      <c r="C9" s="155">
        <v>585144311</v>
      </c>
      <c r="D9" s="155"/>
      <c r="E9" s="59">
        <v>618162004</v>
      </c>
      <c r="F9" s="60">
        <v>618161999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>
        <v>12671944</v>
      </c>
      <c r="T9" s="60">
        <v>12187942</v>
      </c>
      <c r="U9" s="60">
        <v>1362644</v>
      </c>
      <c r="V9" s="60">
        <v>26222530</v>
      </c>
      <c r="W9" s="60">
        <v>26222530</v>
      </c>
      <c r="X9" s="60">
        <v>618161999</v>
      </c>
      <c r="Y9" s="60">
        <v>-591939469</v>
      </c>
      <c r="Z9" s="140">
        <v>-95.76</v>
      </c>
      <c r="AA9" s="62">
        <v>618161999</v>
      </c>
    </row>
    <row r="10" spans="1:27" ht="12.75">
      <c r="A10" s="249" t="s">
        <v>180</v>
      </c>
      <c r="B10" s="182"/>
      <c r="C10" s="155">
        <v>314468689</v>
      </c>
      <c r="D10" s="155"/>
      <c r="E10" s="59">
        <v>237974004</v>
      </c>
      <c r="F10" s="60">
        <v>237974001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>
        <v>19978958</v>
      </c>
      <c r="T10" s="60">
        <v>33649915</v>
      </c>
      <c r="U10" s="60">
        <v>32570970</v>
      </c>
      <c r="V10" s="60">
        <v>86199843</v>
      </c>
      <c r="W10" s="60">
        <v>86199843</v>
      </c>
      <c r="X10" s="60">
        <v>237974001</v>
      </c>
      <c r="Y10" s="60">
        <v>-151774158</v>
      </c>
      <c r="Z10" s="140">
        <v>-63.78</v>
      </c>
      <c r="AA10" s="62">
        <v>237974001</v>
      </c>
    </row>
    <row r="11" spans="1:27" ht="12.75">
      <c r="A11" s="249" t="s">
        <v>181</v>
      </c>
      <c r="B11" s="182"/>
      <c r="C11" s="155">
        <v>33205864</v>
      </c>
      <c r="D11" s="155"/>
      <c r="E11" s="59">
        <v>24056000</v>
      </c>
      <c r="F11" s="60">
        <v>24056000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2315752</v>
      </c>
      <c r="Q11" s="60">
        <v>-2315752</v>
      </c>
      <c r="R11" s="60"/>
      <c r="S11" s="60">
        <v>1187539</v>
      </c>
      <c r="T11" s="60">
        <v>2696812</v>
      </c>
      <c r="U11" s="60">
        <v>3701545</v>
      </c>
      <c r="V11" s="60">
        <v>7585896</v>
      </c>
      <c r="W11" s="60">
        <v>7585896</v>
      </c>
      <c r="X11" s="60">
        <v>24056000</v>
      </c>
      <c r="Y11" s="60">
        <v>-16470104</v>
      </c>
      <c r="Z11" s="140">
        <v>-68.47</v>
      </c>
      <c r="AA11" s="62">
        <v>24056000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-586639218</v>
      </c>
      <c r="D14" s="155"/>
      <c r="E14" s="59">
        <v>-751581008</v>
      </c>
      <c r="F14" s="60">
        <v>-700785998</v>
      </c>
      <c r="G14" s="60">
        <v>-23223756</v>
      </c>
      <c r="H14" s="60">
        <v>-36286975</v>
      </c>
      <c r="I14" s="60">
        <v>-50008621</v>
      </c>
      <c r="J14" s="60">
        <v>-109519352</v>
      </c>
      <c r="K14" s="60">
        <v>-73520247</v>
      </c>
      <c r="L14" s="60">
        <v>-62467226</v>
      </c>
      <c r="M14" s="60">
        <v>-62127308</v>
      </c>
      <c r="N14" s="60">
        <v>-198114781</v>
      </c>
      <c r="O14" s="60">
        <v>-40438618</v>
      </c>
      <c r="P14" s="60">
        <v>-47230416</v>
      </c>
      <c r="Q14" s="60">
        <v>-44276401</v>
      </c>
      <c r="R14" s="60">
        <v>-131945435</v>
      </c>
      <c r="S14" s="60">
        <v>822755257</v>
      </c>
      <c r="T14" s="60">
        <v>-79567560</v>
      </c>
      <c r="U14" s="60">
        <v>-123518987</v>
      </c>
      <c r="V14" s="60">
        <v>619668710</v>
      </c>
      <c r="W14" s="60">
        <v>180089142</v>
      </c>
      <c r="X14" s="60">
        <v>-700785998</v>
      </c>
      <c r="Y14" s="60">
        <v>880875140</v>
      </c>
      <c r="Z14" s="140">
        <v>-125.7</v>
      </c>
      <c r="AA14" s="62">
        <v>-700785998</v>
      </c>
    </row>
    <row r="15" spans="1:27" ht="12.75">
      <c r="A15" s="249" t="s">
        <v>40</v>
      </c>
      <c r="B15" s="182"/>
      <c r="C15" s="155">
        <v>-991725</v>
      </c>
      <c r="D15" s="155"/>
      <c r="E15" s="59">
        <v>-474996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-1600000</v>
      </c>
      <c r="D16" s="155"/>
      <c r="E16" s="59">
        <v>-3000000</v>
      </c>
      <c r="F16" s="60">
        <v>-3000000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-725072</v>
      </c>
      <c r="Q16" s="60">
        <v>725072</v>
      </c>
      <c r="R16" s="60"/>
      <c r="S16" s="60">
        <v>-3598491</v>
      </c>
      <c r="T16" s="60">
        <v>-3042658</v>
      </c>
      <c r="U16" s="60">
        <v>-1547259</v>
      </c>
      <c r="V16" s="60">
        <v>-8188408</v>
      </c>
      <c r="W16" s="60">
        <v>-8188408</v>
      </c>
      <c r="X16" s="60">
        <v>-3000000</v>
      </c>
      <c r="Y16" s="60">
        <v>-5188408</v>
      </c>
      <c r="Z16" s="140">
        <v>172.95</v>
      </c>
      <c r="AA16" s="62">
        <v>-3000000</v>
      </c>
    </row>
    <row r="17" spans="1:27" ht="12.75">
      <c r="A17" s="250" t="s">
        <v>185</v>
      </c>
      <c r="B17" s="251"/>
      <c r="C17" s="168">
        <f aca="true" t="shared" si="0" ref="C17:Y17">SUM(C6:C16)</f>
        <v>384423352</v>
      </c>
      <c r="D17" s="168">
        <f t="shared" si="0"/>
        <v>0</v>
      </c>
      <c r="E17" s="72">
        <f t="shared" si="0"/>
        <v>186958012</v>
      </c>
      <c r="F17" s="73">
        <f t="shared" si="0"/>
        <v>186523000</v>
      </c>
      <c r="G17" s="73">
        <f t="shared" si="0"/>
        <v>-23223756</v>
      </c>
      <c r="H17" s="73">
        <f t="shared" si="0"/>
        <v>-36286975</v>
      </c>
      <c r="I17" s="73">
        <f t="shared" si="0"/>
        <v>-50008621</v>
      </c>
      <c r="J17" s="73">
        <f t="shared" si="0"/>
        <v>-109519352</v>
      </c>
      <c r="K17" s="73">
        <f t="shared" si="0"/>
        <v>-73520247</v>
      </c>
      <c r="L17" s="73">
        <f t="shared" si="0"/>
        <v>-62467226</v>
      </c>
      <c r="M17" s="73">
        <f t="shared" si="0"/>
        <v>-62127308</v>
      </c>
      <c r="N17" s="73">
        <f t="shared" si="0"/>
        <v>-198114781</v>
      </c>
      <c r="O17" s="73">
        <f t="shared" si="0"/>
        <v>-40438618</v>
      </c>
      <c r="P17" s="73">
        <f t="shared" si="0"/>
        <v>-45510210</v>
      </c>
      <c r="Q17" s="73">
        <f t="shared" si="0"/>
        <v>-45996607</v>
      </c>
      <c r="R17" s="73">
        <f t="shared" si="0"/>
        <v>-131945435</v>
      </c>
      <c r="S17" s="73">
        <f t="shared" si="0"/>
        <v>879797661</v>
      </c>
      <c r="T17" s="73">
        <f t="shared" si="0"/>
        <v>-19304852</v>
      </c>
      <c r="U17" s="73">
        <f t="shared" si="0"/>
        <v>-87327280</v>
      </c>
      <c r="V17" s="73">
        <f t="shared" si="0"/>
        <v>773165529</v>
      </c>
      <c r="W17" s="73">
        <f t="shared" si="0"/>
        <v>333585961</v>
      </c>
      <c r="X17" s="73">
        <f t="shared" si="0"/>
        <v>186523000</v>
      </c>
      <c r="Y17" s="73">
        <f t="shared" si="0"/>
        <v>147062961</v>
      </c>
      <c r="Z17" s="170">
        <f>+IF(X17&lt;&gt;0,+(Y17/X17)*100,0)</f>
        <v>78.84441114500625</v>
      </c>
      <c r="AA17" s="74">
        <f>SUM(AA6:AA16)</f>
        <v>186523000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-341976525</v>
      </c>
      <c r="D26" s="155"/>
      <c r="E26" s="59">
        <v>-237974000</v>
      </c>
      <c r="F26" s="60">
        <v>-237974000</v>
      </c>
      <c r="G26" s="60">
        <v>-74398</v>
      </c>
      <c r="H26" s="60"/>
      <c r="I26" s="60"/>
      <c r="J26" s="60">
        <v>-74398</v>
      </c>
      <c r="K26" s="60">
        <v>-48101342</v>
      </c>
      <c r="L26" s="60"/>
      <c r="M26" s="60"/>
      <c r="N26" s="60">
        <v>-48101342</v>
      </c>
      <c r="O26" s="60"/>
      <c r="P26" s="60">
        <v>-15103543</v>
      </c>
      <c r="Q26" s="60">
        <v>63279283</v>
      </c>
      <c r="R26" s="60">
        <v>48175740</v>
      </c>
      <c r="S26" s="60">
        <v>-19978958</v>
      </c>
      <c r="T26" s="60">
        <v>-54612379</v>
      </c>
      <c r="U26" s="60">
        <v>-32570965</v>
      </c>
      <c r="V26" s="60">
        <v>-107162302</v>
      </c>
      <c r="W26" s="60">
        <v>-107162302</v>
      </c>
      <c r="X26" s="60">
        <v>-237974000</v>
      </c>
      <c r="Y26" s="60">
        <v>130811698</v>
      </c>
      <c r="Z26" s="140">
        <v>-54.97</v>
      </c>
      <c r="AA26" s="62">
        <v>-237974000</v>
      </c>
    </row>
    <row r="27" spans="1:27" ht="12.75">
      <c r="A27" s="250" t="s">
        <v>192</v>
      </c>
      <c r="B27" s="251"/>
      <c r="C27" s="168">
        <f aca="true" t="shared" si="1" ref="C27:Y27">SUM(C21:C26)</f>
        <v>-341976525</v>
      </c>
      <c r="D27" s="168">
        <f>SUM(D21:D26)</f>
        <v>0</v>
      </c>
      <c r="E27" s="72">
        <f t="shared" si="1"/>
        <v>-237974000</v>
      </c>
      <c r="F27" s="73">
        <f t="shared" si="1"/>
        <v>-237974000</v>
      </c>
      <c r="G27" s="73">
        <f t="shared" si="1"/>
        <v>-74398</v>
      </c>
      <c r="H27" s="73">
        <f t="shared" si="1"/>
        <v>0</v>
      </c>
      <c r="I27" s="73">
        <f t="shared" si="1"/>
        <v>0</v>
      </c>
      <c r="J27" s="73">
        <f t="shared" si="1"/>
        <v>-74398</v>
      </c>
      <c r="K27" s="73">
        <f t="shared" si="1"/>
        <v>-48101342</v>
      </c>
      <c r="L27" s="73">
        <f t="shared" si="1"/>
        <v>0</v>
      </c>
      <c r="M27" s="73">
        <f t="shared" si="1"/>
        <v>0</v>
      </c>
      <c r="N27" s="73">
        <f t="shared" si="1"/>
        <v>-48101342</v>
      </c>
      <c r="O27" s="73">
        <f t="shared" si="1"/>
        <v>0</v>
      </c>
      <c r="P27" s="73">
        <f t="shared" si="1"/>
        <v>-15103543</v>
      </c>
      <c r="Q27" s="73">
        <f t="shared" si="1"/>
        <v>63279283</v>
      </c>
      <c r="R27" s="73">
        <f t="shared" si="1"/>
        <v>48175740</v>
      </c>
      <c r="S27" s="73">
        <f t="shared" si="1"/>
        <v>-19978958</v>
      </c>
      <c r="T27" s="73">
        <f t="shared" si="1"/>
        <v>-54612379</v>
      </c>
      <c r="U27" s="73">
        <f t="shared" si="1"/>
        <v>-32570965</v>
      </c>
      <c r="V27" s="73">
        <f t="shared" si="1"/>
        <v>-107162302</v>
      </c>
      <c r="W27" s="73">
        <f t="shared" si="1"/>
        <v>-107162302</v>
      </c>
      <c r="X27" s="73">
        <f t="shared" si="1"/>
        <v>-237974000</v>
      </c>
      <c r="Y27" s="73">
        <f t="shared" si="1"/>
        <v>130811698</v>
      </c>
      <c r="Z27" s="170">
        <f>+IF(X27&lt;&gt;0,+(Y27/X27)*100,0)</f>
        <v>-54.96890332557338</v>
      </c>
      <c r="AA27" s="74">
        <f>SUM(AA21:AA26)</f>
        <v>-237974000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-1370528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-1370528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41076299</v>
      </c>
      <c r="D38" s="153">
        <f>+D17+D27+D36</f>
        <v>0</v>
      </c>
      <c r="E38" s="99">
        <f t="shared" si="3"/>
        <v>-51015988</v>
      </c>
      <c r="F38" s="100">
        <f t="shared" si="3"/>
        <v>-51451000</v>
      </c>
      <c r="G38" s="100">
        <f t="shared" si="3"/>
        <v>-23298154</v>
      </c>
      <c r="H38" s="100">
        <f t="shared" si="3"/>
        <v>-36286975</v>
      </c>
      <c r="I38" s="100">
        <f t="shared" si="3"/>
        <v>-50008621</v>
      </c>
      <c r="J38" s="100">
        <f t="shared" si="3"/>
        <v>-109593750</v>
      </c>
      <c r="K38" s="100">
        <f t="shared" si="3"/>
        <v>-121621589</v>
      </c>
      <c r="L38" s="100">
        <f t="shared" si="3"/>
        <v>-62467226</v>
      </c>
      <c r="M38" s="100">
        <f t="shared" si="3"/>
        <v>-62127308</v>
      </c>
      <c r="N38" s="100">
        <f t="shared" si="3"/>
        <v>-246216123</v>
      </c>
      <c r="O38" s="100">
        <f t="shared" si="3"/>
        <v>-40438618</v>
      </c>
      <c r="P38" s="100">
        <f t="shared" si="3"/>
        <v>-60613753</v>
      </c>
      <c r="Q38" s="100">
        <f t="shared" si="3"/>
        <v>17282676</v>
      </c>
      <c r="R38" s="100">
        <f t="shared" si="3"/>
        <v>-83769695</v>
      </c>
      <c r="S38" s="100">
        <f t="shared" si="3"/>
        <v>859818703</v>
      </c>
      <c r="T38" s="100">
        <f t="shared" si="3"/>
        <v>-73917231</v>
      </c>
      <c r="U38" s="100">
        <f t="shared" si="3"/>
        <v>-119898245</v>
      </c>
      <c r="V38" s="100">
        <f t="shared" si="3"/>
        <v>666003227</v>
      </c>
      <c r="W38" s="100">
        <f t="shared" si="3"/>
        <v>226423659</v>
      </c>
      <c r="X38" s="100">
        <f t="shared" si="3"/>
        <v>-51451000</v>
      </c>
      <c r="Y38" s="100">
        <f t="shared" si="3"/>
        <v>277874659</v>
      </c>
      <c r="Z38" s="137">
        <f>+IF(X38&lt;&gt;0,+(Y38/X38)*100,0)</f>
        <v>-540.0763036675672</v>
      </c>
      <c r="AA38" s="102">
        <f>+AA17+AA27+AA36</f>
        <v>-51451000</v>
      </c>
    </row>
    <row r="39" spans="1:27" ht="12.75">
      <c r="A39" s="249" t="s">
        <v>200</v>
      </c>
      <c r="B39" s="182"/>
      <c r="C39" s="153">
        <v>205551025</v>
      </c>
      <c r="D39" s="153"/>
      <c r="E39" s="99">
        <v>116549873</v>
      </c>
      <c r="F39" s="100">
        <v>205554277</v>
      </c>
      <c r="G39" s="100">
        <v>205554277</v>
      </c>
      <c r="H39" s="100">
        <v>182256123</v>
      </c>
      <c r="I39" s="100">
        <v>145969148</v>
      </c>
      <c r="J39" s="100">
        <v>205554277</v>
      </c>
      <c r="K39" s="100">
        <v>95960527</v>
      </c>
      <c r="L39" s="100">
        <v>-25661062</v>
      </c>
      <c r="M39" s="100">
        <v>-88128288</v>
      </c>
      <c r="N39" s="100">
        <v>95960527</v>
      </c>
      <c r="O39" s="100">
        <v>-150255596</v>
      </c>
      <c r="P39" s="100">
        <v>-190694214</v>
      </c>
      <c r="Q39" s="100">
        <v>-251307967</v>
      </c>
      <c r="R39" s="100">
        <v>-150255596</v>
      </c>
      <c r="S39" s="100">
        <v>-234025291</v>
      </c>
      <c r="T39" s="100">
        <v>625793412</v>
      </c>
      <c r="U39" s="100">
        <v>551876181</v>
      </c>
      <c r="V39" s="100">
        <v>-234025291</v>
      </c>
      <c r="W39" s="100">
        <v>205554277</v>
      </c>
      <c r="X39" s="100">
        <v>205554277</v>
      </c>
      <c r="Y39" s="100"/>
      <c r="Z39" s="137"/>
      <c r="AA39" s="102">
        <v>205554277</v>
      </c>
    </row>
    <row r="40" spans="1:27" ht="12.75">
      <c r="A40" s="269" t="s">
        <v>201</v>
      </c>
      <c r="B40" s="256"/>
      <c r="C40" s="257">
        <v>246627325</v>
      </c>
      <c r="D40" s="257"/>
      <c r="E40" s="258">
        <v>65533884</v>
      </c>
      <c r="F40" s="259">
        <v>154103276</v>
      </c>
      <c r="G40" s="259">
        <v>182256123</v>
      </c>
      <c r="H40" s="259">
        <v>145969148</v>
      </c>
      <c r="I40" s="259">
        <v>95960527</v>
      </c>
      <c r="J40" s="259">
        <v>95960527</v>
      </c>
      <c r="K40" s="259">
        <v>-25661062</v>
      </c>
      <c r="L40" s="259">
        <v>-88128288</v>
      </c>
      <c r="M40" s="259">
        <v>-150255596</v>
      </c>
      <c r="N40" s="259">
        <v>-150255596</v>
      </c>
      <c r="O40" s="259">
        <v>-190694214</v>
      </c>
      <c r="P40" s="259">
        <v>-251307967</v>
      </c>
      <c r="Q40" s="259">
        <v>-234025291</v>
      </c>
      <c r="R40" s="259">
        <v>-190694214</v>
      </c>
      <c r="S40" s="259">
        <v>625793412</v>
      </c>
      <c r="T40" s="259">
        <v>551876181</v>
      </c>
      <c r="U40" s="259">
        <v>431977936</v>
      </c>
      <c r="V40" s="259">
        <v>431977936</v>
      </c>
      <c r="W40" s="259">
        <v>431977936</v>
      </c>
      <c r="X40" s="259">
        <v>154103276</v>
      </c>
      <c r="Y40" s="259">
        <v>277874660</v>
      </c>
      <c r="Z40" s="260">
        <v>180.32</v>
      </c>
      <c r="AA40" s="261">
        <v>154103276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1187533308</v>
      </c>
      <c r="D5" s="200">
        <f t="shared" si="0"/>
        <v>0</v>
      </c>
      <c r="E5" s="106">
        <f t="shared" si="0"/>
        <v>236734000</v>
      </c>
      <c r="F5" s="106">
        <f t="shared" si="0"/>
        <v>296439000</v>
      </c>
      <c r="G5" s="106">
        <f t="shared" si="0"/>
        <v>0</v>
      </c>
      <c r="H5" s="106">
        <f t="shared" si="0"/>
        <v>0</v>
      </c>
      <c r="I5" s="106">
        <f t="shared" si="0"/>
        <v>16300900</v>
      </c>
      <c r="J5" s="106">
        <f t="shared" si="0"/>
        <v>16300900</v>
      </c>
      <c r="K5" s="106">
        <f t="shared" si="0"/>
        <v>9054055</v>
      </c>
      <c r="L5" s="106">
        <f t="shared" si="0"/>
        <v>9381966</v>
      </c>
      <c r="M5" s="106">
        <f t="shared" si="0"/>
        <v>25022244</v>
      </c>
      <c r="N5" s="106">
        <f t="shared" si="0"/>
        <v>43458265</v>
      </c>
      <c r="O5" s="106">
        <f t="shared" si="0"/>
        <v>9411426</v>
      </c>
      <c r="P5" s="106">
        <f t="shared" si="0"/>
        <v>15103808</v>
      </c>
      <c r="Q5" s="106">
        <f t="shared" si="0"/>
        <v>31102312</v>
      </c>
      <c r="R5" s="106">
        <f t="shared" si="0"/>
        <v>55617546</v>
      </c>
      <c r="S5" s="106">
        <f t="shared" si="0"/>
        <v>19979387</v>
      </c>
      <c r="T5" s="106">
        <f t="shared" si="0"/>
        <v>54612378</v>
      </c>
      <c r="U5" s="106">
        <f t="shared" si="0"/>
        <v>32570965</v>
      </c>
      <c r="V5" s="106">
        <f t="shared" si="0"/>
        <v>107162730</v>
      </c>
      <c r="W5" s="106">
        <f t="shared" si="0"/>
        <v>222539441</v>
      </c>
      <c r="X5" s="106">
        <f t="shared" si="0"/>
        <v>296439000</v>
      </c>
      <c r="Y5" s="106">
        <f t="shared" si="0"/>
        <v>-73899559</v>
      </c>
      <c r="Z5" s="201">
        <f>+IF(X5&lt;&gt;0,+(Y5/X5)*100,0)</f>
        <v>-24.929094687271245</v>
      </c>
      <c r="AA5" s="199">
        <f>SUM(AA11:AA18)</f>
        <v>296439000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670075018</v>
      </c>
      <c r="D8" s="156"/>
      <c r="E8" s="60">
        <v>197772000</v>
      </c>
      <c r="F8" s="60">
        <v>238571000</v>
      </c>
      <c r="G8" s="60"/>
      <c r="H8" s="60"/>
      <c r="I8" s="60">
        <v>10706041</v>
      </c>
      <c r="J8" s="60">
        <v>10706041</v>
      </c>
      <c r="K8" s="60">
        <v>9054055</v>
      </c>
      <c r="L8" s="60">
        <v>9381966</v>
      </c>
      <c r="M8" s="60">
        <v>20599407</v>
      </c>
      <c r="N8" s="60">
        <v>39035428</v>
      </c>
      <c r="O8" s="60">
        <v>7206174</v>
      </c>
      <c r="P8" s="60">
        <v>7815000</v>
      </c>
      <c r="Q8" s="60">
        <v>24274000</v>
      </c>
      <c r="R8" s="60">
        <v>39295174</v>
      </c>
      <c r="S8" s="60">
        <v>18850134</v>
      </c>
      <c r="T8" s="60">
        <v>169096618</v>
      </c>
      <c r="U8" s="60">
        <v>23373000</v>
      </c>
      <c r="V8" s="60">
        <v>211319752</v>
      </c>
      <c r="W8" s="60">
        <v>300356395</v>
      </c>
      <c r="X8" s="60">
        <v>238571000</v>
      </c>
      <c r="Y8" s="60">
        <v>61785395</v>
      </c>
      <c r="Z8" s="140">
        <v>25.9</v>
      </c>
      <c r="AA8" s="155">
        <v>238571000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496943540</v>
      </c>
      <c r="D10" s="156"/>
      <c r="E10" s="60"/>
      <c r="F10" s="60">
        <v>1150000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-130101</v>
      </c>
      <c r="R10" s="60">
        <v>-130101</v>
      </c>
      <c r="S10" s="60"/>
      <c r="T10" s="60"/>
      <c r="U10" s="60"/>
      <c r="V10" s="60"/>
      <c r="W10" s="60">
        <v>-130101</v>
      </c>
      <c r="X10" s="60">
        <v>1150000</v>
      </c>
      <c r="Y10" s="60">
        <v>-1280101</v>
      </c>
      <c r="Z10" s="140">
        <v>-111.31</v>
      </c>
      <c r="AA10" s="155">
        <v>1150000</v>
      </c>
    </row>
    <row r="11" spans="1:27" ht="12.75">
      <c r="A11" s="292" t="s">
        <v>210</v>
      </c>
      <c r="B11" s="142"/>
      <c r="C11" s="293">
        <f aca="true" t="shared" si="1" ref="C11:Y11">SUM(C6:C10)</f>
        <v>1167018558</v>
      </c>
      <c r="D11" s="294">
        <f t="shared" si="1"/>
        <v>0</v>
      </c>
      <c r="E11" s="295">
        <f t="shared" si="1"/>
        <v>197772000</v>
      </c>
      <c r="F11" s="295">
        <f t="shared" si="1"/>
        <v>239721000</v>
      </c>
      <c r="G11" s="295">
        <f t="shared" si="1"/>
        <v>0</v>
      </c>
      <c r="H11" s="295">
        <f t="shared" si="1"/>
        <v>0</v>
      </c>
      <c r="I11" s="295">
        <f t="shared" si="1"/>
        <v>10706041</v>
      </c>
      <c r="J11" s="295">
        <f t="shared" si="1"/>
        <v>10706041</v>
      </c>
      <c r="K11" s="295">
        <f t="shared" si="1"/>
        <v>9054055</v>
      </c>
      <c r="L11" s="295">
        <f t="shared" si="1"/>
        <v>9381966</v>
      </c>
      <c r="M11" s="295">
        <f t="shared" si="1"/>
        <v>20599407</v>
      </c>
      <c r="N11" s="295">
        <f t="shared" si="1"/>
        <v>39035428</v>
      </c>
      <c r="O11" s="295">
        <f t="shared" si="1"/>
        <v>7206174</v>
      </c>
      <c r="P11" s="295">
        <f t="shared" si="1"/>
        <v>7815000</v>
      </c>
      <c r="Q11" s="295">
        <f t="shared" si="1"/>
        <v>24143899</v>
      </c>
      <c r="R11" s="295">
        <f t="shared" si="1"/>
        <v>39165073</v>
      </c>
      <c r="S11" s="295">
        <f t="shared" si="1"/>
        <v>18850134</v>
      </c>
      <c r="T11" s="295">
        <f t="shared" si="1"/>
        <v>169096618</v>
      </c>
      <c r="U11" s="295">
        <f t="shared" si="1"/>
        <v>23373000</v>
      </c>
      <c r="V11" s="295">
        <f t="shared" si="1"/>
        <v>211319752</v>
      </c>
      <c r="W11" s="295">
        <f t="shared" si="1"/>
        <v>300226294</v>
      </c>
      <c r="X11" s="295">
        <f t="shared" si="1"/>
        <v>239721000</v>
      </c>
      <c r="Y11" s="295">
        <f t="shared" si="1"/>
        <v>60505294</v>
      </c>
      <c r="Z11" s="296">
        <f>+IF(X11&lt;&gt;0,+(Y11/X11)*100,0)</f>
        <v>25.239880527780212</v>
      </c>
      <c r="AA11" s="297">
        <f>SUM(AA6:AA10)</f>
        <v>239721000</v>
      </c>
    </row>
    <row r="12" spans="1:27" ht="12.75">
      <c r="A12" s="298" t="s">
        <v>211</v>
      </c>
      <c r="B12" s="136"/>
      <c r="C12" s="62"/>
      <c r="D12" s="156"/>
      <c r="E12" s="60">
        <v>11922000</v>
      </c>
      <c r="F12" s="60"/>
      <c r="G12" s="60"/>
      <c r="H12" s="60"/>
      <c r="I12" s="60"/>
      <c r="J12" s="60"/>
      <c r="K12" s="60"/>
      <c r="L12" s="60"/>
      <c r="M12" s="60">
        <v>3044750</v>
      </c>
      <c r="N12" s="60">
        <v>3044750</v>
      </c>
      <c r="O12" s="60">
        <v>-91000</v>
      </c>
      <c r="P12" s="60">
        <v>5214740</v>
      </c>
      <c r="Q12" s="60">
        <v>5778000</v>
      </c>
      <c r="R12" s="60">
        <v>10901740</v>
      </c>
      <c r="S12" s="60">
        <v>588392</v>
      </c>
      <c r="T12" s="60">
        <v>-923244</v>
      </c>
      <c r="U12" s="60">
        <v>5325840</v>
      </c>
      <c r="V12" s="60">
        <v>4990988</v>
      </c>
      <c r="W12" s="60">
        <v>18937478</v>
      </c>
      <c r="X12" s="60"/>
      <c r="Y12" s="60">
        <v>18937478</v>
      </c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20514750</v>
      </c>
      <c r="D15" s="156"/>
      <c r="E15" s="60">
        <v>27040000</v>
      </c>
      <c r="F15" s="60">
        <v>48972000</v>
      </c>
      <c r="G15" s="60"/>
      <c r="H15" s="60"/>
      <c r="I15" s="60">
        <v>5594859</v>
      </c>
      <c r="J15" s="60">
        <v>5594859</v>
      </c>
      <c r="K15" s="60"/>
      <c r="L15" s="60"/>
      <c r="M15" s="60">
        <v>1378087</v>
      </c>
      <c r="N15" s="60">
        <v>1378087</v>
      </c>
      <c r="O15" s="60">
        <v>2296252</v>
      </c>
      <c r="P15" s="60">
        <v>2074068</v>
      </c>
      <c r="Q15" s="60">
        <v>2569481</v>
      </c>
      <c r="R15" s="60">
        <v>6939801</v>
      </c>
      <c r="S15" s="60">
        <v>540861</v>
      </c>
      <c r="T15" s="60">
        <v>-113564769</v>
      </c>
      <c r="U15" s="60">
        <v>3872125</v>
      </c>
      <c r="V15" s="60">
        <v>-109151783</v>
      </c>
      <c r="W15" s="60">
        <v>-95239036</v>
      </c>
      <c r="X15" s="60">
        <v>48972000</v>
      </c>
      <c r="Y15" s="60">
        <v>-144211036</v>
      </c>
      <c r="Z15" s="140">
        <v>-294.48</v>
      </c>
      <c r="AA15" s="155">
        <v>48972000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>
        <v>7746000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v>-1389068</v>
      </c>
      <c r="R18" s="82">
        <v>-1389068</v>
      </c>
      <c r="S18" s="82"/>
      <c r="T18" s="82">
        <v>3773</v>
      </c>
      <c r="U18" s="82"/>
      <c r="V18" s="82">
        <v>3773</v>
      </c>
      <c r="W18" s="82">
        <v>-1385295</v>
      </c>
      <c r="X18" s="82">
        <v>7746000</v>
      </c>
      <c r="Y18" s="82">
        <v>-9131295</v>
      </c>
      <c r="Z18" s="270">
        <v>-117.88</v>
      </c>
      <c r="AA18" s="278">
        <v>7746000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1240000</v>
      </c>
      <c r="F20" s="100">
        <f t="shared" si="2"/>
        <v>90000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90000</v>
      </c>
      <c r="Y20" s="100">
        <f t="shared" si="2"/>
        <v>-90000</v>
      </c>
      <c r="Z20" s="137">
        <f>+IF(X20&lt;&gt;0,+(Y20/X20)*100,0)</f>
        <v>-100</v>
      </c>
      <c r="AA20" s="153">
        <f>SUM(AA26:AA33)</f>
        <v>90000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1150000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1150000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90000</v>
      </c>
      <c r="F30" s="60">
        <v>90000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90000</v>
      </c>
      <c r="Y30" s="60">
        <v>-90000</v>
      </c>
      <c r="Z30" s="140">
        <v>-100</v>
      </c>
      <c r="AA30" s="155">
        <v>90000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670075018</v>
      </c>
      <c r="D38" s="156">
        <f t="shared" si="4"/>
        <v>0</v>
      </c>
      <c r="E38" s="60">
        <f t="shared" si="4"/>
        <v>198922000</v>
      </c>
      <c r="F38" s="60">
        <f t="shared" si="4"/>
        <v>238571000</v>
      </c>
      <c r="G38" s="60">
        <f t="shared" si="4"/>
        <v>0</v>
      </c>
      <c r="H38" s="60">
        <f t="shared" si="4"/>
        <v>0</v>
      </c>
      <c r="I38" s="60">
        <f t="shared" si="4"/>
        <v>10706041</v>
      </c>
      <c r="J38" s="60">
        <f t="shared" si="4"/>
        <v>10706041</v>
      </c>
      <c r="K38" s="60">
        <f t="shared" si="4"/>
        <v>9054055</v>
      </c>
      <c r="L38" s="60">
        <f t="shared" si="4"/>
        <v>9381966</v>
      </c>
      <c r="M38" s="60">
        <f t="shared" si="4"/>
        <v>20599407</v>
      </c>
      <c r="N38" s="60">
        <f t="shared" si="4"/>
        <v>39035428</v>
      </c>
      <c r="O38" s="60">
        <f t="shared" si="4"/>
        <v>7206174</v>
      </c>
      <c r="P38" s="60">
        <f t="shared" si="4"/>
        <v>7815000</v>
      </c>
      <c r="Q38" s="60">
        <f t="shared" si="4"/>
        <v>24274000</v>
      </c>
      <c r="R38" s="60">
        <f t="shared" si="4"/>
        <v>39295174</v>
      </c>
      <c r="S38" s="60">
        <f t="shared" si="4"/>
        <v>18850134</v>
      </c>
      <c r="T38" s="60">
        <f t="shared" si="4"/>
        <v>169096618</v>
      </c>
      <c r="U38" s="60">
        <f t="shared" si="4"/>
        <v>23373000</v>
      </c>
      <c r="V38" s="60">
        <f t="shared" si="4"/>
        <v>211319752</v>
      </c>
      <c r="W38" s="60">
        <f t="shared" si="4"/>
        <v>300356395</v>
      </c>
      <c r="X38" s="60">
        <f t="shared" si="4"/>
        <v>238571000</v>
      </c>
      <c r="Y38" s="60">
        <f t="shared" si="4"/>
        <v>61785395</v>
      </c>
      <c r="Z38" s="140">
        <f t="shared" si="5"/>
        <v>25.89811628404123</v>
      </c>
      <c r="AA38" s="155">
        <f>AA8+AA23</f>
        <v>238571000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496943540</v>
      </c>
      <c r="D40" s="156">
        <f t="shared" si="4"/>
        <v>0</v>
      </c>
      <c r="E40" s="60">
        <f t="shared" si="4"/>
        <v>0</v>
      </c>
      <c r="F40" s="60">
        <f t="shared" si="4"/>
        <v>1150000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-130101</v>
      </c>
      <c r="R40" s="60">
        <f t="shared" si="4"/>
        <v>-130101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-130101</v>
      </c>
      <c r="X40" s="60">
        <f t="shared" si="4"/>
        <v>1150000</v>
      </c>
      <c r="Y40" s="60">
        <f t="shared" si="4"/>
        <v>-1280101</v>
      </c>
      <c r="Z40" s="140">
        <f t="shared" si="5"/>
        <v>-111.31313043478261</v>
      </c>
      <c r="AA40" s="155">
        <f>AA10+AA25</f>
        <v>1150000</v>
      </c>
    </row>
    <row r="41" spans="1:27" ht="12.75">
      <c r="A41" s="292" t="s">
        <v>210</v>
      </c>
      <c r="B41" s="142"/>
      <c r="C41" s="293">
        <f aca="true" t="shared" si="6" ref="C41:Y41">SUM(C36:C40)</f>
        <v>1167018558</v>
      </c>
      <c r="D41" s="294">
        <f t="shared" si="6"/>
        <v>0</v>
      </c>
      <c r="E41" s="295">
        <f t="shared" si="6"/>
        <v>198922000</v>
      </c>
      <c r="F41" s="295">
        <f t="shared" si="6"/>
        <v>239721000</v>
      </c>
      <c r="G41" s="295">
        <f t="shared" si="6"/>
        <v>0</v>
      </c>
      <c r="H41" s="295">
        <f t="shared" si="6"/>
        <v>0</v>
      </c>
      <c r="I41" s="295">
        <f t="shared" si="6"/>
        <v>10706041</v>
      </c>
      <c r="J41" s="295">
        <f t="shared" si="6"/>
        <v>10706041</v>
      </c>
      <c r="K41" s="295">
        <f t="shared" si="6"/>
        <v>9054055</v>
      </c>
      <c r="L41" s="295">
        <f t="shared" si="6"/>
        <v>9381966</v>
      </c>
      <c r="M41" s="295">
        <f t="shared" si="6"/>
        <v>20599407</v>
      </c>
      <c r="N41" s="295">
        <f t="shared" si="6"/>
        <v>39035428</v>
      </c>
      <c r="O41" s="295">
        <f t="shared" si="6"/>
        <v>7206174</v>
      </c>
      <c r="P41" s="295">
        <f t="shared" si="6"/>
        <v>7815000</v>
      </c>
      <c r="Q41" s="295">
        <f t="shared" si="6"/>
        <v>24143899</v>
      </c>
      <c r="R41" s="295">
        <f t="shared" si="6"/>
        <v>39165073</v>
      </c>
      <c r="S41" s="295">
        <f t="shared" si="6"/>
        <v>18850134</v>
      </c>
      <c r="T41" s="295">
        <f t="shared" si="6"/>
        <v>169096618</v>
      </c>
      <c r="U41" s="295">
        <f t="shared" si="6"/>
        <v>23373000</v>
      </c>
      <c r="V41" s="295">
        <f t="shared" si="6"/>
        <v>211319752</v>
      </c>
      <c r="W41" s="295">
        <f t="shared" si="6"/>
        <v>300226294</v>
      </c>
      <c r="X41" s="295">
        <f t="shared" si="6"/>
        <v>239721000</v>
      </c>
      <c r="Y41" s="295">
        <f t="shared" si="6"/>
        <v>60505294</v>
      </c>
      <c r="Z41" s="296">
        <f t="shared" si="5"/>
        <v>25.239880527780212</v>
      </c>
      <c r="AA41" s="297">
        <f>SUM(AA36:AA40)</f>
        <v>239721000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11922000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3044750</v>
      </c>
      <c r="N42" s="54">
        <f t="shared" si="7"/>
        <v>3044750</v>
      </c>
      <c r="O42" s="54">
        <f t="shared" si="7"/>
        <v>-91000</v>
      </c>
      <c r="P42" s="54">
        <f t="shared" si="7"/>
        <v>5214740</v>
      </c>
      <c r="Q42" s="54">
        <f t="shared" si="7"/>
        <v>5778000</v>
      </c>
      <c r="R42" s="54">
        <f t="shared" si="7"/>
        <v>10901740</v>
      </c>
      <c r="S42" s="54">
        <f t="shared" si="7"/>
        <v>588392</v>
      </c>
      <c r="T42" s="54">
        <f t="shared" si="7"/>
        <v>-923244</v>
      </c>
      <c r="U42" s="54">
        <f t="shared" si="7"/>
        <v>5325840</v>
      </c>
      <c r="V42" s="54">
        <f t="shared" si="7"/>
        <v>4990988</v>
      </c>
      <c r="W42" s="54">
        <f t="shared" si="7"/>
        <v>18937478</v>
      </c>
      <c r="X42" s="54">
        <f t="shared" si="7"/>
        <v>0</v>
      </c>
      <c r="Y42" s="54">
        <f t="shared" si="7"/>
        <v>18937478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20514750</v>
      </c>
      <c r="D45" s="129">
        <f t="shared" si="7"/>
        <v>0</v>
      </c>
      <c r="E45" s="54">
        <f t="shared" si="7"/>
        <v>27130000</v>
      </c>
      <c r="F45" s="54">
        <f t="shared" si="7"/>
        <v>49062000</v>
      </c>
      <c r="G45" s="54">
        <f t="shared" si="7"/>
        <v>0</v>
      </c>
      <c r="H45" s="54">
        <f t="shared" si="7"/>
        <v>0</v>
      </c>
      <c r="I45" s="54">
        <f t="shared" si="7"/>
        <v>5594859</v>
      </c>
      <c r="J45" s="54">
        <f t="shared" si="7"/>
        <v>5594859</v>
      </c>
      <c r="K45" s="54">
        <f t="shared" si="7"/>
        <v>0</v>
      </c>
      <c r="L45" s="54">
        <f t="shared" si="7"/>
        <v>0</v>
      </c>
      <c r="M45" s="54">
        <f t="shared" si="7"/>
        <v>1378087</v>
      </c>
      <c r="N45" s="54">
        <f t="shared" si="7"/>
        <v>1378087</v>
      </c>
      <c r="O45" s="54">
        <f t="shared" si="7"/>
        <v>2296252</v>
      </c>
      <c r="P45" s="54">
        <f t="shared" si="7"/>
        <v>2074068</v>
      </c>
      <c r="Q45" s="54">
        <f t="shared" si="7"/>
        <v>2569481</v>
      </c>
      <c r="R45" s="54">
        <f t="shared" si="7"/>
        <v>6939801</v>
      </c>
      <c r="S45" s="54">
        <f t="shared" si="7"/>
        <v>540861</v>
      </c>
      <c r="T45" s="54">
        <f t="shared" si="7"/>
        <v>-113564769</v>
      </c>
      <c r="U45" s="54">
        <f t="shared" si="7"/>
        <v>3872125</v>
      </c>
      <c r="V45" s="54">
        <f t="shared" si="7"/>
        <v>-109151783</v>
      </c>
      <c r="W45" s="54">
        <f t="shared" si="7"/>
        <v>-95239036</v>
      </c>
      <c r="X45" s="54">
        <f t="shared" si="7"/>
        <v>49062000</v>
      </c>
      <c r="Y45" s="54">
        <f t="shared" si="7"/>
        <v>-144301036</v>
      </c>
      <c r="Z45" s="184">
        <f t="shared" si="5"/>
        <v>-294.11975867269985</v>
      </c>
      <c r="AA45" s="130">
        <f t="shared" si="8"/>
        <v>49062000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7746000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-1389068</v>
      </c>
      <c r="R48" s="54">
        <f t="shared" si="7"/>
        <v>-1389068</v>
      </c>
      <c r="S48" s="54">
        <f t="shared" si="7"/>
        <v>0</v>
      </c>
      <c r="T48" s="54">
        <f t="shared" si="7"/>
        <v>3773</v>
      </c>
      <c r="U48" s="54">
        <f t="shared" si="7"/>
        <v>0</v>
      </c>
      <c r="V48" s="54">
        <f t="shared" si="7"/>
        <v>3773</v>
      </c>
      <c r="W48" s="54">
        <f t="shared" si="7"/>
        <v>-1385295</v>
      </c>
      <c r="X48" s="54">
        <f t="shared" si="7"/>
        <v>7746000</v>
      </c>
      <c r="Y48" s="54">
        <f t="shared" si="7"/>
        <v>-9131295</v>
      </c>
      <c r="Z48" s="184">
        <f t="shared" si="5"/>
        <v>-117.88400464756003</v>
      </c>
      <c r="AA48" s="130">
        <f t="shared" si="8"/>
        <v>7746000</v>
      </c>
    </row>
    <row r="49" spans="1:27" ht="12.75">
      <c r="A49" s="308" t="s">
        <v>220</v>
      </c>
      <c r="B49" s="149"/>
      <c r="C49" s="239">
        <f aca="true" t="shared" si="9" ref="C49:Y49">SUM(C41:C48)</f>
        <v>1187533308</v>
      </c>
      <c r="D49" s="218">
        <f t="shared" si="9"/>
        <v>0</v>
      </c>
      <c r="E49" s="220">
        <f t="shared" si="9"/>
        <v>237974000</v>
      </c>
      <c r="F49" s="220">
        <f t="shared" si="9"/>
        <v>296529000</v>
      </c>
      <c r="G49" s="220">
        <f t="shared" si="9"/>
        <v>0</v>
      </c>
      <c r="H49" s="220">
        <f t="shared" si="9"/>
        <v>0</v>
      </c>
      <c r="I49" s="220">
        <f t="shared" si="9"/>
        <v>16300900</v>
      </c>
      <c r="J49" s="220">
        <f t="shared" si="9"/>
        <v>16300900</v>
      </c>
      <c r="K49" s="220">
        <f t="shared" si="9"/>
        <v>9054055</v>
      </c>
      <c r="L49" s="220">
        <f t="shared" si="9"/>
        <v>9381966</v>
      </c>
      <c r="M49" s="220">
        <f t="shared" si="9"/>
        <v>25022244</v>
      </c>
      <c r="N49" s="220">
        <f t="shared" si="9"/>
        <v>43458265</v>
      </c>
      <c r="O49" s="220">
        <f t="shared" si="9"/>
        <v>9411426</v>
      </c>
      <c r="P49" s="220">
        <f t="shared" si="9"/>
        <v>15103808</v>
      </c>
      <c r="Q49" s="220">
        <f t="shared" si="9"/>
        <v>31102312</v>
      </c>
      <c r="R49" s="220">
        <f t="shared" si="9"/>
        <v>55617546</v>
      </c>
      <c r="S49" s="220">
        <f t="shared" si="9"/>
        <v>19979387</v>
      </c>
      <c r="T49" s="220">
        <f t="shared" si="9"/>
        <v>54612378</v>
      </c>
      <c r="U49" s="220">
        <f t="shared" si="9"/>
        <v>32570965</v>
      </c>
      <c r="V49" s="220">
        <f t="shared" si="9"/>
        <v>107162730</v>
      </c>
      <c r="W49" s="220">
        <f t="shared" si="9"/>
        <v>222539441</v>
      </c>
      <c r="X49" s="220">
        <f t="shared" si="9"/>
        <v>296529000</v>
      </c>
      <c r="Y49" s="220">
        <f t="shared" si="9"/>
        <v>-73989559</v>
      </c>
      <c r="Z49" s="221">
        <f t="shared" si="5"/>
        <v>-24.9518795800748</v>
      </c>
      <c r="AA49" s="222">
        <f>SUM(AA41:AA48)</f>
        <v>296529000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35114000</v>
      </c>
      <c r="F51" s="54">
        <f t="shared" si="10"/>
        <v>58085000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58085000</v>
      </c>
      <c r="Y51" s="54">
        <f t="shared" si="10"/>
        <v>-58085000</v>
      </c>
      <c r="Z51" s="184">
        <f>+IF(X51&lt;&gt;0,+(Y51/X51)*100,0)</f>
        <v>-100</v>
      </c>
      <c r="AA51" s="130">
        <f>SUM(AA57:AA61)</f>
        <v>58085000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28212000</v>
      </c>
      <c r="F54" s="60">
        <v>48212000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48212000</v>
      </c>
      <c r="Y54" s="60">
        <v>-48212000</v>
      </c>
      <c r="Z54" s="140">
        <v>-100</v>
      </c>
      <c r="AA54" s="155">
        <v>48212000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28212000</v>
      </c>
      <c r="F57" s="295">
        <f t="shared" si="11"/>
        <v>48212000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48212000</v>
      </c>
      <c r="Y57" s="295">
        <f t="shared" si="11"/>
        <v>-48212000</v>
      </c>
      <c r="Z57" s="296">
        <f>+IF(X57&lt;&gt;0,+(Y57/X57)*100,0)</f>
        <v>-100</v>
      </c>
      <c r="AA57" s="297">
        <f>SUM(AA52:AA56)</f>
        <v>48212000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6902000</v>
      </c>
      <c r="F61" s="60">
        <v>9873000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9873000</v>
      </c>
      <c r="Y61" s="60">
        <v>-9873000</v>
      </c>
      <c r="Z61" s="140">
        <v>-100</v>
      </c>
      <c r="AA61" s="155">
        <v>9873000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31519328</v>
      </c>
      <c r="D68" s="156"/>
      <c r="E68" s="60">
        <v>35114000</v>
      </c>
      <c r="F68" s="60">
        <v>58085000</v>
      </c>
      <c r="G68" s="60"/>
      <c r="H68" s="60"/>
      <c r="I68" s="60"/>
      <c r="J68" s="60"/>
      <c r="K68" s="60"/>
      <c r="L68" s="60"/>
      <c r="M68" s="60">
        <v>27177539</v>
      </c>
      <c r="N68" s="60">
        <v>27177539</v>
      </c>
      <c r="O68" s="60">
        <v>974663</v>
      </c>
      <c r="P68" s="60">
        <v>780547</v>
      </c>
      <c r="Q68" s="60">
        <v>197034</v>
      </c>
      <c r="R68" s="60">
        <v>1952244</v>
      </c>
      <c r="S68" s="60">
        <v>2560180</v>
      </c>
      <c r="T68" s="60">
        <v>5989890</v>
      </c>
      <c r="U68" s="60">
        <v>-13219164</v>
      </c>
      <c r="V68" s="60">
        <v>-4669094</v>
      </c>
      <c r="W68" s="60">
        <v>24460689</v>
      </c>
      <c r="X68" s="60">
        <v>58085000</v>
      </c>
      <c r="Y68" s="60">
        <v>-33624311</v>
      </c>
      <c r="Z68" s="140">
        <v>-57.89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31519328</v>
      </c>
      <c r="D69" s="218">
        <f t="shared" si="12"/>
        <v>0</v>
      </c>
      <c r="E69" s="220">
        <f t="shared" si="12"/>
        <v>35114000</v>
      </c>
      <c r="F69" s="220">
        <f t="shared" si="12"/>
        <v>58085000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27177539</v>
      </c>
      <c r="N69" s="220">
        <f t="shared" si="12"/>
        <v>27177539</v>
      </c>
      <c r="O69" s="220">
        <f t="shared" si="12"/>
        <v>974663</v>
      </c>
      <c r="P69" s="220">
        <f t="shared" si="12"/>
        <v>780547</v>
      </c>
      <c r="Q69" s="220">
        <f t="shared" si="12"/>
        <v>197034</v>
      </c>
      <c r="R69" s="220">
        <f t="shared" si="12"/>
        <v>1952244</v>
      </c>
      <c r="S69" s="220">
        <f t="shared" si="12"/>
        <v>2560180</v>
      </c>
      <c r="T69" s="220">
        <f t="shared" si="12"/>
        <v>5989890</v>
      </c>
      <c r="U69" s="220">
        <f t="shared" si="12"/>
        <v>-13219164</v>
      </c>
      <c r="V69" s="220">
        <f t="shared" si="12"/>
        <v>-4669094</v>
      </c>
      <c r="W69" s="220">
        <f t="shared" si="12"/>
        <v>24460689</v>
      </c>
      <c r="X69" s="220">
        <f t="shared" si="12"/>
        <v>58085000</v>
      </c>
      <c r="Y69" s="220">
        <f t="shared" si="12"/>
        <v>-33624311</v>
      </c>
      <c r="Z69" s="221">
        <f>+IF(X69&lt;&gt;0,+(Y69/X69)*100,0)</f>
        <v>-57.88811397090471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1167018558</v>
      </c>
      <c r="D5" s="357">
        <f t="shared" si="0"/>
        <v>0</v>
      </c>
      <c r="E5" s="356">
        <f t="shared" si="0"/>
        <v>197772000</v>
      </c>
      <c r="F5" s="358">
        <f t="shared" si="0"/>
        <v>239721000</v>
      </c>
      <c r="G5" s="358">
        <f t="shared" si="0"/>
        <v>0</v>
      </c>
      <c r="H5" s="356">
        <f t="shared" si="0"/>
        <v>0</v>
      </c>
      <c r="I5" s="356">
        <f t="shared" si="0"/>
        <v>10706041</v>
      </c>
      <c r="J5" s="358">
        <f t="shared" si="0"/>
        <v>10706041</v>
      </c>
      <c r="K5" s="358">
        <f t="shared" si="0"/>
        <v>9054055</v>
      </c>
      <c r="L5" s="356">
        <f t="shared" si="0"/>
        <v>9381966</v>
      </c>
      <c r="M5" s="356">
        <f t="shared" si="0"/>
        <v>20599407</v>
      </c>
      <c r="N5" s="358">
        <f t="shared" si="0"/>
        <v>39035428</v>
      </c>
      <c r="O5" s="358">
        <f t="shared" si="0"/>
        <v>7206174</v>
      </c>
      <c r="P5" s="356">
        <f t="shared" si="0"/>
        <v>7815000</v>
      </c>
      <c r="Q5" s="356">
        <f t="shared" si="0"/>
        <v>24143899</v>
      </c>
      <c r="R5" s="358">
        <f t="shared" si="0"/>
        <v>39165073</v>
      </c>
      <c r="S5" s="358">
        <f t="shared" si="0"/>
        <v>18850134</v>
      </c>
      <c r="T5" s="356">
        <f t="shared" si="0"/>
        <v>169096618</v>
      </c>
      <c r="U5" s="356">
        <f t="shared" si="0"/>
        <v>23373000</v>
      </c>
      <c r="V5" s="358">
        <f t="shared" si="0"/>
        <v>211319752</v>
      </c>
      <c r="W5" s="358">
        <f t="shared" si="0"/>
        <v>300226294</v>
      </c>
      <c r="X5" s="356">
        <f t="shared" si="0"/>
        <v>239721000</v>
      </c>
      <c r="Y5" s="358">
        <f t="shared" si="0"/>
        <v>60505294</v>
      </c>
      <c r="Z5" s="359">
        <f>+IF(X5&lt;&gt;0,+(Y5/X5)*100,0)</f>
        <v>25.239880527780212</v>
      </c>
      <c r="AA5" s="360">
        <f>+AA6+AA8+AA11+AA13+AA15</f>
        <v>239721000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670075018</v>
      </c>
      <c r="D11" s="363">
        <f aca="true" t="shared" si="3" ref="D11:AA11">+D12</f>
        <v>0</v>
      </c>
      <c r="E11" s="362">
        <f t="shared" si="3"/>
        <v>197772000</v>
      </c>
      <c r="F11" s="364">
        <f t="shared" si="3"/>
        <v>238571000</v>
      </c>
      <c r="G11" s="364">
        <f t="shared" si="3"/>
        <v>0</v>
      </c>
      <c r="H11" s="362">
        <f t="shared" si="3"/>
        <v>0</v>
      </c>
      <c r="I11" s="362">
        <f t="shared" si="3"/>
        <v>10706041</v>
      </c>
      <c r="J11" s="364">
        <f t="shared" si="3"/>
        <v>10706041</v>
      </c>
      <c r="K11" s="364">
        <f t="shared" si="3"/>
        <v>9054055</v>
      </c>
      <c r="L11" s="362">
        <f t="shared" si="3"/>
        <v>9381966</v>
      </c>
      <c r="M11" s="362">
        <f t="shared" si="3"/>
        <v>20599407</v>
      </c>
      <c r="N11" s="364">
        <f t="shared" si="3"/>
        <v>39035428</v>
      </c>
      <c r="O11" s="364">
        <f t="shared" si="3"/>
        <v>7206174</v>
      </c>
      <c r="P11" s="362">
        <f t="shared" si="3"/>
        <v>7815000</v>
      </c>
      <c r="Q11" s="362">
        <f t="shared" si="3"/>
        <v>24274000</v>
      </c>
      <c r="R11" s="364">
        <f t="shared" si="3"/>
        <v>39295174</v>
      </c>
      <c r="S11" s="364">
        <f t="shared" si="3"/>
        <v>18850134</v>
      </c>
      <c r="T11" s="362">
        <f t="shared" si="3"/>
        <v>169096618</v>
      </c>
      <c r="U11" s="362">
        <f t="shared" si="3"/>
        <v>23373000</v>
      </c>
      <c r="V11" s="364">
        <f t="shared" si="3"/>
        <v>211319752</v>
      </c>
      <c r="W11" s="364">
        <f t="shared" si="3"/>
        <v>300356395</v>
      </c>
      <c r="X11" s="362">
        <f t="shared" si="3"/>
        <v>238571000</v>
      </c>
      <c r="Y11" s="364">
        <f t="shared" si="3"/>
        <v>61785395</v>
      </c>
      <c r="Z11" s="365">
        <f>+IF(X11&lt;&gt;0,+(Y11/X11)*100,0)</f>
        <v>25.89811628404123</v>
      </c>
      <c r="AA11" s="366">
        <f t="shared" si="3"/>
        <v>238571000</v>
      </c>
    </row>
    <row r="12" spans="1:27" ht="12.75">
      <c r="A12" s="291" t="s">
        <v>232</v>
      </c>
      <c r="B12" s="136"/>
      <c r="C12" s="60">
        <v>670075018</v>
      </c>
      <c r="D12" s="340"/>
      <c r="E12" s="60">
        <v>197772000</v>
      </c>
      <c r="F12" s="59">
        <v>238571000</v>
      </c>
      <c r="G12" s="59"/>
      <c r="H12" s="60"/>
      <c r="I12" s="60">
        <v>10706041</v>
      </c>
      <c r="J12" s="59">
        <v>10706041</v>
      </c>
      <c r="K12" s="59">
        <v>9054055</v>
      </c>
      <c r="L12" s="60">
        <v>9381966</v>
      </c>
      <c r="M12" s="60">
        <v>20599407</v>
      </c>
      <c r="N12" s="59">
        <v>39035428</v>
      </c>
      <c r="O12" s="59">
        <v>7206174</v>
      </c>
      <c r="P12" s="60">
        <v>7815000</v>
      </c>
      <c r="Q12" s="60">
        <v>24274000</v>
      </c>
      <c r="R12" s="59">
        <v>39295174</v>
      </c>
      <c r="S12" s="59">
        <v>18850134</v>
      </c>
      <c r="T12" s="60">
        <v>169096618</v>
      </c>
      <c r="U12" s="60">
        <v>23373000</v>
      </c>
      <c r="V12" s="59">
        <v>211319752</v>
      </c>
      <c r="W12" s="59">
        <v>300356395</v>
      </c>
      <c r="X12" s="60">
        <v>238571000</v>
      </c>
      <c r="Y12" s="59">
        <v>61785395</v>
      </c>
      <c r="Z12" s="61">
        <v>25.9</v>
      </c>
      <c r="AA12" s="62">
        <v>238571000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496943540</v>
      </c>
      <c r="D15" s="340">
        <f t="shared" si="5"/>
        <v>0</v>
      </c>
      <c r="E15" s="60">
        <f t="shared" si="5"/>
        <v>0</v>
      </c>
      <c r="F15" s="59">
        <f t="shared" si="5"/>
        <v>1150000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-130101</v>
      </c>
      <c r="R15" s="59">
        <f t="shared" si="5"/>
        <v>-130101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-130101</v>
      </c>
      <c r="X15" s="60">
        <f t="shared" si="5"/>
        <v>1150000</v>
      </c>
      <c r="Y15" s="59">
        <f t="shared" si="5"/>
        <v>-1280101</v>
      </c>
      <c r="Z15" s="61">
        <f>+IF(X15&lt;&gt;0,+(Y15/X15)*100,0)</f>
        <v>-111.31313043478261</v>
      </c>
      <c r="AA15" s="62">
        <f>SUM(AA16:AA20)</f>
        <v>1150000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496943540</v>
      </c>
      <c r="D20" s="340"/>
      <c r="E20" s="60"/>
      <c r="F20" s="59">
        <v>1150000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-130101</v>
      </c>
      <c r="R20" s="59">
        <v>-130101</v>
      </c>
      <c r="S20" s="59"/>
      <c r="T20" s="60"/>
      <c r="U20" s="60"/>
      <c r="V20" s="59"/>
      <c r="W20" s="59">
        <v>-130101</v>
      </c>
      <c r="X20" s="60">
        <v>1150000</v>
      </c>
      <c r="Y20" s="59">
        <v>-1280101</v>
      </c>
      <c r="Z20" s="61">
        <v>-111.31</v>
      </c>
      <c r="AA20" s="62">
        <v>1150000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11922000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3044750</v>
      </c>
      <c r="N22" s="345">
        <f t="shared" si="6"/>
        <v>3044750</v>
      </c>
      <c r="O22" s="345">
        <f t="shared" si="6"/>
        <v>-91000</v>
      </c>
      <c r="P22" s="343">
        <f t="shared" si="6"/>
        <v>5214740</v>
      </c>
      <c r="Q22" s="343">
        <f t="shared" si="6"/>
        <v>5778000</v>
      </c>
      <c r="R22" s="345">
        <f t="shared" si="6"/>
        <v>10901740</v>
      </c>
      <c r="S22" s="345">
        <f t="shared" si="6"/>
        <v>588392</v>
      </c>
      <c r="T22" s="343">
        <f t="shared" si="6"/>
        <v>-923244</v>
      </c>
      <c r="U22" s="343">
        <f t="shared" si="6"/>
        <v>5325840</v>
      </c>
      <c r="V22" s="345">
        <f t="shared" si="6"/>
        <v>4990988</v>
      </c>
      <c r="W22" s="345">
        <f t="shared" si="6"/>
        <v>18937478</v>
      </c>
      <c r="X22" s="343">
        <f t="shared" si="6"/>
        <v>0</v>
      </c>
      <c r="Y22" s="345">
        <f t="shared" si="6"/>
        <v>18937478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11922000</v>
      </c>
      <c r="F32" s="59"/>
      <c r="G32" s="59"/>
      <c r="H32" s="60"/>
      <c r="I32" s="60"/>
      <c r="J32" s="59"/>
      <c r="K32" s="59"/>
      <c r="L32" s="60"/>
      <c r="M32" s="60">
        <v>3044750</v>
      </c>
      <c r="N32" s="59">
        <v>3044750</v>
      </c>
      <c r="O32" s="59">
        <v>-91000</v>
      </c>
      <c r="P32" s="60">
        <v>5214740</v>
      </c>
      <c r="Q32" s="60">
        <v>5778000</v>
      </c>
      <c r="R32" s="59">
        <v>10901740</v>
      </c>
      <c r="S32" s="59">
        <v>588392</v>
      </c>
      <c r="T32" s="60">
        <v>-923244</v>
      </c>
      <c r="U32" s="60">
        <v>5325840</v>
      </c>
      <c r="V32" s="59">
        <v>4990988</v>
      </c>
      <c r="W32" s="59">
        <v>18937478</v>
      </c>
      <c r="X32" s="60"/>
      <c r="Y32" s="59">
        <v>18937478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20514750</v>
      </c>
      <c r="D40" s="344">
        <f t="shared" si="9"/>
        <v>0</v>
      </c>
      <c r="E40" s="343">
        <f t="shared" si="9"/>
        <v>27040000</v>
      </c>
      <c r="F40" s="345">
        <f t="shared" si="9"/>
        <v>48972000</v>
      </c>
      <c r="G40" s="345">
        <f t="shared" si="9"/>
        <v>0</v>
      </c>
      <c r="H40" s="343">
        <f t="shared" si="9"/>
        <v>0</v>
      </c>
      <c r="I40" s="343">
        <f t="shared" si="9"/>
        <v>5594859</v>
      </c>
      <c r="J40" s="345">
        <f t="shared" si="9"/>
        <v>5594859</v>
      </c>
      <c r="K40" s="345">
        <f t="shared" si="9"/>
        <v>0</v>
      </c>
      <c r="L40" s="343">
        <f t="shared" si="9"/>
        <v>0</v>
      </c>
      <c r="M40" s="343">
        <f t="shared" si="9"/>
        <v>1378087</v>
      </c>
      <c r="N40" s="345">
        <f t="shared" si="9"/>
        <v>1378087</v>
      </c>
      <c r="O40" s="345">
        <f t="shared" si="9"/>
        <v>2296252</v>
      </c>
      <c r="P40" s="343">
        <f t="shared" si="9"/>
        <v>2074068</v>
      </c>
      <c r="Q40" s="343">
        <f t="shared" si="9"/>
        <v>2569481</v>
      </c>
      <c r="R40" s="345">
        <f t="shared" si="9"/>
        <v>6939801</v>
      </c>
      <c r="S40" s="345">
        <f t="shared" si="9"/>
        <v>540861</v>
      </c>
      <c r="T40" s="343">
        <f t="shared" si="9"/>
        <v>-113564769</v>
      </c>
      <c r="U40" s="343">
        <f t="shared" si="9"/>
        <v>3872125</v>
      </c>
      <c r="V40" s="345">
        <f t="shared" si="9"/>
        <v>-109151783</v>
      </c>
      <c r="W40" s="345">
        <f t="shared" si="9"/>
        <v>-95239036</v>
      </c>
      <c r="X40" s="343">
        <f t="shared" si="9"/>
        <v>48972000</v>
      </c>
      <c r="Y40" s="345">
        <f t="shared" si="9"/>
        <v>-144211036</v>
      </c>
      <c r="Z40" s="336">
        <f>+IF(X40&lt;&gt;0,+(Y40/X40)*100,0)</f>
        <v>-294.47650902556563</v>
      </c>
      <c r="AA40" s="350">
        <f>SUM(AA41:AA49)</f>
        <v>48972000</v>
      </c>
    </row>
    <row r="41" spans="1:27" ht="12.75">
      <c r="A41" s="361" t="s">
        <v>248</v>
      </c>
      <c r="B41" s="142"/>
      <c r="C41" s="362">
        <v>9944500</v>
      </c>
      <c r="D41" s="363"/>
      <c r="E41" s="362">
        <v>5000000</v>
      </c>
      <c r="F41" s="364">
        <v>5000000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-2833412</v>
      </c>
      <c r="R41" s="364">
        <v>-2833412</v>
      </c>
      <c r="S41" s="364">
        <v>278752</v>
      </c>
      <c r="T41" s="362">
        <v>1137954</v>
      </c>
      <c r="U41" s="362"/>
      <c r="V41" s="364">
        <v>1416706</v>
      </c>
      <c r="W41" s="364">
        <v>-1416706</v>
      </c>
      <c r="X41" s="362">
        <v>5000000</v>
      </c>
      <c r="Y41" s="364">
        <v>-6416706</v>
      </c>
      <c r="Z41" s="365">
        <v>-128.33</v>
      </c>
      <c r="AA41" s="366">
        <v>5000000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4847576</v>
      </c>
      <c r="D43" s="369"/>
      <c r="E43" s="305">
        <v>5000000</v>
      </c>
      <c r="F43" s="370">
        <v>5409000</v>
      </c>
      <c r="G43" s="370"/>
      <c r="H43" s="305"/>
      <c r="I43" s="305">
        <v>2154252</v>
      </c>
      <c r="J43" s="370">
        <v>2154252</v>
      </c>
      <c r="K43" s="370"/>
      <c r="L43" s="305"/>
      <c r="M43" s="305">
        <v>1378087</v>
      </c>
      <c r="N43" s="370">
        <v>1378087</v>
      </c>
      <c r="O43" s="370">
        <v>2296252</v>
      </c>
      <c r="P43" s="305">
        <v>401000</v>
      </c>
      <c r="Q43" s="305">
        <v>5527838</v>
      </c>
      <c r="R43" s="370">
        <v>8225090</v>
      </c>
      <c r="S43" s="370">
        <v>-4626000</v>
      </c>
      <c r="T43" s="305">
        <v>-111667520</v>
      </c>
      <c r="U43" s="305">
        <v>2833412</v>
      </c>
      <c r="V43" s="370">
        <v>-113460108</v>
      </c>
      <c r="W43" s="370">
        <v>-101702679</v>
      </c>
      <c r="X43" s="305">
        <v>5409000</v>
      </c>
      <c r="Y43" s="370">
        <v>-107111679</v>
      </c>
      <c r="Z43" s="371">
        <v>-1980.25</v>
      </c>
      <c r="AA43" s="303">
        <v>5409000</v>
      </c>
    </row>
    <row r="44" spans="1:27" ht="12.75">
      <c r="A44" s="361" t="s">
        <v>251</v>
      </c>
      <c r="B44" s="136"/>
      <c r="C44" s="60">
        <v>3717118</v>
      </c>
      <c r="D44" s="368"/>
      <c r="E44" s="54">
        <v>1800000</v>
      </c>
      <c r="F44" s="53">
        <v>3013000</v>
      </c>
      <c r="G44" s="53"/>
      <c r="H44" s="54"/>
      <c r="I44" s="54"/>
      <c r="J44" s="53"/>
      <c r="K44" s="53"/>
      <c r="L44" s="54"/>
      <c r="M44" s="54"/>
      <c r="N44" s="53"/>
      <c r="O44" s="53"/>
      <c r="P44" s="54">
        <v>284000</v>
      </c>
      <c r="Q44" s="54"/>
      <c r="R44" s="53">
        <v>284000</v>
      </c>
      <c r="S44" s="53">
        <v>4818495</v>
      </c>
      <c r="T44" s="54">
        <v>-1339308</v>
      </c>
      <c r="U44" s="54"/>
      <c r="V44" s="53">
        <v>3479187</v>
      </c>
      <c r="W44" s="53">
        <v>3763187</v>
      </c>
      <c r="X44" s="54">
        <v>3013000</v>
      </c>
      <c r="Y44" s="53">
        <v>750187</v>
      </c>
      <c r="Z44" s="94">
        <v>24.9</v>
      </c>
      <c r="AA44" s="95">
        <v>3013000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2005556</v>
      </c>
      <c r="D47" s="368"/>
      <c r="E47" s="54">
        <v>7710000</v>
      </c>
      <c r="F47" s="53">
        <v>7710000</v>
      </c>
      <c r="G47" s="53"/>
      <c r="H47" s="54"/>
      <c r="I47" s="54">
        <v>3440607</v>
      </c>
      <c r="J47" s="53">
        <v>3440607</v>
      </c>
      <c r="K47" s="53"/>
      <c r="L47" s="54"/>
      <c r="M47" s="54"/>
      <c r="N47" s="53"/>
      <c r="O47" s="53"/>
      <c r="P47" s="54"/>
      <c r="Q47" s="54">
        <v>-1514013</v>
      </c>
      <c r="R47" s="53">
        <v>-1514013</v>
      </c>
      <c r="S47" s="53">
        <v>69614</v>
      </c>
      <c r="T47" s="54">
        <v>965323</v>
      </c>
      <c r="U47" s="54">
        <v>87294</v>
      </c>
      <c r="V47" s="53">
        <v>1122231</v>
      </c>
      <c r="W47" s="53">
        <v>3048825</v>
      </c>
      <c r="X47" s="54">
        <v>7710000</v>
      </c>
      <c r="Y47" s="53">
        <v>-4661175</v>
      </c>
      <c r="Z47" s="94">
        <v>-60.46</v>
      </c>
      <c r="AA47" s="95">
        <v>7710000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7530000</v>
      </c>
      <c r="F49" s="53">
        <v>27840000</v>
      </c>
      <c r="G49" s="53"/>
      <c r="H49" s="54"/>
      <c r="I49" s="54"/>
      <c r="J49" s="53"/>
      <c r="K49" s="53"/>
      <c r="L49" s="54"/>
      <c r="M49" s="54"/>
      <c r="N49" s="53"/>
      <c r="O49" s="53"/>
      <c r="P49" s="54">
        <v>1389068</v>
      </c>
      <c r="Q49" s="54">
        <v>1389068</v>
      </c>
      <c r="R49" s="53">
        <v>2778136</v>
      </c>
      <c r="S49" s="53"/>
      <c r="T49" s="54">
        <v>-2661218</v>
      </c>
      <c r="U49" s="54">
        <v>951419</v>
      </c>
      <c r="V49" s="53">
        <v>-1709799</v>
      </c>
      <c r="W49" s="53">
        <v>1068337</v>
      </c>
      <c r="X49" s="54">
        <v>27840000</v>
      </c>
      <c r="Y49" s="53">
        <v>-26771663</v>
      </c>
      <c r="Z49" s="94">
        <v>-96.16</v>
      </c>
      <c r="AA49" s="95">
        <v>27840000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7746000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-1389068</v>
      </c>
      <c r="R57" s="345">
        <f t="shared" si="13"/>
        <v>-1389068</v>
      </c>
      <c r="S57" s="345">
        <f t="shared" si="13"/>
        <v>0</v>
      </c>
      <c r="T57" s="343">
        <f t="shared" si="13"/>
        <v>3773</v>
      </c>
      <c r="U57" s="343">
        <f t="shared" si="13"/>
        <v>0</v>
      </c>
      <c r="V57" s="345">
        <f t="shared" si="13"/>
        <v>3773</v>
      </c>
      <c r="W57" s="345">
        <f t="shared" si="13"/>
        <v>-1385295</v>
      </c>
      <c r="X57" s="343">
        <f t="shared" si="13"/>
        <v>7746000</v>
      </c>
      <c r="Y57" s="345">
        <f t="shared" si="13"/>
        <v>-9131295</v>
      </c>
      <c r="Z57" s="336">
        <f>+IF(X57&lt;&gt;0,+(Y57/X57)*100,0)</f>
        <v>-117.88400464756003</v>
      </c>
      <c r="AA57" s="350">
        <f t="shared" si="13"/>
        <v>7746000</v>
      </c>
    </row>
    <row r="58" spans="1:27" ht="12.75">
      <c r="A58" s="361" t="s">
        <v>217</v>
      </c>
      <c r="B58" s="136"/>
      <c r="C58" s="60"/>
      <c r="D58" s="340"/>
      <c r="E58" s="60"/>
      <c r="F58" s="59">
        <v>7746000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>
        <v>-1389068</v>
      </c>
      <c r="R58" s="59">
        <v>-1389068</v>
      </c>
      <c r="S58" s="59"/>
      <c r="T58" s="60">
        <v>3773</v>
      </c>
      <c r="U58" s="60"/>
      <c r="V58" s="59">
        <v>3773</v>
      </c>
      <c r="W58" s="59">
        <v>-1385295</v>
      </c>
      <c r="X58" s="60">
        <v>7746000</v>
      </c>
      <c r="Y58" s="59">
        <v>-9131295</v>
      </c>
      <c r="Z58" s="61">
        <v>-117.88</v>
      </c>
      <c r="AA58" s="62">
        <v>7746000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1187533308</v>
      </c>
      <c r="D60" s="346">
        <f t="shared" si="14"/>
        <v>0</v>
      </c>
      <c r="E60" s="219">
        <f t="shared" si="14"/>
        <v>236734000</v>
      </c>
      <c r="F60" s="264">
        <f t="shared" si="14"/>
        <v>296439000</v>
      </c>
      <c r="G60" s="264">
        <f t="shared" si="14"/>
        <v>0</v>
      </c>
      <c r="H60" s="219">
        <f t="shared" si="14"/>
        <v>0</v>
      </c>
      <c r="I60" s="219">
        <f t="shared" si="14"/>
        <v>16300900</v>
      </c>
      <c r="J60" s="264">
        <f t="shared" si="14"/>
        <v>16300900</v>
      </c>
      <c r="K60" s="264">
        <f t="shared" si="14"/>
        <v>9054055</v>
      </c>
      <c r="L60" s="219">
        <f t="shared" si="14"/>
        <v>9381966</v>
      </c>
      <c r="M60" s="219">
        <f t="shared" si="14"/>
        <v>25022244</v>
      </c>
      <c r="N60" s="264">
        <f t="shared" si="14"/>
        <v>43458265</v>
      </c>
      <c r="O60" s="264">
        <f t="shared" si="14"/>
        <v>9411426</v>
      </c>
      <c r="P60" s="219">
        <f t="shared" si="14"/>
        <v>15103808</v>
      </c>
      <c r="Q60" s="219">
        <f t="shared" si="14"/>
        <v>31102312</v>
      </c>
      <c r="R60" s="264">
        <f t="shared" si="14"/>
        <v>55617546</v>
      </c>
      <c r="S60" s="264">
        <f t="shared" si="14"/>
        <v>19979387</v>
      </c>
      <c r="T60" s="219">
        <f t="shared" si="14"/>
        <v>54612378</v>
      </c>
      <c r="U60" s="219">
        <f t="shared" si="14"/>
        <v>32570965</v>
      </c>
      <c r="V60" s="264">
        <f t="shared" si="14"/>
        <v>107162730</v>
      </c>
      <c r="W60" s="264">
        <f t="shared" si="14"/>
        <v>222539441</v>
      </c>
      <c r="X60" s="219">
        <f t="shared" si="14"/>
        <v>296439000</v>
      </c>
      <c r="Y60" s="264">
        <f t="shared" si="14"/>
        <v>-73899559</v>
      </c>
      <c r="Z60" s="337">
        <f>+IF(X60&lt;&gt;0,+(Y60/X60)*100,0)</f>
        <v>-24.929094687271245</v>
      </c>
      <c r="AA60" s="232">
        <f>+AA57+AA54+AA51+AA40+AA37+AA34+AA22+AA5</f>
        <v>296439000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1150000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1150000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90000</v>
      </c>
      <c r="F40" s="345">
        <f t="shared" si="9"/>
        <v>90000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90000</v>
      </c>
      <c r="Y40" s="345">
        <f t="shared" si="9"/>
        <v>-90000</v>
      </c>
      <c r="Z40" s="336">
        <f>+IF(X40&lt;&gt;0,+(Y40/X40)*100,0)</f>
        <v>-100</v>
      </c>
      <c r="AA40" s="350">
        <f>SUM(AA41:AA49)</f>
        <v>90000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90000</v>
      </c>
      <c r="F49" s="53">
        <v>90000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90000</v>
      </c>
      <c r="Y49" s="53">
        <v>-90000</v>
      </c>
      <c r="Z49" s="94">
        <v>-100</v>
      </c>
      <c r="AA49" s="95">
        <v>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1240000</v>
      </c>
      <c r="F60" s="264">
        <f t="shared" si="14"/>
        <v>90000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90000</v>
      </c>
      <c r="Y60" s="264">
        <f t="shared" si="14"/>
        <v>-90000</v>
      </c>
      <c r="Z60" s="337">
        <f>+IF(X60&lt;&gt;0,+(Y60/X60)*100,0)</f>
        <v>-100</v>
      </c>
      <c r="AA60" s="232">
        <f>+AA57+AA54+AA51+AA40+AA37+AA34+AA22+AA5</f>
        <v>90000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2018-08-03T14:53:27Z</dcterms:created>
  <dcterms:modified xsi:type="dcterms:W3CDTF">2018-08-03T14:53:30Z</dcterms:modified>
  <cp:category/>
  <cp:version/>
  <cp:contentType/>
  <cp:contentStatus/>
</cp:coreProperties>
</file>