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<sst xmlns="http://schemas.openxmlformats.org/spreadsheetml/2006/main" count="857" uniqueCount="303">
  <si>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North West: Dr Ruth Segomotsi Mompati(DC39)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</si>
  <si>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</si>
  <si>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</si>
  <si>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</si>
  <si>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</si>
  <si>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</si>
  <si>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</si>
  <si>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</si>
  <si>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</si>
  <si>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</si>
  <si>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</si>
  <si>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</si>
  <si>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</si>
  <si>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</si>
  <si>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</si>
  <si>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</si>
  <si>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</si>
  <si>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</si>
  <si>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</si>
  <si>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</si>
  <si>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</si>
  <si>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</si>
  <si>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</si>
  <si>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</si>
  <si>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</si>
  <si>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</si>
  <si>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</si>
  <si>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</si>
  <si>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</si>
  <si>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</si>
  <si>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</si>
  <si>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</si>
  <si>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</si>
  <si>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</si>
  <si>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</si>
  <si>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</si>
  <si>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</si>
  <si>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</si>
  <si>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</si>
  <si>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</si>
  <si>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</si>
  <si>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</si>
  <si>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</si>
  <si>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</si>
  <si>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</si>
  <si>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</si>
  <si>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</si>
  <si>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</si>
  <si>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</si>
  <si>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</si>
  <si>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</si>
  <si>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</si>
  <si>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</si>
  <si>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</si>
  <si>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</si>
  <si>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</si>
  <si>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</si>
  <si>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</si>
  <si>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</si>
  <si>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</si>
  <si>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</si>
  <si>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</si>
  <si>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</si>
  <si>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</si>
  <si>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</si>
  <si>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</si>
  <si>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</si>
  <si>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</si>
  <si>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</si>
  <si>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</si>
  <si>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Dr Ruth Segomotsi Mompati(DC39)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</si>
  <si>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</si>
  <si>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</si>
  <si>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</si>
  <si>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</si>
  <si>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</si>
  <si>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</si>
  <si>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</si>
  <si>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</si>
  <si>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</si>
  <si>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</si>
  <si>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</si>
  <si>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</si>
  <si>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</si>
  <si>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</si>
  <si>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</si>
  <si>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</si>
  <si>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</si>
  <si>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</si>
  <si>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</si>
  <si>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</si>
  <si>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</si>
  <si>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</si>
  <si>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</si>
  <si>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</si>
  <si>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</si>
  <si>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</si>
  <si>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</si>
  <si>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</si>
  <si>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</si>
  <si>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Dr Ruth Segomotsi Mompati(DC39)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</si>
  <si>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</si>
  <si>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</si>
  <si>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</si>
  <si>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</si>
  <si>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</si>
  <si>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</si>
  <si>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</si>
  <si>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</si>
  <si>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</si>
  <si>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</si>
  <si>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</si>
  <si>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</si>
  <si>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</si>
  <si>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</si>
  <si>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</si>
  <si>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</si>
  <si>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</si>
  <si>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</si>
  <si>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</si>
  <si>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</si>
  <si>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</si>
  <si>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</si>
  <si>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</si>
  <si>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</si>
  <si>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</si>
  <si>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</si>
  <si>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</si>
  <si>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</si>
  <si>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Dr Ruth Segomotsi Mompati(DC39)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</si>
  <si>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</si>
  <si>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</si>
  <si>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</si>
  <si>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</si>
  <si>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</si>
  <si>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</si>
  <si>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</si>
  <si>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</si>
  <si>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</si>
  <si>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</si>
  <si>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Dr Ruth Segomotsi Mompati(DC39)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</si>
  <si>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</si>
  <si>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</si>
  <si>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</si>
  <si>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</si>
  <si>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</si>
  <si>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</si>
  <si>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</si>
  <si>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</si>
  <si>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</si>
  <si>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</si>
  <si>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</si>
  <si>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</si>
  <si>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</si>
  <si>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</si>
  <si>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</si>
  <si>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</si>
  <si>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</si>
  <si>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</si>
  <si>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</si>
  <si>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</si>
  <si>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</si>
  <si>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</si>
  <si>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</si>
  <si>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</si>
  <si>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</si>
  <si>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</si>
  <si>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</si>
  <si>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</si>
  <si>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</si>
  <si>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</si>
  <si>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</si>
  <si>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</si>
  <si>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</si>
  <si>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Dr Ruth Segomotsi Mompati(DC39)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</si>
  <si>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</si>
  <si>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</si>
  <si>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</si>
  <si>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</si>
  <si>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</si>
  <si>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</si>
  <si>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</si>
  <si>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</si>
  <si>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</si>
  <si>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</si>
  <si>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</si>
  <si>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</si>
  <si>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</si>
  <si>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</si>
  <si>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</si>
  <si>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</si>
  <si>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</si>
  <si>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</si>
  <si>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</si>
  <si>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</si>
  <si>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</si>
  <si>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</si>
  <si>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</si>
  <si>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</si>
  <si>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</si>
  <si>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</si>
  <si>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</si>
  <si>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Dr Ruth Segomotsi Mompati(DC39)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</si>
  <si>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</si>
  <si>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</si>
  <si>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</si>
  <si>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</si>
  <si>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</si>
  <si>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</si>
  <si>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</si>
  <si>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</si>
  <si>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</si>
  <si>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</si>
  <si>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</si>
  <si>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</si>
  <si>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</si>
  <si>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</si>
  <si>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</si>
  <si>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</si>
  <si>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</si>
  <si>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</si>
  <si>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</si>
  <si>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</si>
  <si>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</si>
  <si>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</si>
  <si>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</si>
  <si>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</si>
  <si>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Dr Ruth Segomotsi Mompati(DC39)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</si>
  <si>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</si>
  <si>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</si>
  <si>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</si>
  <si>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</si>
  <si>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</si>
  <si>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</si>
  <si>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</si>
  <si>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</si>
  <si>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</si>
  <si>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</si>
  <si>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</si>
  <si>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</si>
  <si>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</si>
  <si>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</si>
  <si>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</si>
  <si>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</si>
  <si>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</si>
  <si>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</si>
  <si>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</si>
  <si>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</si>
  <si>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</si>
  <si>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</si>
  <si>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</si>
  <si>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</si>
  <si>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</si>
  <si>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</si>
  <si>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</si>
  <si>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</si>
  <si>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</si>
  <si>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</si>
  <si>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</si>
  <si>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</si>
  <si>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</si>
  <si>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</si>
  <si>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</si>
  <si>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Dr Ruth Segomotsi Mompati(DC39)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</si>
  <si>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</si>
  <si>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</si>
  <si>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North West: Dr Ruth Segomotsi Mompati(DC39)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</si>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</sst>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/>
      <c r="X6" s="60">
        <v>0</v>
      </c>
      <c r="Y6" s="61">
        <v>0</v>
      </c>
      <c r="Z6" s="62">
        <v>0</v>
      </c>
    </row>
    <row r="7" spans="1:26" ht="12.75">
      <c r="A7" s="58" t="s">
        <v>33</v>
      </c>
      <c r="B7" s="19">
        <v>14195977</v>
      </c>
      <c r="C7" s="19">
        <v>0</v>
      </c>
      <c r="D7" s="59">
        <v>13874000</v>
      </c>
      <c r="E7" s="60">
        <v>6175000</v>
      </c>
      <c r="F7" s="60">
        <v>5229304</v>
      </c>
      <c r="G7" s="60">
        <v>1994677</v>
      </c>
      <c r="H7" s="60">
        <v>1664646</v>
      </c>
      <c r="I7" s="60">
        <v>8888627</v>
      </c>
      <c r="J7" s="60">
        <v>2525604</v>
      </c>
      <c r="K7" s="60">
        <v>0</v>
      </c>
      <c r="L7" s="60">
        <v>16872</v>
      </c>
      <c r="M7" s="60">
        <v>2542476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11431103</v>
      </c>
      <c r="W7" s="60">
        <v>13874002</v>
      </c>
      <c r="X7" s="60">
        <v>-2442899</v>
      </c>
      <c r="Y7" s="61">
        <v>-17.61</v>
      </c>
      <c r="Z7" s="62">
        <v>6175000</v>
      </c>
    </row>
    <row r="8" spans="1:26" ht="12.75">
      <c r="A8" s="58" t="s">
        <v>34</v>
      </c>
      <c r="B8" s="19">
        <v>285383298</v>
      </c>
      <c r="C8" s="19">
        <v>0</v>
      </c>
      <c r="D8" s="59">
        <v>316978999</v>
      </c>
      <c r="E8" s="60">
        <v>345844822</v>
      </c>
      <c r="F8" s="60">
        <v>128520002</v>
      </c>
      <c r="G8" s="60">
        <v>70566</v>
      </c>
      <c r="H8" s="60">
        <v>43184</v>
      </c>
      <c r="I8" s="60">
        <v>128633752</v>
      </c>
      <c r="J8" s="60">
        <v>539095</v>
      </c>
      <c r="K8" s="60">
        <v>0</v>
      </c>
      <c r="L8" s="60">
        <v>102779999</v>
      </c>
      <c r="M8" s="60">
        <v>103319094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231952846</v>
      </c>
      <c r="W8" s="60">
        <v>318080901</v>
      </c>
      <c r="X8" s="60">
        <v>-86128055</v>
      </c>
      <c r="Y8" s="61">
        <v>-27.08</v>
      </c>
      <c r="Z8" s="62">
        <v>345844822</v>
      </c>
    </row>
    <row r="9" spans="1:26" ht="12.75">
      <c r="A9" s="58" t="s">
        <v>35</v>
      </c>
      <c r="B9" s="19">
        <v>7326648</v>
      </c>
      <c r="C9" s="19">
        <v>0</v>
      </c>
      <c r="D9" s="59">
        <v>1301900</v>
      </c>
      <c r="E9" s="60">
        <v>1030000</v>
      </c>
      <c r="F9" s="60">
        <v>1930</v>
      </c>
      <c r="G9" s="60">
        <v>348427</v>
      </c>
      <c r="H9" s="60">
        <v>63288</v>
      </c>
      <c r="I9" s="60">
        <v>413645</v>
      </c>
      <c r="J9" s="60">
        <v>2750</v>
      </c>
      <c r="K9" s="60">
        <v>0</v>
      </c>
      <c r="L9" s="60">
        <v>0</v>
      </c>
      <c r="M9" s="60">
        <v>2750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416395</v>
      </c>
      <c r="W9" s="60">
        <v>1301904</v>
      </c>
      <c r="X9" s="60">
        <v>-885509</v>
      </c>
      <c r="Y9" s="61">
        <v>-68.02</v>
      </c>
      <c r="Z9" s="62">
        <v>1030000</v>
      </c>
    </row>
    <row r="10" spans="1:26" ht="22.5">
      <c r="A10" s="63" t="s">
        <v>278</v>
      </c>
      <c r="B10" s="64">
        <f>SUM(B5:B9)</f>
        <v>306905923</v>
      </c>
      <c r="C10" s="64">
        <f>SUM(C5:C9)</f>
        <v>0</v>
      </c>
      <c r="D10" s="65">
        <f aca="true" t="shared" si="0" ref="D10:Z10">SUM(D5:D9)</f>
        <v>332154899</v>
      </c>
      <c r="E10" s="66">
        <f t="shared" si="0"/>
        <v>353049822</v>
      </c>
      <c r="F10" s="66">
        <f t="shared" si="0"/>
        <v>133751236</v>
      </c>
      <c r="G10" s="66">
        <f t="shared" si="0"/>
        <v>2413670</v>
      </c>
      <c r="H10" s="66">
        <f t="shared" si="0"/>
        <v>1771118</v>
      </c>
      <c r="I10" s="66">
        <f t="shared" si="0"/>
        <v>137936024</v>
      </c>
      <c r="J10" s="66">
        <f t="shared" si="0"/>
        <v>3067449</v>
      </c>
      <c r="K10" s="66">
        <f t="shared" si="0"/>
        <v>0</v>
      </c>
      <c r="L10" s="66">
        <f t="shared" si="0"/>
        <v>102796871</v>
      </c>
      <c r="M10" s="66">
        <f t="shared" si="0"/>
        <v>105864320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243800344</v>
      </c>
      <c r="W10" s="66">
        <f t="shared" si="0"/>
        <v>333256807</v>
      </c>
      <c r="X10" s="66">
        <f t="shared" si="0"/>
        <v>-89456463</v>
      </c>
      <c r="Y10" s="67">
        <f>+IF(W10&lt;&gt;0,(X10/W10)*100,0)</f>
        <v>-26.843101512402118</v>
      </c>
      <c r="Z10" s="68">
        <f t="shared" si="0"/>
        <v>353049822</v>
      </c>
    </row>
    <row r="11" spans="1:26" ht="12.75">
      <c r="A11" s="58" t="s">
        <v>37</v>
      </c>
      <c r="B11" s="19">
        <v>111027488</v>
      </c>
      <c r="C11" s="19">
        <v>0</v>
      </c>
      <c r="D11" s="59">
        <v>131645324</v>
      </c>
      <c r="E11" s="60">
        <v>93730670</v>
      </c>
      <c r="F11" s="60">
        <v>8866050</v>
      </c>
      <c r="G11" s="60">
        <v>8990157</v>
      </c>
      <c r="H11" s="60">
        <v>8838710</v>
      </c>
      <c r="I11" s="60">
        <v>26694917</v>
      </c>
      <c r="J11" s="60">
        <v>10683398</v>
      </c>
      <c r="K11" s="60">
        <v>0</v>
      </c>
      <c r="L11" s="60">
        <v>8911050</v>
      </c>
      <c r="M11" s="60">
        <v>19594448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46289365</v>
      </c>
      <c r="W11" s="60">
        <v>131645323</v>
      </c>
      <c r="X11" s="60">
        <v>-85355958</v>
      </c>
      <c r="Y11" s="61">
        <v>-64.84</v>
      </c>
      <c r="Z11" s="62">
        <v>93730670</v>
      </c>
    </row>
    <row r="12" spans="1:26" ht="12.75">
      <c r="A12" s="58" t="s">
        <v>38</v>
      </c>
      <c r="B12" s="19">
        <v>6400125</v>
      </c>
      <c r="C12" s="19">
        <v>0</v>
      </c>
      <c r="D12" s="59">
        <v>7455171</v>
      </c>
      <c r="E12" s="60">
        <v>0</v>
      </c>
      <c r="F12" s="60">
        <v>560630</v>
      </c>
      <c r="G12" s="60">
        <v>532145</v>
      </c>
      <c r="H12" s="60">
        <v>529905</v>
      </c>
      <c r="I12" s="60">
        <v>1622680</v>
      </c>
      <c r="J12" s="60">
        <v>1085053</v>
      </c>
      <c r="K12" s="60">
        <v>0</v>
      </c>
      <c r="L12" s="60">
        <v>479940</v>
      </c>
      <c r="M12" s="60">
        <v>1564993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3187673</v>
      </c>
      <c r="W12" s="60">
        <v>7455167</v>
      </c>
      <c r="X12" s="60">
        <v>-4267494</v>
      </c>
      <c r="Y12" s="61">
        <v>-57.24</v>
      </c>
      <c r="Z12" s="62">
        <v>0</v>
      </c>
    </row>
    <row r="13" spans="1:26" ht="12.75">
      <c r="A13" s="58" t="s">
        <v>279</v>
      </c>
      <c r="B13" s="19">
        <v>38911316</v>
      </c>
      <c r="C13" s="19">
        <v>0</v>
      </c>
      <c r="D13" s="59">
        <v>47243436</v>
      </c>
      <c r="E13" s="60">
        <v>21020000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47243436</v>
      </c>
      <c r="X13" s="60">
        <v>-47243436</v>
      </c>
      <c r="Y13" s="61">
        <v>-100</v>
      </c>
      <c r="Z13" s="62">
        <v>21020000</v>
      </c>
    </row>
    <row r="14" spans="1:26" ht="12.75">
      <c r="A14" s="58" t="s">
        <v>40</v>
      </c>
      <c r="B14" s="19">
        <v>3436125</v>
      </c>
      <c r="C14" s="19">
        <v>0</v>
      </c>
      <c r="D14" s="59">
        <v>10928400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10928400</v>
      </c>
      <c r="X14" s="60">
        <v>-10928400</v>
      </c>
      <c r="Y14" s="61">
        <v>-100</v>
      </c>
      <c r="Z14" s="62">
        <v>0</v>
      </c>
    </row>
    <row r="15" spans="1:26" ht="12.75">
      <c r="A15" s="58" t="s">
        <v>41</v>
      </c>
      <c r="B15" s="19">
        <v>133202017</v>
      </c>
      <c r="C15" s="19">
        <v>0</v>
      </c>
      <c r="D15" s="59">
        <v>114993667</v>
      </c>
      <c r="E15" s="60">
        <v>105109000</v>
      </c>
      <c r="F15" s="60">
        <v>0</v>
      </c>
      <c r="G15" s="60">
        <v>0</v>
      </c>
      <c r="H15" s="60">
        <v>17841650</v>
      </c>
      <c r="I15" s="60">
        <v>17841650</v>
      </c>
      <c r="J15" s="60">
        <v>53109</v>
      </c>
      <c r="K15" s="60">
        <v>0</v>
      </c>
      <c r="L15" s="60">
        <v>16833591</v>
      </c>
      <c r="M15" s="60">
        <v>16886700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34728350</v>
      </c>
      <c r="W15" s="60">
        <v>114993672</v>
      </c>
      <c r="X15" s="60">
        <v>-80265322</v>
      </c>
      <c r="Y15" s="61">
        <v>-69.8</v>
      </c>
      <c r="Z15" s="62">
        <v>105109000</v>
      </c>
    </row>
    <row r="16" spans="1:26" ht="12.75">
      <c r="A16" s="69" t="s">
        <v>42</v>
      </c>
      <c r="B16" s="19">
        <v>79055100</v>
      </c>
      <c r="C16" s="19">
        <v>0</v>
      </c>
      <c r="D16" s="59">
        <v>15720000</v>
      </c>
      <c r="E16" s="60">
        <v>20340000</v>
      </c>
      <c r="F16" s="60">
        <v>602601</v>
      </c>
      <c r="G16" s="60">
        <v>114142</v>
      </c>
      <c r="H16" s="60">
        <v>4522871</v>
      </c>
      <c r="I16" s="60">
        <v>5239614</v>
      </c>
      <c r="J16" s="60">
        <v>3450738</v>
      </c>
      <c r="K16" s="60">
        <v>0</v>
      </c>
      <c r="L16" s="60">
        <v>603457</v>
      </c>
      <c r="M16" s="60">
        <v>4054195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9293809</v>
      </c>
      <c r="W16" s="60">
        <v>15720000</v>
      </c>
      <c r="X16" s="60">
        <v>-6426191</v>
      </c>
      <c r="Y16" s="61">
        <v>-40.88</v>
      </c>
      <c r="Z16" s="62">
        <v>20340000</v>
      </c>
    </row>
    <row r="17" spans="1:26" ht="12.75">
      <c r="A17" s="58" t="s">
        <v>43</v>
      </c>
      <c r="B17" s="19">
        <v>55364820</v>
      </c>
      <c r="C17" s="19">
        <v>0</v>
      </c>
      <c r="D17" s="59">
        <v>54074233</v>
      </c>
      <c r="E17" s="60">
        <v>46943140</v>
      </c>
      <c r="F17" s="60">
        <v>2691486</v>
      </c>
      <c r="G17" s="60">
        <v>5178326</v>
      </c>
      <c r="H17" s="60">
        <v>6326434</v>
      </c>
      <c r="I17" s="60">
        <v>14196246</v>
      </c>
      <c r="J17" s="60">
        <v>6172817</v>
      </c>
      <c r="K17" s="60">
        <v>0</v>
      </c>
      <c r="L17" s="60">
        <v>3800461</v>
      </c>
      <c r="M17" s="60">
        <v>9973278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24169524</v>
      </c>
      <c r="W17" s="60">
        <v>54074224</v>
      </c>
      <c r="X17" s="60">
        <v>-29904700</v>
      </c>
      <c r="Y17" s="61">
        <v>-55.3</v>
      </c>
      <c r="Z17" s="62">
        <v>46943140</v>
      </c>
    </row>
    <row r="18" spans="1:26" ht="12.75">
      <c r="A18" s="70" t="s">
        <v>44</v>
      </c>
      <c r="B18" s="71">
        <f>SUM(B11:B17)</f>
        <v>427396991</v>
      </c>
      <c r="C18" s="71">
        <f>SUM(C11:C17)</f>
        <v>0</v>
      </c>
      <c r="D18" s="72">
        <f aca="true" t="shared" si="1" ref="D18:Z18">SUM(D11:D17)</f>
        <v>382060231</v>
      </c>
      <c r="E18" s="73">
        <f t="shared" si="1"/>
        <v>287142810</v>
      </c>
      <c r="F18" s="73">
        <f t="shared" si="1"/>
        <v>12720767</v>
      </c>
      <c r="G18" s="73">
        <f t="shared" si="1"/>
        <v>14814770</v>
      </c>
      <c r="H18" s="73">
        <f t="shared" si="1"/>
        <v>38059570</v>
      </c>
      <c r="I18" s="73">
        <f t="shared" si="1"/>
        <v>65595107</v>
      </c>
      <c r="J18" s="73">
        <f t="shared" si="1"/>
        <v>21445115</v>
      </c>
      <c r="K18" s="73">
        <f t="shared" si="1"/>
        <v>0</v>
      </c>
      <c r="L18" s="73">
        <f t="shared" si="1"/>
        <v>30628499</v>
      </c>
      <c r="M18" s="73">
        <f t="shared" si="1"/>
        <v>52073614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117668721</v>
      </c>
      <c r="W18" s="73">
        <f t="shared" si="1"/>
        <v>382060222</v>
      </c>
      <c r="X18" s="73">
        <f t="shared" si="1"/>
        <v>-264391501</v>
      </c>
      <c r="Y18" s="67">
        <f>+IF(W18&lt;&gt;0,(X18/W18)*100,0)</f>
        <v>-69.20152525064492</v>
      </c>
      <c r="Z18" s="74">
        <f t="shared" si="1"/>
        <v>287142810</v>
      </c>
    </row>
    <row r="19" spans="1:26" ht="12.75">
      <c r="A19" s="70" t="s">
        <v>45</v>
      </c>
      <c r="B19" s="75">
        <f>+B10-B18</f>
        <v>-120491068</v>
      </c>
      <c r="C19" s="75">
        <f>+C10-C18</f>
        <v>0</v>
      </c>
      <c r="D19" s="76">
        <f aca="true" t="shared" si="2" ref="D19:Z19">+D10-D18</f>
        <v>-49905332</v>
      </c>
      <c r="E19" s="77">
        <f t="shared" si="2"/>
        <v>65907012</v>
      </c>
      <c r="F19" s="77">
        <f t="shared" si="2"/>
        <v>121030469</v>
      </c>
      <c r="G19" s="77">
        <f t="shared" si="2"/>
        <v>-12401100</v>
      </c>
      <c r="H19" s="77">
        <f t="shared" si="2"/>
        <v>-36288452</v>
      </c>
      <c r="I19" s="77">
        <f t="shared" si="2"/>
        <v>72340917</v>
      </c>
      <c r="J19" s="77">
        <f t="shared" si="2"/>
        <v>-18377666</v>
      </c>
      <c r="K19" s="77">
        <f t="shared" si="2"/>
        <v>0</v>
      </c>
      <c r="L19" s="77">
        <f t="shared" si="2"/>
        <v>72168372</v>
      </c>
      <c r="M19" s="77">
        <f t="shared" si="2"/>
        <v>53790706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126131623</v>
      </c>
      <c r="W19" s="77">
        <f>IF(E10=E18,0,W10-W18)</f>
        <v>-48803415</v>
      </c>
      <c r="X19" s="77">
        <f t="shared" si="2"/>
        <v>174935038</v>
      </c>
      <c r="Y19" s="78">
        <f>+IF(W19&lt;&gt;0,(X19/W19)*100,0)</f>
        <v>-358.44835448502937</v>
      </c>
      <c r="Z19" s="79">
        <f t="shared" si="2"/>
        <v>65907012</v>
      </c>
    </row>
    <row r="20" spans="1:26" ht="12.75">
      <c r="A20" s="58" t="s">
        <v>46</v>
      </c>
      <c r="B20" s="19">
        <v>402712902</v>
      </c>
      <c r="C20" s="19">
        <v>0</v>
      </c>
      <c r="D20" s="59">
        <v>400889000</v>
      </c>
      <c r="E20" s="60">
        <v>439989000</v>
      </c>
      <c r="F20" s="60">
        <v>0</v>
      </c>
      <c r="G20" s="60">
        <v>1494891</v>
      </c>
      <c r="H20" s="60">
        <v>25173466</v>
      </c>
      <c r="I20" s="60">
        <v>26668357</v>
      </c>
      <c r="J20" s="60">
        <v>16821604</v>
      </c>
      <c r="K20" s="60">
        <v>0</v>
      </c>
      <c r="L20" s="60">
        <v>0</v>
      </c>
      <c r="M20" s="60">
        <v>16821604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43489961</v>
      </c>
      <c r="W20" s="60">
        <v>400889001</v>
      </c>
      <c r="X20" s="60">
        <v>-357399040</v>
      </c>
      <c r="Y20" s="61">
        <v>-89.15</v>
      </c>
      <c r="Z20" s="62">
        <v>439989000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282221834</v>
      </c>
      <c r="C22" s="86">
        <f>SUM(C19:C21)</f>
        <v>0</v>
      </c>
      <c r="D22" s="87">
        <f aca="true" t="shared" si="3" ref="D22:Z22">SUM(D19:D21)</f>
        <v>350983668</v>
      </c>
      <c r="E22" s="88">
        <f t="shared" si="3"/>
        <v>505896012</v>
      </c>
      <c r="F22" s="88">
        <f t="shared" si="3"/>
        <v>121030469</v>
      </c>
      <c r="G22" s="88">
        <f t="shared" si="3"/>
        <v>-10906209</v>
      </c>
      <c r="H22" s="88">
        <f t="shared" si="3"/>
        <v>-11114986</v>
      </c>
      <c r="I22" s="88">
        <f t="shared" si="3"/>
        <v>99009274</v>
      </c>
      <c r="J22" s="88">
        <f t="shared" si="3"/>
        <v>-1556062</v>
      </c>
      <c r="K22" s="88">
        <f t="shared" si="3"/>
        <v>0</v>
      </c>
      <c r="L22" s="88">
        <f t="shared" si="3"/>
        <v>72168372</v>
      </c>
      <c r="M22" s="88">
        <f t="shared" si="3"/>
        <v>70612310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169621584</v>
      </c>
      <c r="W22" s="88">
        <f t="shared" si="3"/>
        <v>352085586</v>
      </c>
      <c r="X22" s="88">
        <f t="shared" si="3"/>
        <v>-182464002</v>
      </c>
      <c r="Y22" s="89">
        <f>+IF(W22&lt;&gt;0,(X22/W22)*100,0)</f>
        <v>-51.823763668643906</v>
      </c>
      <c r="Z22" s="90">
        <f t="shared" si="3"/>
        <v>505896012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282221834</v>
      </c>
      <c r="C24" s="75">
        <f>SUM(C22:C23)</f>
        <v>0</v>
      </c>
      <c r="D24" s="76">
        <f aca="true" t="shared" si="4" ref="D24:Z24">SUM(D22:D23)</f>
        <v>350983668</v>
      </c>
      <c r="E24" s="77">
        <f t="shared" si="4"/>
        <v>505896012</v>
      </c>
      <c r="F24" s="77">
        <f t="shared" si="4"/>
        <v>121030469</v>
      </c>
      <c r="G24" s="77">
        <f t="shared" si="4"/>
        <v>-10906209</v>
      </c>
      <c r="H24" s="77">
        <f t="shared" si="4"/>
        <v>-11114986</v>
      </c>
      <c r="I24" s="77">
        <f t="shared" si="4"/>
        <v>99009274</v>
      </c>
      <c r="J24" s="77">
        <f t="shared" si="4"/>
        <v>-1556062</v>
      </c>
      <c r="K24" s="77">
        <f t="shared" si="4"/>
        <v>0</v>
      </c>
      <c r="L24" s="77">
        <f t="shared" si="4"/>
        <v>72168372</v>
      </c>
      <c r="M24" s="77">
        <f t="shared" si="4"/>
        <v>70612310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169621584</v>
      </c>
      <c r="W24" s="77">
        <f t="shared" si="4"/>
        <v>352085586</v>
      </c>
      <c r="X24" s="77">
        <f t="shared" si="4"/>
        <v>-182464002</v>
      </c>
      <c r="Y24" s="78">
        <f>+IF(W24&lt;&gt;0,(X24/W24)*100,0)</f>
        <v>-51.823763668643906</v>
      </c>
      <c r="Z24" s="79">
        <f t="shared" si="4"/>
        <v>505896012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359330971</v>
      </c>
      <c r="C27" s="22">
        <v>0</v>
      </c>
      <c r="D27" s="99">
        <v>396024650</v>
      </c>
      <c r="E27" s="100">
        <v>441885000</v>
      </c>
      <c r="F27" s="100">
        <v>70214</v>
      </c>
      <c r="G27" s="100">
        <v>1494891</v>
      </c>
      <c r="H27" s="100">
        <v>25260159</v>
      </c>
      <c r="I27" s="100">
        <v>26825264</v>
      </c>
      <c r="J27" s="100">
        <v>16882313</v>
      </c>
      <c r="K27" s="100">
        <v>65949188</v>
      </c>
      <c r="L27" s="100">
        <v>50144721</v>
      </c>
      <c r="M27" s="100">
        <v>132976222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159801486</v>
      </c>
      <c r="W27" s="100">
        <v>441885000</v>
      </c>
      <c r="X27" s="100">
        <v>-282083514</v>
      </c>
      <c r="Y27" s="101">
        <v>-63.84</v>
      </c>
      <c r="Z27" s="102">
        <v>441885000</v>
      </c>
    </row>
    <row r="28" spans="1:26" ht="12.75">
      <c r="A28" s="103" t="s">
        <v>46</v>
      </c>
      <c r="B28" s="19">
        <v>356437470</v>
      </c>
      <c r="C28" s="19">
        <v>0</v>
      </c>
      <c r="D28" s="59">
        <v>393843850</v>
      </c>
      <c r="E28" s="60">
        <v>440089000</v>
      </c>
      <c r="F28" s="60">
        <v>0</v>
      </c>
      <c r="G28" s="60">
        <v>1494891</v>
      </c>
      <c r="H28" s="60">
        <v>25173466</v>
      </c>
      <c r="I28" s="60">
        <v>26668357</v>
      </c>
      <c r="J28" s="60">
        <v>16821604</v>
      </c>
      <c r="K28" s="60">
        <v>65935982</v>
      </c>
      <c r="L28" s="60">
        <v>50137972</v>
      </c>
      <c r="M28" s="60">
        <v>132895558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159563915</v>
      </c>
      <c r="W28" s="60">
        <v>440089000</v>
      </c>
      <c r="X28" s="60">
        <v>-280525085</v>
      </c>
      <c r="Y28" s="61">
        <v>-63.74</v>
      </c>
      <c r="Z28" s="62">
        <v>440089000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2893501</v>
      </c>
      <c r="C31" s="19">
        <v>0</v>
      </c>
      <c r="D31" s="59">
        <v>2180800</v>
      </c>
      <c r="E31" s="60">
        <v>1796000</v>
      </c>
      <c r="F31" s="60">
        <v>70214</v>
      </c>
      <c r="G31" s="60">
        <v>0</v>
      </c>
      <c r="H31" s="60">
        <v>86693</v>
      </c>
      <c r="I31" s="60">
        <v>156907</v>
      </c>
      <c r="J31" s="60">
        <v>60709</v>
      </c>
      <c r="K31" s="60">
        <v>13206</v>
      </c>
      <c r="L31" s="60">
        <v>6749</v>
      </c>
      <c r="M31" s="60">
        <v>80664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237571</v>
      </c>
      <c r="W31" s="60">
        <v>1796000</v>
      </c>
      <c r="X31" s="60">
        <v>-1558429</v>
      </c>
      <c r="Y31" s="61">
        <v>-86.77</v>
      </c>
      <c r="Z31" s="62">
        <v>1796000</v>
      </c>
    </row>
    <row r="32" spans="1:26" ht="12.75">
      <c r="A32" s="70" t="s">
        <v>54</v>
      </c>
      <c r="B32" s="22">
        <f>SUM(B28:B31)</f>
        <v>359330971</v>
      </c>
      <c r="C32" s="22">
        <f>SUM(C28:C31)</f>
        <v>0</v>
      </c>
      <c r="D32" s="99">
        <f aca="true" t="shared" si="5" ref="D32:Z32">SUM(D28:D31)</f>
        <v>396024650</v>
      </c>
      <c r="E32" s="100">
        <f t="shared" si="5"/>
        <v>441885000</v>
      </c>
      <c r="F32" s="100">
        <f t="shared" si="5"/>
        <v>70214</v>
      </c>
      <c r="G32" s="100">
        <f t="shared" si="5"/>
        <v>1494891</v>
      </c>
      <c r="H32" s="100">
        <f t="shared" si="5"/>
        <v>25260159</v>
      </c>
      <c r="I32" s="100">
        <f t="shared" si="5"/>
        <v>26825264</v>
      </c>
      <c r="J32" s="100">
        <f t="shared" si="5"/>
        <v>16882313</v>
      </c>
      <c r="K32" s="100">
        <f t="shared" si="5"/>
        <v>65949188</v>
      </c>
      <c r="L32" s="100">
        <f t="shared" si="5"/>
        <v>50144721</v>
      </c>
      <c r="M32" s="100">
        <f t="shared" si="5"/>
        <v>132976222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159801486</v>
      </c>
      <c r="W32" s="100">
        <f t="shared" si="5"/>
        <v>441885000</v>
      </c>
      <c r="X32" s="100">
        <f t="shared" si="5"/>
        <v>-282083514</v>
      </c>
      <c r="Y32" s="101">
        <f>+IF(W32&lt;&gt;0,(X32/W32)*100,0)</f>
        <v>-63.83640856784005</v>
      </c>
      <c r="Z32" s="102">
        <f t="shared" si="5"/>
        <v>441885000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172631404</v>
      </c>
      <c r="C35" s="19">
        <v>0</v>
      </c>
      <c r="D35" s="59">
        <v>71778000</v>
      </c>
      <c r="E35" s="60">
        <v>71777000</v>
      </c>
      <c r="F35" s="60">
        <v>398726440</v>
      </c>
      <c r="G35" s="60">
        <v>398726440</v>
      </c>
      <c r="H35" s="60">
        <v>336277829</v>
      </c>
      <c r="I35" s="60">
        <v>336277829</v>
      </c>
      <c r="J35" s="60">
        <v>375280654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71777000</v>
      </c>
      <c r="X35" s="60">
        <v>-71777000</v>
      </c>
      <c r="Y35" s="61">
        <v>-100</v>
      </c>
      <c r="Z35" s="62">
        <v>71777000</v>
      </c>
    </row>
    <row r="36" spans="1:26" ht="12.75">
      <c r="A36" s="58" t="s">
        <v>57</v>
      </c>
      <c r="B36" s="19">
        <v>2232144134</v>
      </c>
      <c r="C36" s="19">
        <v>0</v>
      </c>
      <c r="D36" s="59">
        <v>2782798000</v>
      </c>
      <c r="E36" s="60">
        <v>2782798000</v>
      </c>
      <c r="F36" s="60">
        <v>2204241500</v>
      </c>
      <c r="G36" s="60">
        <v>2204241500</v>
      </c>
      <c r="H36" s="60">
        <v>2229501659</v>
      </c>
      <c r="I36" s="60">
        <v>2229501659</v>
      </c>
      <c r="J36" s="60">
        <v>2246383972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2782798000</v>
      </c>
      <c r="X36" s="60">
        <v>-2782798000</v>
      </c>
      <c r="Y36" s="61">
        <v>-100</v>
      </c>
      <c r="Z36" s="62">
        <v>2782798000</v>
      </c>
    </row>
    <row r="37" spans="1:26" ht="12.75">
      <c r="A37" s="58" t="s">
        <v>58</v>
      </c>
      <c r="B37" s="19">
        <v>203428461</v>
      </c>
      <c r="C37" s="19">
        <v>0</v>
      </c>
      <c r="D37" s="59">
        <v>151241000</v>
      </c>
      <c r="E37" s="60">
        <v>152240000</v>
      </c>
      <c r="F37" s="60">
        <v>260711964</v>
      </c>
      <c r="G37" s="60">
        <v>260711964</v>
      </c>
      <c r="H37" s="60">
        <v>234638498</v>
      </c>
      <c r="I37" s="60">
        <v>234638498</v>
      </c>
      <c r="J37" s="60">
        <v>217301697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152240000</v>
      </c>
      <c r="X37" s="60">
        <v>-152240000</v>
      </c>
      <c r="Y37" s="61">
        <v>-100</v>
      </c>
      <c r="Z37" s="62">
        <v>152240000</v>
      </c>
    </row>
    <row r="38" spans="1:26" ht="12.75">
      <c r="A38" s="58" t="s">
        <v>59</v>
      </c>
      <c r="B38" s="19">
        <v>92374565</v>
      </c>
      <c r="C38" s="19">
        <v>0</v>
      </c>
      <c r="D38" s="59">
        <v>114432000</v>
      </c>
      <c r="E38" s="60">
        <v>113432000</v>
      </c>
      <c r="F38" s="60">
        <v>99517096</v>
      </c>
      <c r="G38" s="60">
        <v>99517096</v>
      </c>
      <c r="H38" s="60">
        <v>99517096</v>
      </c>
      <c r="I38" s="60">
        <v>99517096</v>
      </c>
      <c r="J38" s="60">
        <v>98530638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113432000</v>
      </c>
      <c r="X38" s="60">
        <v>-113432000</v>
      </c>
      <c r="Y38" s="61">
        <v>-100</v>
      </c>
      <c r="Z38" s="62">
        <v>113432000</v>
      </c>
    </row>
    <row r="39" spans="1:26" ht="12.75">
      <c r="A39" s="58" t="s">
        <v>60</v>
      </c>
      <c r="B39" s="19">
        <v>2108972512</v>
      </c>
      <c r="C39" s="19">
        <v>0</v>
      </c>
      <c r="D39" s="59">
        <v>2588903000</v>
      </c>
      <c r="E39" s="60">
        <v>2588903000</v>
      </c>
      <c r="F39" s="60">
        <v>2242738880</v>
      </c>
      <c r="G39" s="60">
        <v>2242738880</v>
      </c>
      <c r="H39" s="60">
        <v>2231623894</v>
      </c>
      <c r="I39" s="60">
        <v>2231623894</v>
      </c>
      <c r="J39" s="60">
        <v>2305832291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2588903000</v>
      </c>
      <c r="X39" s="60">
        <v>-2588903000</v>
      </c>
      <c r="Y39" s="61">
        <v>-100</v>
      </c>
      <c r="Z39" s="62">
        <v>2588903000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406910557</v>
      </c>
      <c r="C42" s="19">
        <v>0</v>
      </c>
      <c r="D42" s="59">
        <v>385390503</v>
      </c>
      <c r="E42" s="60">
        <v>385392000</v>
      </c>
      <c r="F42" s="60">
        <v>243321194</v>
      </c>
      <c r="G42" s="60">
        <v>-9102982</v>
      </c>
      <c r="H42" s="60">
        <v>-40337879</v>
      </c>
      <c r="I42" s="60">
        <v>193880333</v>
      </c>
      <c r="J42" s="60">
        <v>29551723</v>
      </c>
      <c r="K42" s="60">
        <v>0</v>
      </c>
      <c r="L42" s="60">
        <v>0</v>
      </c>
      <c r="M42" s="60">
        <v>29551723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223432056</v>
      </c>
      <c r="W42" s="60">
        <v>385392000</v>
      </c>
      <c r="X42" s="60">
        <v>-161959944</v>
      </c>
      <c r="Y42" s="61">
        <v>-42.02</v>
      </c>
      <c r="Z42" s="62">
        <v>385392000</v>
      </c>
    </row>
    <row r="43" spans="1:26" ht="12.75">
      <c r="A43" s="58" t="s">
        <v>63</v>
      </c>
      <c r="B43" s="19">
        <v>-359238098</v>
      </c>
      <c r="C43" s="19">
        <v>0</v>
      </c>
      <c r="D43" s="59">
        <v>-396024652</v>
      </c>
      <c r="E43" s="60">
        <v>-395864000</v>
      </c>
      <c r="F43" s="60">
        <v>0</v>
      </c>
      <c r="G43" s="60">
        <v>0</v>
      </c>
      <c r="H43" s="60">
        <v>-25173466</v>
      </c>
      <c r="I43" s="60">
        <v>-25173466</v>
      </c>
      <c r="J43" s="60">
        <v>-16821604</v>
      </c>
      <c r="K43" s="60">
        <v>0</v>
      </c>
      <c r="L43" s="60">
        <v>0</v>
      </c>
      <c r="M43" s="60">
        <v>-16821604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-41995070</v>
      </c>
      <c r="W43" s="60">
        <v>-395864000</v>
      </c>
      <c r="X43" s="60">
        <v>353868930</v>
      </c>
      <c r="Y43" s="61">
        <v>-89.39</v>
      </c>
      <c r="Z43" s="62">
        <v>-395864000</v>
      </c>
    </row>
    <row r="44" spans="1:26" ht="12.75">
      <c r="A44" s="58" t="s">
        <v>64</v>
      </c>
      <c r="B44" s="19">
        <v>-10834958</v>
      </c>
      <c r="C44" s="19">
        <v>0</v>
      </c>
      <c r="D44" s="59">
        <v>-10800000</v>
      </c>
      <c r="E44" s="60">
        <v>-10800000</v>
      </c>
      <c r="F44" s="60">
        <v>-900000</v>
      </c>
      <c r="G44" s="60">
        <v>-1803227</v>
      </c>
      <c r="H44" s="60">
        <v>-900000</v>
      </c>
      <c r="I44" s="60">
        <v>-3603227</v>
      </c>
      <c r="J44" s="60">
        <v>-900000</v>
      </c>
      <c r="K44" s="60">
        <v>0</v>
      </c>
      <c r="L44" s="60">
        <v>0</v>
      </c>
      <c r="M44" s="60">
        <v>-900000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-4503227</v>
      </c>
      <c r="W44" s="60">
        <v>-10800000</v>
      </c>
      <c r="X44" s="60">
        <v>6296773</v>
      </c>
      <c r="Y44" s="61">
        <v>-58.3</v>
      </c>
      <c r="Z44" s="62">
        <v>-10800000</v>
      </c>
    </row>
    <row r="45" spans="1:26" ht="12.75">
      <c r="A45" s="70" t="s">
        <v>65</v>
      </c>
      <c r="B45" s="22">
        <v>82498973</v>
      </c>
      <c r="C45" s="22">
        <v>0</v>
      </c>
      <c r="D45" s="99">
        <v>50971658</v>
      </c>
      <c r="E45" s="100">
        <v>51133807</v>
      </c>
      <c r="F45" s="100">
        <v>324919969</v>
      </c>
      <c r="G45" s="100">
        <v>314013760</v>
      </c>
      <c r="H45" s="100">
        <v>247602415</v>
      </c>
      <c r="I45" s="100">
        <v>247602415</v>
      </c>
      <c r="J45" s="100">
        <v>259432534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0</v>
      </c>
      <c r="W45" s="100">
        <v>51133807</v>
      </c>
      <c r="X45" s="100">
        <v>-51133807</v>
      </c>
      <c r="Y45" s="101">
        <v>-100</v>
      </c>
      <c r="Z45" s="102">
        <v>51133807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5"/>
      <c r="Z67" s="27"/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/>
      <c r="C76" s="32"/>
      <c r="D76" s="33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5"/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3141041</v>
      </c>
      <c r="D5" s="357">
        <f t="shared" si="0"/>
        <v>0</v>
      </c>
      <c r="E5" s="356">
        <f t="shared" si="0"/>
        <v>1335000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3141041</v>
      </c>
      <c r="D11" s="363">
        <f aca="true" t="shared" si="3" ref="D11:AA11">+D12</f>
        <v>0</v>
      </c>
      <c r="E11" s="362">
        <f t="shared" si="3"/>
        <v>1335000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3141041</v>
      </c>
      <c r="D12" s="340"/>
      <c r="E12" s="60">
        <v>1335000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3141041</v>
      </c>
      <c r="D60" s="346">
        <f t="shared" si="14"/>
        <v>0</v>
      </c>
      <c r="E60" s="219">
        <f t="shared" si="14"/>
        <v>1335000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99576351</v>
      </c>
      <c r="D5" s="153">
        <f>SUM(D6:D8)</f>
        <v>0</v>
      </c>
      <c r="E5" s="154">
        <f t="shared" si="0"/>
        <v>116351432</v>
      </c>
      <c r="F5" s="100">
        <f t="shared" si="0"/>
        <v>140809691</v>
      </c>
      <c r="G5" s="100">
        <f t="shared" si="0"/>
        <v>46409199</v>
      </c>
      <c r="H5" s="100">
        <f t="shared" si="0"/>
        <v>2413670</v>
      </c>
      <c r="I5" s="100">
        <f t="shared" si="0"/>
        <v>1771118</v>
      </c>
      <c r="J5" s="100">
        <f t="shared" si="0"/>
        <v>50593987</v>
      </c>
      <c r="K5" s="100">
        <f t="shared" si="0"/>
        <v>3067449</v>
      </c>
      <c r="L5" s="100">
        <f t="shared" si="0"/>
        <v>0</v>
      </c>
      <c r="M5" s="100">
        <f t="shared" si="0"/>
        <v>32947708</v>
      </c>
      <c r="N5" s="100">
        <f t="shared" si="0"/>
        <v>36015157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86609144</v>
      </c>
      <c r="X5" s="100">
        <f t="shared" si="0"/>
        <v>121196919</v>
      </c>
      <c r="Y5" s="100">
        <f t="shared" si="0"/>
        <v>-34587775</v>
      </c>
      <c r="Z5" s="137">
        <f>+IF(X5&lt;&gt;0,+(Y5/X5)*100,0)</f>
        <v>-28.538493622927824</v>
      </c>
      <c r="AA5" s="153">
        <f>SUM(AA6:AA8)</f>
        <v>140809691</v>
      </c>
    </row>
    <row r="6" spans="1:27" ht="12.75">
      <c r="A6" s="138" t="s">
        <v>75</v>
      </c>
      <c r="B6" s="136"/>
      <c r="C6" s="155">
        <v>28128588</v>
      </c>
      <c r="D6" s="155"/>
      <c r="E6" s="156">
        <v>49387806</v>
      </c>
      <c r="F6" s="60">
        <v>90869195</v>
      </c>
      <c r="G6" s="60">
        <v>14410486</v>
      </c>
      <c r="H6" s="60">
        <v>33899</v>
      </c>
      <c r="I6" s="60"/>
      <c r="J6" s="60">
        <v>14444385</v>
      </c>
      <c r="K6" s="60">
        <v>478415</v>
      </c>
      <c r="L6" s="60"/>
      <c r="M6" s="60">
        <v>11524352</v>
      </c>
      <c r="N6" s="60">
        <v>12002767</v>
      </c>
      <c r="O6" s="60"/>
      <c r="P6" s="60"/>
      <c r="Q6" s="60"/>
      <c r="R6" s="60"/>
      <c r="S6" s="60"/>
      <c r="T6" s="60"/>
      <c r="U6" s="60"/>
      <c r="V6" s="60"/>
      <c r="W6" s="60">
        <v>26447152</v>
      </c>
      <c r="X6" s="60">
        <v>39427167</v>
      </c>
      <c r="Y6" s="60">
        <v>-12980015</v>
      </c>
      <c r="Z6" s="140">
        <v>-32.92</v>
      </c>
      <c r="AA6" s="155">
        <v>90869195</v>
      </c>
    </row>
    <row r="7" spans="1:27" ht="12.75">
      <c r="A7" s="138" t="s">
        <v>76</v>
      </c>
      <c r="B7" s="136"/>
      <c r="C7" s="157">
        <v>42474020</v>
      </c>
      <c r="D7" s="157"/>
      <c r="E7" s="158">
        <v>32478189</v>
      </c>
      <c r="F7" s="159">
        <v>22462743</v>
      </c>
      <c r="G7" s="159">
        <v>18548031</v>
      </c>
      <c r="H7" s="159">
        <v>2379771</v>
      </c>
      <c r="I7" s="159">
        <v>1764601</v>
      </c>
      <c r="J7" s="159">
        <v>22692403</v>
      </c>
      <c r="K7" s="159">
        <v>2589034</v>
      </c>
      <c r="L7" s="159"/>
      <c r="M7" s="159">
        <v>10666578</v>
      </c>
      <c r="N7" s="159">
        <v>13255612</v>
      </c>
      <c r="O7" s="159"/>
      <c r="P7" s="159"/>
      <c r="Q7" s="159"/>
      <c r="R7" s="159"/>
      <c r="S7" s="159"/>
      <c r="T7" s="159"/>
      <c r="U7" s="159"/>
      <c r="V7" s="159"/>
      <c r="W7" s="159">
        <v>35948015</v>
      </c>
      <c r="X7" s="159">
        <v>66963630</v>
      </c>
      <c r="Y7" s="159">
        <v>-31015615</v>
      </c>
      <c r="Z7" s="141">
        <v>-46.32</v>
      </c>
      <c r="AA7" s="157">
        <v>22462743</v>
      </c>
    </row>
    <row r="8" spans="1:27" ht="12.75">
      <c r="A8" s="138" t="s">
        <v>77</v>
      </c>
      <c r="B8" s="136"/>
      <c r="C8" s="155">
        <v>28973743</v>
      </c>
      <c r="D8" s="155"/>
      <c r="E8" s="156">
        <v>34485437</v>
      </c>
      <c r="F8" s="60">
        <v>27477753</v>
      </c>
      <c r="G8" s="60">
        <v>13450682</v>
      </c>
      <c r="H8" s="60"/>
      <c r="I8" s="60">
        <v>6517</v>
      </c>
      <c r="J8" s="60">
        <v>13457199</v>
      </c>
      <c r="K8" s="60"/>
      <c r="L8" s="60"/>
      <c r="M8" s="60">
        <v>10756778</v>
      </c>
      <c r="N8" s="60">
        <v>10756778</v>
      </c>
      <c r="O8" s="60"/>
      <c r="P8" s="60"/>
      <c r="Q8" s="60"/>
      <c r="R8" s="60"/>
      <c r="S8" s="60"/>
      <c r="T8" s="60"/>
      <c r="U8" s="60"/>
      <c r="V8" s="60"/>
      <c r="W8" s="60">
        <v>24213977</v>
      </c>
      <c r="X8" s="60">
        <v>14806122</v>
      </c>
      <c r="Y8" s="60">
        <v>9407855</v>
      </c>
      <c r="Z8" s="140">
        <v>63.54</v>
      </c>
      <c r="AA8" s="155">
        <v>27477753</v>
      </c>
    </row>
    <row r="9" spans="1:27" ht="12.75">
      <c r="A9" s="135" t="s">
        <v>78</v>
      </c>
      <c r="B9" s="136"/>
      <c r="C9" s="153">
        <f aca="true" t="shared" si="1" ref="C9:Y9">SUM(C10:C14)</f>
        <v>20016821</v>
      </c>
      <c r="D9" s="153">
        <f>SUM(D10:D14)</f>
        <v>0</v>
      </c>
      <c r="E9" s="154">
        <f t="shared" si="1"/>
        <v>37021010</v>
      </c>
      <c r="F9" s="100">
        <f t="shared" si="1"/>
        <v>20016821</v>
      </c>
      <c r="G9" s="100">
        <f t="shared" si="1"/>
        <v>10290154</v>
      </c>
      <c r="H9" s="100">
        <f t="shared" si="1"/>
        <v>0</v>
      </c>
      <c r="I9" s="100">
        <f t="shared" si="1"/>
        <v>0</v>
      </c>
      <c r="J9" s="100">
        <f t="shared" si="1"/>
        <v>10290154</v>
      </c>
      <c r="K9" s="100">
        <f t="shared" si="1"/>
        <v>0</v>
      </c>
      <c r="L9" s="100">
        <f t="shared" si="1"/>
        <v>0</v>
      </c>
      <c r="M9" s="100">
        <f t="shared" si="1"/>
        <v>8229241</v>
      </c>
      <c r="N9" s="100">
        <f t="shared" si="1"/>
        <v>8229241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18519395</v>
      </c>
      <c r="X9" s="100">
        <f t="shared" si="1"/>
        <v>37021011</v>
      </c>
      <c r="Y9" s="100">
        <f t="shared" si="1"/>
        <v>-18501616</v>
      </c>
      <c r="Z9" s="137">
        <f>+IF(X9&lt;&gt;0,+(Y9/X9)*100,0)</f>
        <v>-49.97598795991822</v>
      </c>
      <c r="AA9" s="153">
        <f>SUM(AA10:AA14)</f>
        <v>20016821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20016821</v>
      </c>
      <c r="D12" s="155"/>
      <c r="E12" s="156">
        <v>24696369</v>
      </c>
      <c r="F12" s="60">
        <v>20016821</v>
      </c>
      <c r="G12" s="60">
        <v>10290154</v>
      </c>
      <c r="H12" s="60"/>
      <c r="I12" s="60"/>
      <c r="J12" s="60">
        <v>10290154</v>
      </c>
      <c r="K12" s="60"/>
      <c r="L12" s="60"/>
      <c r="M12" s="60">
        <v>8229241</v>
      </c>
      <c r="N12" s="60">
        <v>8229241</v>
      </c>
      <c r="O12" s="60"/>
      <c r="P12" s="60"/>
      <c r="Q12" s="60"/>
      <c r="R12" s="60"/>
      <c r="S12" s="60"/>
      <c r="T12" s="60"/>
      <c r="U12" s="60"/>
      <c r="V12" s="60"/>
      <c r="W12" s="60">
        <v>18519395</v>
      </c>
      <c r="X12" s="60">
        <v>24696369</v>
      </c>
      <c r="Y12" s="60">
        <v>-6176974</v>
      </c>
      <c r="Z12" s="140">
        <v>-25.01</v>
      </c>
      <c r="AA12" s="155">
        <v>20016821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12324641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12324642</v>
      </c>
      <c r="Y14" s="159">
        <v>-12324642</v>
      </c>
      <c r="Z14" s="141">
        <v>-100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14499255</v>
      </c>
      <c r="D15" s="153">
        <f>SUM(D16:D18)</f>
        <v>0</v>
      </c>
      <c r="E15" s="154">
        <f t="shared" si="2"/>
        <v>12721601</v>
      </c>
      <c r="F15" s="100">
        <f t="shared" si="2"/>
        <v>14499255</v>
      </c>
      <c r="G15" s="100">
        <f t="shared" si="2"/>
        <v>7500455</v>
      </c>
      <c r="H15" s="100">
        <f t="shared" si="2"/>
        <v>0</v>
      </c>
      <c r="I15" s="100">
        <f t="shared" si="2"/>
        <v>0</v>
      </c>
      <c r="J15" s="100">
        <f t="shared" si="2"/>
        <v>7500455</v>
      </c>
      <c r="K15" s="100">
        <f t="shared" si="2"/>
        <v>0</v>
      </c>
      <c r="L15" s="100">
        <f t="shared" si="2"/>
        <v>0</v>
      </c>
      <c r="M15" s="100">
        <f t="shared" si="2"/>
        <v>5998263</v>
      </c>
      <c r="N15" s="100">
        <f t="shared" si="2"/>
        <v>5998263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13498718</v>
      </c>
      <c r="X15" s="100">
        <f t="shared" si="2"/>
        <v>12721602</v>
      </c>
      <c r="Y15" s="100">
        <f t="shared" si="2"/>
        <v>777116</v>
      </c>
      <c r="Z15" s="137">
        <f>+IF(X15&lt;&gt;0,+(Y15/X15)*100,0)</f>
        <v>6.108633173715072</v>
      </c>
      <c r="AA15" s="153">
        <f>SUM(AA16:AA18)</f>
        <v>14499255</v>
      </c>
    </row>
    <row r="16" spans="1:27" ht="12.75">
      <c r="A16" s="138" t="s">
        <v>85</v>
      </c>
      <c r="B16" s="136"/>
      <c r="C16" s="155">
        <v>2870907</v>
      </c>
      <c r="D16" s="155"/>
      <c r="E16" s="156">
        <v>12721601</v>
      </c>
      <c r="F16" s="60">
        <v>2870907</v>
      </c>
      <c r="G16" s="60">
        <v>2365188</v>
      </c>
      <c r="H16" s="60"/>
      <c r="I16" s="60"/>
      <c r="J16" s="60">
        <v>2365188</v>
      </c>
      <c r="K16" s="60"/>
      <c r="L16" s="60"/>
      <c r="M16" s="60">
        <v>1891488</v>
      </c>
      <c r="N16" s="60">
        <v>1891488</v>
      </c>
      <c r="O16" s="60"/>
      <c r="P16" s="60"/>
      <c r="Q16" s="60"/>
      <c r="R16" s="60"/>
      <c r="S16" s="60"/>
      <c r="T16" s="60"/>
      <c r="U16" s="60"/>
      <c r="V16" s="60"/>
      <c r="W16" s="60">
        <v>4256676</v>
      </c>
      <c r="X16" s="60">
        <v>12721602</v>
      </c>
      <c r="Y16" s="60">
        <v>-8464926</v>
      </c>
      <c r="Z16" s="140">
        <v>-66.54</v>
      </c>
      <c r="AA16" s="155">
        <v>2870907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2.75">
      <c r="A18" s="138" t="s">
        <v>87</v>
      </c>
      <c r="B18" s="136"/>
      <c r="C18" s="155">
        <v>11628348</v>
      </c>
      <c r="D18" s="155"/>
      <c r="E18" s="156"/>
      <c r="F18" s="60">
        <v>11628348</v>
      </c>
      <c r="G18" s="60">
        <v>5135267</v>
      </c>
      <c r="H18" s="60"/>
      <c r="I18" s="60"/>
      <c r="J18" s="60">
        <v>5135267</v>
      </c>
      <c r="K18" s="60"/>
      <c r="L18" s="60"/>
      <c r="M18" s="60">
        <v>4106775</v>
      </c>
      <c r="N18" s="60">
        <v>4106775</v>
      </c>
      <c r="O18" s="60"/>
      <c r="P18" s="60"/>
      <c r="Q18" s="60"/>
      <c r="R18" s="60"/>
      <c r="S18" s="60"/>
      <c r="T18" s="60"/>
      <c r="U18" s="60"/>
      <c r="V18" s="60"/>
      <c r="W18" s="60">
        <v>9242042</v>
      </c>
      <c r="X18" s="60"/>
      <c r="Y18" s="60">
        <v>9242042</v>
      </c>
      <c r="Z18" s="140">
        <v>0</v>
      </c>
      <c r="AA18" s="155">
        <v>11628348</v>
      </c>
    </row>
    <row r="19" spans="1:27" ht="12.75">
      <c r="A19" s="135" t="s">
        <v>88</v>
      </c>
      <c r="B19" s="142"/>
      <c r="C19" s="153">
        <f aca="true" t="shared" si="3" ref="C19:Y19">SUM(C20:C23)</f>
        <v>560286563</v>
      </c>
      <c r="D19" s="153">
        <f>SUM(D20:D23)</f>
        <v>0</v>
      </c>
      <c r="E19" s="154">
        <f t="shared" si="3"/>
        <v>550493033</v>
      </c>
      <c r="F19" s="100">
        <f t="shared" si="3"/>
        <v>601406432</v>
      </c>
      <c r="G19" s="100">
        <f t="shared" si="3"/>
        <v>62694418</v>
      </c>
      <c r="H19" s="100">
        <f t="shared" si="3"/>
        <v>1494891</v>
      </c>
      <c r="I19" s="100">
        <f t="shared" si="3"/>
        <v>25173466</v>
      </c>
      <c r="J19" s="100">
        <f t="shared" si="3"/>
        <v>89362775</v>
      </c>
      <c r="K19" s="100">
        <f t="shared" si="3"/>
        <v>16821604</v>
      </c>
      <c r="L19" s="100">
        <f t="shared" si="3"/>
        <v>0</v>
      </c>
      <c r="M19" s="100">
        <f t="shared" si="3"/>
        <v>50137972</v>
      </c>
      <c r="N19" s="100">
        <f t="shared" si="3"/>
        <v>66959576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156322351</v>
      </c>
      <c r="X19" s="100">
        <f t="shared" si="3"/>
        <v>546749452</v>
      </c>
      <c r="Y19" s="100">
        <f t="shared" si="3"/>
        <v>-390427101</v>
      </c>
      <c r="Z19" s="137">
        <f>+IF(X19&lt;&gt;0,+(Y19/X19)*100,0)</f>
        <v>-71.40877774487463</v>
      </c>
      <c r="AA19" s="153">
        <f>SUM(AA20:AA23)</f>
        <v>601406432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560286563</v>
      </c>
      <c r="D21" s="155"/>
      <c r="E21" s="156">
        <v>550493033</v>
      </c>
      <c r="F21" s="60">
        <v>601406432</v>
      </c>
      <c r="G21" s="60">
        <v>62694418</v>
      </c>
      <c r="H21" s="60">
        <v>1494891</v>
      </c>
      <c r="I21" s="60">
        <v>25173466</v>
      </c>
      <c r="J21" s="60">
        <v>89362775</v>
      </c>
      <c r="K21" s="60">
        <v>16821604</v>
      </c>
      <c r="L21" s="60"/>
      <c r="M21" s="60">
        <v>50137972</v>
      </c>
      <c r="N21" s="60">
        <v>66959576</v>
      </c>
      <c r="O21" s="60"/>
      <c r="P21" s="60"/>
      <c r="Q21" s="60"/>
      <c r="R21" s="60"/>
      <c r="S21" s="60"/>
      <c r="T21" s="60"/>
      <c r="U21" s="60"/>
      <c r="V21" s="60"/>
      <c r="W21" s="60">
        <v>156322351</v>
      </c>
      <c r="X21" s="60">
        <v>546749452</v>
      </c>
      <c r="Y21" s="60">
        <v>-390427101</v>
      </c>
      <c r="Z21" s="140">
        <v>-71.41</v>
      </c>
      <c r="AA21" s="155">
        <v>601406432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15239835</v>
      </c>
      <c r="D24" s="153"/>
      <c r="E24" s="154">
        <v>16456823</v>
      </c>
      <c r="F24" s="100">
        <v>16306623</v>
      </c>
      <c r="G24" s="100">
        <v>6857010</v>
      </c>
      <c r="H24" s="100"/>
      <c r="I24" s="100"/>
      <c r="J24" s="100">
        <v>6857010</v>
      </c>
      <c r="K24" s="100"/>
      <c r="L24" s="100"/>
      <c r="M24" s="100">
        <v>5483687</v>
      </c>
      <c r="N24" s="100">
        <v>5483687</v>
      </c>
      <c r="O24" s="100"/>
      <c r="P24" s="100"/>
      <c r="Q24" s="100"/>
      <c r="R24" s="100"/>
      <c r="S24" s="100"/>
      <c r="T24" s="100"/>
      <c r="U24" s="100"/>
      <c r="V24" s="100"/>
      <c r="W24" s="100">
        <v>12340697</v>
      </c>
      <c r="X24" s="100">
        <v>16456824</v>
      </c>
      <c r="Y24" s="100">
        <v>-4116127</v>
      </c>
      <c r="Z24" s="137">
        <v>-25.01</v>
      </c>
      <c r="AA24" s="153">
        <v>16306623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709618825</v>
      </c>
      <c r="D25" s="168">
        <f>+D5+D9+D15+D19+D24</f>
        <v>0</v>
      </c>
      <c r="E25" s="169">
        <f t="shared" si="4"/>
        <v>733043899</v>
      </c>
      <c r="F25" s="73">
        <f t="shared" si="4"/>
        <v>793038822</v>
      </c>
      <c r="G25" s="73">
        <f t="shared" si="4"/>
        <v>133751236</v>
      </c>
      <c r="H25" s="73">
        <f t="shared" si="4"/>
        <v>3908561</v>
      </c>
      <c r="I25" s="73">
        <f t="shared" si="4"/>
        <v>26944584</v>
      </c>
      <c r="J25" s="73">
        <f t="shared" si="4"/>
        <v>164604381</v>
      </c>
      <c r="K25" s="73">
        <f t="shared" si="4"/>
        <v>19889053</v>
      </c>
      <c r="L25" s="73">
        <f t="shared" si="4"/>
        <v>0</v>
      </c>
      <c r="M25" s="73">
        <f t="shared" si="4"/>
        <v>102796871</v>
      </c>
      <c r="N25" s="73">
        <f t="shared" si="4"/>
        <v>122685924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287290305</v>
      </c>
      <c r="X25" s="73">
        <f t="shared" si="4"/>
        <v>734145808</v>
      </c>
      <c r="Y25" s="73">
        <f t="shared" si="4"/>
        <v>-446855503</v>
      </c>
      <c r="Z25" s="170">
        <f>+IF(X25&lt;&gt;0,+(Y25/X25)*100,0)</f>
        <v>-60.86740510272042</v>
      </c>
      <c r="AA25" s="168">
        <f>+AA5+AA9+AA15+AA19+AA24</f>
        <v>793038822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121046575</v>
      </c>
      <c r="D28" s="153">
        <f>SUM(D29:D31)</f>
        <v>0</v>
      </c>
      <c r="E28" s="154">
        <f t="shared" si="5"/>
        <v>112675961</v>
      </c>
      <c r="F28" s="100">
        <f t="shared" si="5"/>
        <v>70100963</v>
      </c>
      <c r="G28" s="100">
        <f t="shared" si="5"/>
        <v>7513826</v>
      </c>
      <c r="H28" s="100">
        <f t="shared" si="5"/>
        <v>9957620</v>
      </c>
      <c r="I28" s="100">
        <f t="shared" si="5"/>
        <v>10790927</v>
      </c>
      <c r="J28" s="100">
        <f t="shared" si="5"/>
        <v>28262373</v>
      </c>
      <c r="K28" s="100">
        <f t="shared" si="5"/>
        <v>10536756</v>
      </c>
      <c r="L28" s="100">
        <f t="shared" si="5"/>
        <v>0</v>
      </c>
      <c r="M28" s="100">
        <f t="shared" si="5"/>
        <v>8853614</v>
      </c>
      <c r="N28" s="100">
        <f t="shared" si="5"/>
        <v>19390370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47652743</v>
      </c>
      <c r="X28" s="100">
        <f t="shared" si="5"/>
        <v>117471444</v>
      </c>
      <c r="Y28" s="100">
        <f t="shared" si="5"/>
        <v>-69818701</v>
      </c>
      <c r="Z28" s="137">
        <f>+IF(X28&lt;&gt;0,+(Y28/X28)*100,0)</f>
        <v>-59.434615445775904</v>
      </c>
      <c r="AA28" s="153">
        <f>SUM(AA29:AA31)</f>
        <v>70100963</v>
      </c>
    </row>
    <row r="29" spans="1:27" ht="12.75">
      <c r="A29" s="138" t="s">
        <v>75</v>
      </c>
      <c r="B29" s="136"/>
      <c r="C29" s="155">
        <v>28781443</v>
      </c>
      <c r="D29" s="155"/>
      <c r="E29" s="156">
        <v>48387953</v>
      </c>
      <c r="F29" s="60">
        <v>21675467</v>
      </c>
      <c r="G29" s="60">
        <v>2203711</v>
      </c>
      <c r="H29" s="60">
        <v>2020652</v>
      </c>
      <c r="I29" s="60">
        <v>1996183</v>
      </c>
      <c r="J29" s="60">
        <v>6220546</v>
      </c>
      <c r="K29" s="60">
        <v>3992343</v>
      </c>
      <c r="L29" s="60"/>
      <c r="M29" s="60">
        <v>2396673</v>
      </c>
      <c r="N29" s="60">
        <v>6389016</v>
      </c>
      <c r="O29" s="60"/>
      <c r="P29" s="60"/>
      <c r="Q29" s="60"/>
      <c r="R29" s="60"/>
      <c r="S29" s="60"/>
      <c r="T29" s="60"/>
      <c r="U29" s="60"/>
      <c r="V29" s="60"/>
      <c r="W29" s="60">
        <v>12609562</v>
      </c>
      <c r="X29" s="60">
        <v>38477315</v>
      </c>
      <c r="Y29" s="60">
        <v>-25867753</v>
      </c>
      <c r="Z29" s="140">
        <v>-67.23</v>
      </c>
      <c r="AA29" s="155">
        <v>21675467</v>
      </c>
    </row>
    <row r="30" spans="1:27" ht="12.75">
      <c r="A30" s="138" t="s">
        <v>76</v>
      </c>
      <c r="B30" s="136"/>
      <c r="C30" s="157">
        <v>60080617</v>
      </c>
      <c r="D30" s="157"/>
      <c r="E30" s="158">
        <v>34472389</v>
      </c>
      <c r="F30" s="159">
        <v>21077743</v>
      </c>
      <c r="G30" s="159">
        <v>2063995</v>
      </c>
      <c r="H30" s="159">
        <v>5266347</v>
      </c>
      <c r="I30" s="159">
        <v>5461375</v>
      </c>
      <c r="J30" s="159">
        <v>12791717</v>
      </c>
      <c r="K30" s="159">
        <v>3894452</v>
      </c>
      <c r="L30" s="159"/>
      <c r="M30" s="159">
        <v>3742869</v>
      </c>
      <c r="N30" s="159">
        <v>7637321</v>
      </c>
      <c r="O30" s="159"/>
      <c r="P30" s="159"/>
      <c r="Q30" s="159"/>
      <c r="R30" s="159"/>
      <c r="S30" s="159"/>
      <c r="T30" s="159"/>
      <c r="U30" s="159"/>
      <c r="V30" s="159"/>
      <c r="W30" s="159">
        <v>20429038</v>
      </c>
      <c r="X30" s="159">
        <v>64288009</v>
      </c>
      <c r="Y30" s="159">
        <v>-43858971</v>
      </c>
      <c r="Z30" s="141">
        <v>-68.22</v>
      </c>
      <c r="AA30" s="157">
        <v>21077743</v>
      </c>
    </row>
    <row r="31" spans="1:27" ht="12.75">
      <c r="A31" s="138" t="s">
        <v>77</v>
      </c>
      <c r="B31" s="136"/>
      <c r="C31" s="155">
        <v>32184515</v>
      </c>
      <c r="D31" s="155"/>
      <c r="E31" s="156">
        <v>29815619</v>
      </c>
      <c r="F31" s="60">
        <v>27347753</v>
      </c>
      <c r="G31" s="60">
        <v>3246120</v>
      </c>
      <c r="H31" s="60">
        <v>2670621</v>
      </c>
      <c r="I31" s="60">
        <v>3333369</v>
      </c>
      <c r="J31" s="60">
        <v>9250110</v>
      </c>
      <c r="K31" s="60">
        <v>2649961</v>
      </c>
      <c r="L31" s="60"/>
      <c r="M31" s="60">
        <v>2714072</v>
      </c>
      <c r="N31" s="60">
        <v>5364033</v>
      </c>
      <c r="O31" s="60"/>
      <c r="P31" s="60"/>
      <c r="Q31" s="60"/>
      <c r="R31" s="60"/>
      <c r="S31" s="60"/>
      <c r="T31" s="60"/>
      <c r="U31" s="60"/>
      <c r="V31" s="60"/>
      <c r="W31" s="60">
        <v>14614143</v>
      </c>
      <c r="X31" s="60">
        <v>14706120</v>
      </c>
      <c r="Y31" s="60">
        <v>-91977</v>
      </c>
      <c r="Z31" s="140">
        <v>-0.63</v>
      </c>
      <c r="AA31" s="155">
        <v>27347753</v>
      </c>
    </row>
    <row r="32" spans="1:27" ht="12.75">
      <c r="A32" s="135" t="s">
        <v>78</v>
      </c>
      <c r="B32" s="136"/>
      <c r="C32" s="153">
        <f aca="true" t="shared" si="6" ref="C32:Y32">SUM(C33:C37)</f>
        <v>26339447</v>
      </c>
      <c r="D32" s="153">
        <f>SUM(D33:D37)</f>
        <v>0</v>
      </c>
      <c r="E32" s="154">
        <f t="shared" si="6"/>
        <v>36921009</v>
      </c>
      <c r="F32" s="100">
        <f t="shared" si="6"/>
        <v>20611821</v>
      </c>
      <c r="G32" s="100">
        <f t="shared" si="6"/>
        <v>1705603</v>
      </c>
      <c r="H32" s="100">
        <f t="shared" si="6"/>
        <v>1686026</v>
      </c>
      <c r="I32" s="100">
        <f t="shared" si="6"/>
        <v>1766589</v>
      </c>
      <c r="J32" s="100">
        <f t="shared" si="6"/>
        <v>5158218</v>
      </c>
      <c r="K32" s="100">
        <f t="shared" si="6"/>
        <v>1667089</v>
      </c>
      <c r="L32" s="100">
        <f t="shared" si="6"/>
        <v>0</v>
      </c>
      <c r="M32" s="100">
        <f t="shared" si="6"/>
        <v>1571062</v>
      </c>
      <c r="N32" s="100">
        <f t="shared" si="6"/>
        <v>3238151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8396369</v>
      </c>
      <c r="X32" s="100">
        <f t="shared" si="6"/>
        <v>36921012</v>
      </c>
      <c r="Y32" s="100">
        <f t="shared" si="6"/>
        <v>-28524643</v>
      </c>
      <c r="Z32" s="137">
        <f>+IF(X32&lt;&gt;0,+(Y32/X32)*100,0)</f>
        <v>-77.2585621434212</v>
      </c>
      <c r="AA32" s="153">
        <f>SUM(AA33:AA37)</f>
        <v>20611821</v>
      </c>
    </row>
    <row r="33" spans="1:27" ht="12.7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26339447</v>
      </c>
      <c r="D35" s="155"/>
      <c r="E35" s="156">
        <v>24646369</v>
      </c>
      <c r="F35" s="60">
        <v>20611821</v>
      </c>
      <c r="G35" s="60">
        <v>1705603</v>
      </c>
      <c r="H35" s="60">
        <v>1686026</v>
      </c>
      <c r="I35" s="60">
        <v>1766589</v>
      </c>
      <c r="J35" s="60">
        <v>5158218</v>
      </c>
      <c r="K35" s="60">
        <v>1667089</v>
      </c>
      <c r="L35" s="60"/>
      <c r="M35" s="60">
        <v>1571062</v>
      </c>
      <c r="N35" s="60">
        <v>3238151</v>
      </c>
      <c r="O35" s="60"/>
      <c r="P35" s="60"/>
      <c r="Q35" s="60"/>
      <c r="R35" s="60"/>
      <c r="S35" s="60"/>
      <c r="T35" s="60"/>
      <c r="U35" s="60"/>
      <c r="V35" s="60"/>
      <c r="W35" s="60">
        <v>8396369</v>
      </c>
      <c r="X35" s="60">
        <v>24646368</v>
      </c>
      <c r="Y35" s="60">
        <v>-16249999</v>
      </c>
      <c r="Z35" s="140">
        <v>-65.93</v>
      </c>
      <c r="AA35" s="155">
        <v>20611821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>
        <v>12274640</v>
      </c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>
        <v>12274644</v>
      </c>
      <c r="Y37" s="159">
        <v>-12274644</v>
      </c>
      <c r="Z37" s="141">
        <v>-100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15397675</v>
      </c>
      <c r="D38" s="153">
        <f>SUM(D39:D41)</f>
        <v>0</v>
      </c>
      <c r="E38" s="154">
        <f t="shared" si="7"/>
        <v>12591601</v>
      </c>
      <c r="F38" s="100">
        <f t="shared" si="7"/>
        <v>15520255</v>
      </c>
      <c r="G38" s="100">
        <f t="shared" si="7"/>
        <v>1155313</v>
      </c>
      <c r="H38" s="100">
        <f t="shared" si="7"/>
        <v>1143208</v>
      </c>
      <c r="I38" s="100">
        <f t="shared" si="7"/>
        <v>1157114</v>
      </c>
      <c r="J38" s="100">
        <f t="shared" si="7"/>
        <v>3455635</v>
      </c>
      <c r="K38" s="100">
        <f t="shared" si="7"/>
        <v>1364589</v>
      </c>
      <c r="L38" s="100">
        <f t="shared" si="7"/>
        <v>0</v>
      </c>
      <c r="M38" s="100">
        <f t="shared" si="7"/>
        <v>1141089</v>
      </c>
      <c r="N38" s="100">
        <f t="shared" si="7"/>
        <v>2505678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5961313</v>
      </c>
      <c r="X38" s="100">
        <f t="shared" si="7"/>
        <v>12591600</v>
      </c>
      <c r="Y38" s="100">
        <f t="shared" si="7"/>
        <v>-6630287</v>
      </c>
      <c r="Z38" s="137">
        <f>+IF(X38&lt;&gt;0,+(Y38/X38)*100,0)</f>
        <v>-52.65642968328091</v>
      </c>
      <c r="AA38" s="153">
        <f>SUM(AA39:AA41)</f>
        <v>15520255</v>
      </c>
    </row>
    <row r="39" spans="1:27" ht="12.75">
      <c r="A39" s="138" t="s">
        <v>85</v>
      </c>
      <c r="B39" s="136"/>
      <c r="C39" s="155">
        <v>3414941</v>
      </c>
      <c r="D39" s="155"/>
      <c r="E39" s="156">
        <v>12591601</v>
      </c>
      <c r="F39" s="60">
        <v>3891907</v>
      </c>
      <c r="G39" s="60">
        <v>245573</v>
      </c>
      <c r="H39" s="60">
        <v>267884</v>
      </c>
      <c r="I39" s="60">
        <v>261987</v>
      </c>
      <c r="J39" s="60">
        <v>775444</v>
      </c>
      <c r="K39" s="60">
        <v>356966</v>
      </c>
      <c r="L39" s="60"/>
      <c r="M39" s="60">
        <v>255591</v>
      </c>
      <c r="N39" s="60">
        <v>612557</v>
      </c>
      <c r="O39" s="60"/>
      <c r="P39" s="60"/>
      <c r="Q39" s="60"/>
      <c r="R39" s="60"/>
      <c r="S39" s="60"/>
      <c r="T39" s="60"/>
      <c r="U39" s="60"/>
      <c r="V39" s="60"/>
      <c r="W39" s="60">
        <v>1388001</v>
      </c>
      <c r="X39" s="60">
        <v>12591600</v>
      </c>
      <c r="Y39" s="60">
        <v>-11203599</v>
      </c>
      <c r="Z39" s="140">
        <v>-88.98</v>
      </c>
      <c r="AA39" s="155">
        <v>3891907</v>
      </c>
    </row>
    <row r="40" spans="1:27" ht="12.7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2.75">
      <c r="A41" s="138" t="s">
        <v>87</v>
      </c>
      <c r="B41" s="136"/>
      <c r="C41" s="155">
        <v>11982734</v>
      </c>
      <c r="D41" s="155"/>
      <c r="E41" s="156"/>
      <c r="F41" s="60">
        <v>11628348</v>
      </c>
      <c r="G41" s="60">
        <v>909740</v>
      </c>
      <c r="H41" s="60">
        <v>875324</v>
      </c>
      <c r="I41" s="60">
        <v>895127</v>
      </c>
      <c r="J41" s="60">
        <v>2680191</v>
      </c>
      <c r="K41" s="60">
        <v>1007623</v>
      </c>
      <c r="L41" s="60"/>
      <c r="M41" s="60">
        <v>885498</v>
      </c>
      <c r="N41" s="60">
        <v>1893121</v>
      </c>
      <c r="O41" s="60"/>
      <c r="P41" s="60"/>
      <c r="Q41" s="60"/>
      <c r="R41" s="60"/>
      <c r="S41" s="60"/>
      <c r="T41" s="60"/>
      <c r="U41" s="60"/>
      <c r="V41" s="60"/>
      <c r="W41" s="60">
        <v>4573312</v>
      </c>
      <c r="X41" s="60"/>
      <c r="Y41" s="60">
        <v>4573312</v>
      </c>
      <c r="Z41" s="140">
        <v>0</v>
      </c>
      <c r="AA41" s="155">
        <v>11628348</v>
      </c>
    </row>
    <row r="42" spans="1:27" ht="12.75">
      <c r="A42" s="135" t="s">
        <v>88</v>
      </c>
      <c r="B42" s="142"/>
      <c r="C42" s="153">
        <f aca="true" t="shared" si="8" ref="C42:Y42">SUM(C43:C46)</f>
        <v>249574134</v>
      </c>
      <c r="D42" s="153">
        <f>SUM(D43:D46)</f>
        <v>0</v>
      </c>
      <c r="E42" s="154">
        <f t="shared" si="8"/>
        <v>203514837</v>
      </c>
      <c r="F42" s="100">
        <f t="shared" si="8"/>
        <v>165519937</v>
      </c>
      <c r="G42" s="100">
        <f t="shared" si="8"/>
        <v>893302</v>
      </c>
      <c r="H42" s="100">
        <f t="shared" si="8"/>
        <v>1062446</v>
      </c>
      <c r="I42" s="100">
        <f t="shared" si="8"/>
        <v>22965548</v>
      </c>
      <c r="J42" s="100">
        <f t="shared" si="8"/>
        <v>24921296</v>
      </c>
      <c r="K42" s="100">
        <f t="shared" si="8"/>
        <v>6406934</v>
      </c>
      <c r="L42" s="100">
        <f t="shared" si="8"/>
        <v>0</v>
      </c>
      <c r="M42" s="100">
        <f t="shared" si="8"/>
        <v>17910983</v>
      </c>
      <c r="N42" s="100">
        <f t="shared" si="8"/>
        <v>24317917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49239213</v>
      </c>
      <c r="X42" s="100">
        <f t="shared" si="8"/>
        <v>198719352</v>
      </c>
      <c r="Y42" s="100">
        <f t="shared" si="8"/>
        <v>-149480139</v>
      </c>
      <c r="Z42" s="137">
        <f>+IF(X42&lt;&gt;0,+(Y42/X42)*100,0)</f>
        <v>-75.22173230516573</v>
      </c>
      <c r="AA42" s="153">
        <f>SUM(AA43:AA46)</f>
        <v>165519937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249574134</v>
      </c>
      <c r="D44" s="155"/>
      <c r="E44" s="156">
        <v>203514837</v>
      </c>
      <c r="F44" s="60">
        <v>165519937</v>
      </c>
      <c r="G44" s="60">
        <v>893302</v>
      </c>
      <c r="H44" s="60">
        <v>1062446</v>
      </c>
      <c r="I44" s="60">
        <v>22965548</v>
      </c>
      <c r="J44" s="60">
        <v>24921296</v>
      </c>
      <c r="K44" s="60">
        <v>6406934</v>
      </c>
      <c r="L44" s="60"/>
      <c r="M44" s="60">
        <v>17910983</v>
      </c>
      <c r="N44" s="60">
        <v>24317917</v>
      </c>
      <c r="O44" s="60"/>
      <c r="P44" s="60"/>
      <c r="Q44" s="60"/>
      <c r="R44" s="60"/>
      <c r="S44" s="60"/>
      <c r="T44" s="60"/>
      <c r="U44" s="60"/>
      <c r="V44" s="60"/>
      <c r="W44" s="60">
        <v>49239213</v>
      </c>
      <c r="X44" s="60">
        <v>198719352</v>
      </c>
      <c r="Y44" s="60">
        <v>-149480139</v>
      </c>
      <c r="Z44" s="140">
        <v>-75.22</v>
      </c>
      <c r="AA44" s="155">
        <v>165519937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15039160</v>
      </c>
      <c r="D47" s="153"/>
      <c r="E47" s="154">
        <v>16356823</v>
      </c>
      <c r="F47" s="100">
        <v>15389834</v>
      </c>
      <c r="G47" s="100">
        <v>1452723</v>
      </c>
      <c r="H47" s="100">
        <v>965470</v>
      </c>
      <c r="I47" s="100">
        <v>1379392</v>
      </c>
      <c r="J47" s="100">
        <v>3797585</v>
      </c>
      <c r="K47" s="100">
        <v>1469747</v>
      </c>
      <c r="L47" s="100"/>
      <c r="M47" s="100">
        <v>1151751</v>
      </c>
      <c r="N47" s="100">
        <v>2621498</v>
      </c>
      <c r="O47" s="100"/>
      <c r="P47" s="100"/>
      <c r="Q47" s="100"/>
      <c r="R47" s="100"/>
      <c r="S47" s="100"/>
      <c r="T47" s="100"/>
      <c r="U47" s="100"/>
      <c r="V47" s="100"/>
      <c r="W47" s="100">
        <v>6419083</v>
      </c>
      <c r="X47" s="100">
        <v>16356827</v>
      </c>
      <c r="Y47" s="100">
        <v>-9937744</v>
      </c>
      <c r="Z47" s="137">
        <v>-60.76</v>
      </c>
      <c r="AA47" s="153">
        <v>15389834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427396991</v>
      </c>
      <c r="D48" s="168">
        <f>+D28+D32+D38+D42+D47</f>
        <v>0</v>
      </c>
      <c r="E48" s="169">
        <f t="shared" si="9"/>
        <v>382060231</v>
      </c>
      <c r="F48" s="73">
        <f t="shared" si="9"/>
        <v>287142810</v>
      </c>
      <c r="G48" s="73">
        <f t="shared" si="9"/>
        <v>12720767</v>
      </c>
      <c r="H48" s="73">
        <f t="shared" si="9"/>
        <v>14814770</v>
      </c>
      <c r="I48" s="73">
        <f t="shared" si="9"/>
        <v>38059570</v>
      </c>
      <c r="J48" s="73">
        <f t="shared" si="9"/>
        <v>65595107</v>
      </c>
      <c r="K48" s="73">
        <f t="shared" si="9"/>
        <v>21445115</v>
      </c>
      <c r="L48" s="73">
        <f t="shared" si="9"/>
        <v>0</v>
      </c>
      <c r="M48" s="73">
        <f t="shared" si="9"/>
        <v>30628499</v>
      </c>
      <c r="N48" s="73">
        <f t="shared" si="9"/>
        <v>52073614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117668721</v>
      </c>
      <c r="X48" s="73">
        <f t="shared" si="9"/>
        <v>382060235</v>
      </c>
      <c r="Y48" s="73">
        <f t="shared" si="9"/>
        <v>-264391514</v>
      </c>
      <c r="Z48" s="170">
        <f>+IF(X48&lt;&gt;0,+(Y48/X48)*100,0)</f>
        <v>-69.2015262985953</v>
      </c>
      <c r="AA48" s="168">
        <f>+AA28+AA32+AA38+AA42+AA47</f>
        <v>287142810</v>
      </c>
    </row>
    <row r="49" spans="1:27" ht="12.75">
      <c r="A49" s="148" t="s">
        <v>49</v>
      </c>
      <c r="B49" s="149"/>
      <c r="C49" s="171">
        <f aca="true" t="shared" si="10" ref="C49:Y49">+C25-C48</f>
        <v>282221834</v>
      </c>
      <c r="D49" s="171">
        <f>+D25-D48</f>
        <v>0</v>
      </c>
      <c r="E49" s="172">
        <f t="shared" si="10"/>
        <v>350983668</v>
      </c>
      <c r="F49" s="173">
        <f t="shared" si="10"/>
        <v>505896012</v>
      </c>
      <c r="G49" s="173">
        <f t="shared" si="10"/>
        <v>121030469</v>
      </c>
      <c r="H49" s="173">
        <f t="shared" si="10"/>
        <v>-10906209</v>
      </c>
      <c r="I49" s="173">
        <f t="shared" si="10"/>
        <v>-11114986</v>
      </c>
      <c r="J49" s="173">
        <f t="shared" si="10"/>
        <v>99009274</v>
      </c>
      <c r="K49" s="173">
        <f t="shared" si="10"/>
        <v>-1556062</v>
      </c>
      <c r="L49" s="173">
        <f t="shared" si="10"/>
        <v>0</v>
      </c>
      <c r="M49" s="173">
        <f t="shared" si="10"/>
        <v>72168372</v>
      </c>
      <c r="N49" s="173">
        <f t="shared" si="10"/>
        <v>70612310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169621584</v>
      </c>
      <c r="X49" s="173">
        <f>IF(F25=F48,0,X25-X48)</f>
        <v>352085573</v>
      </c>
      <c r="Y49" s="173">
        <f t="shared" si="10"/>
        <v>-182463989</v>
      </c>
      <c r="Z49" s="174">
        <f>+IF(X49&lt;&gt;0,+(Y49/X49)*100,0)</f>
        <v>-51.82376188984035</v>
      </c>
      <c r="AA49" s="171">
        <f>+AA25-AA48</f>
        <v>505896012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942373</v>
      </c>
      <c r="D12" s="155">
        <v>0</v>
      </c>
      <c r="E12" s="156">
        <v>1076900</v>
      </c>
      <c r="F12" s="60">
        <v>980000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1076904</v>
      </c>
      <c r="Y12" s="60">
        <v>-1076904</v>
      </c>
      <c r="Z12" s="140">
        <v>-100</v>
      </c>
      <c r="AA12" s="155">
        <v>980000</v>
      </c>
    </row>
    <row r="13" spans="1:27" ht="12.75">
      <c r="A13" s="181" t="s">
        <v>109</v>
      </c>
      <c r="B13" s="185"/>
      <c r="C13" s="155">
        <v>14195977</v>
      </c>
      <c r="D13" s="155">
        <v>0</v>
      </c>
      <c r="E13" s="156">
        <v>13874000</v>
      </c>
      <c r="F13" s="60">
        <v>6175000</v>
      </c>
      <c r="G13" s="60">
        <v>5229304</v>
      </c>
      <c r="H13" s="60">
        <v>1994677</v>
      </c>
      <c r="I13" s="60">
        <v>1664646</v>
      </c>
      <c r="J13" s="60">
        <v>8888627</v>
      </c>
      <c r="K13" s="60">
        <v>2525604</v>
      </c>
      <c r="L13" s="60">
        <v>0</v>
      </c>
      <c r="M13" s="60">
        <v>16872</v>
      </c>
      <c r="N13" s="60">
        <v>2542476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11431103</v>
      </c>
      <c r="X13" s="60">
        <v>13874002</v>
      </c>
      <c r="Y13" s="60">
        <v>-2442899</v>
      </c>
      <c r="Z13" s="140">
        <v>-17.61</v>
      </c>
      <c r="AA13" s="155">
        <v>6175000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285383298</v>
      </c>
      <c r="D19" s="155">
        <v>0</v>
      </c>
      <c r="E19" s="156">
        <v>316978999</v>
      </c>
      <c r="F19" s="60">
        <v>345844822</v>
      </c>
      <c r="G19" s="60">
        <v>128520002</v>
      </c>
      <c r="H19" s="60">
        <v>70566</v>
      </c>
      <c r="I19" s="60">
        <v>43184</v>
      </c>
      <c r="J19" s="60">
        <v>128633752</v>
      </c>
      <c r="K19" s="60">
        <v>539095</v>
      </c>
      <c r="L19" s="60">
        <v>0</v>
      </c>
      <c r="M19" s="60">
        <v>102779999</v>
      </c>
      <c r="N19" s="60">
        <v>103319094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231952846</v>
      </c>
      <c r="X19" s="60">
        <v>318080901</v>
      </c>
      <c r="Y19" s="60">
        <v>-86128055</v>
      </c>
      <c r="Z19" s="140">
        <v>-27.08</v>
      </c>
      <c r="AA19" s="155">
        <v>345844822</v>
      </c>
    </row>
    <row r="20" spans="1:27" ht="12.75">
      <c r="A20" s="181" t="s">
        <v>35</v>
      </c>
      <c r="B20" s="185"/>
      <c r="C20" s="155">
        <v>6384275</v>
      </c>
      <c r="D20" s="155">
        <v>0</v>
      </c>
      <c r="E20" s="156">
        <v>225000</v>
      </c>
      <c r="F20" s="54">
        <v>50000</v>
      </c>
      <c r="G20" s="54">
        <v>1930</v>
      </c>
      <c r="H20" s="54">
        <v>348427</v>
      </c>
      <c r="I20" s="54">
        <v>63288</v>
      </c>
      <c r="J20" s="54">
        <v>413645</v>
      </c>
      <c r="K20" s="54">
        <v>2750</v>
      </c>
      <c r="L20" s="54">
        <v>0</v>
      </c>
      <c r="M20" s="54">
        <v>0</v>
      </c>
      <c r="N20" s="54">
        <v>2750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416395</v>
      </c>
      <c r="X20" s="54">
        <v>225000</v>
      </c>
      <c r="Y20" s="54">
        <v>191395</v>
      </c>
      <c r="Z20" s="184">
        <v>85.06</v>
      </c>
      <c r="AA20" s="130">
        <v>50000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306905923</v>
      </c>
      <c r="D22" s="188">
        <f>SUM(D5:D21)</f>
        <v>0</v>
      </c>
      <c r="E22" s="189">
        <f t="shared" si="0"/>
        <v>332154899</v>
      </c>
      <c r="F22" s="190">
        <f t="shared" si="0"/>
        <v>353049822</v>
      </c>
      <c r="G22" s="190">
        <f t="shared" si="0"/>
        <v>133751236</v>
      </c>
      <c r="H22" s="190">
        <f t="shared" si="0"/>
        <v>2413670</v>
      </c>
      <c r="I22" s="190">
        <f t="shared" si="0"/>
        <v>1771118</v>
      </c>
      <c r="J22" s="190">
        <f t="shared" si="0"/>
        <v>137936024</v>
      </c>
      <c r="K22" s="190">
        <f t="shared" si="0"/>
        <v>3067449</v>
      </c>
      <c r="L22" s="190">
        <f t="shared" si="0"/>
        <v>0</v>
      </c>
      <c r="M22" s="190">
        <f t="shared" si="0"/>
        <v>102796871</v>
      </c>
      <c r="N22" s="190">
        <f t="shared" si="0"/>
        <v>105864320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243800344</v>
      </c>
      <c r="X22" s="190">
        <f t="shared" si="0"/>
        <v>333256807</v>
      </c>
      <c r="Y22" s="190">
        <f t="shared" si="0"/>
        <v>-89456463</v>
      </c>
      <c r="Z22" s="191">
        <f>+IF(X22&lt;&gt;0,+(Y22/X22)*100,0)</f>
        <v>-26.843101512402118</v>
      </c>
      <c r="AA22" s="188">
        <f>SUM(AA5:AA21)</f>
        <v>353049822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111027488</v>
      </c>
      <c r="D25" s="155">
        <v>0</v>
      </c>
      <c r="E25" s="156">
        <v>131645324</v>
      </c>
      <c r="F25" s="60">
        <v>93730670</v>
      </c>
      <c r="G25" s="60">
        <v>8866050</v>
      </c>
      <c r="H25" s="60">
        <v>8990157</v>
      </c>
      <c r="I25" s="60">
        <v>8838710</v>
      </c>
      <c r="J25" s="60">
        <v>26694917</v>
      </c>
      <c r="K25" s="60">
        <v>10683398</v>
      </c>
      <c r="L25" s="60">
        <v>0</v>
      </c>
      <c r="M25" s="60">
        <v>8911050</v>
      </c>
      <c r="N25" s="60">
        <v>19594448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46289365</v>
      </c>
      <c r="X25" s="60">
        <v>131645323</v>
      </c>
      <c r="Y25" s="60">
        <v>-85355958</v>
      </c>
      <c r="Z25" s="140">
        <v>-64.84</v>
      </c>
      <c r="AA25" s="155">
        <v>93730670</v>
      </c>
    </row>
    <row r="26" spans="1:27" ht="12.75">
      <c r="A26" s="183" t="s">
        <v>38</v>
      </c>
      <c r="B26" s="182"/>
      <c r="C26" s="155">
        <v>6400125</v>
      </c>
      <c r="D26" s="155">
        <v>0</v>
      </c>
      <c r="E26" s="156">
        <v>7455171</v>
      </c>
      <c r="F26" s="60">
        <v>0</v>
      </c>
      <c r="G26" s="60">
        <v>560630</v>
      </c>
      <c r="H26" s="60">
        <v>532145</v>
      </c>
      <c r="I26" s="60">
        <v>529905</v>
      </c>
      <c r="J26" s="60">
        <v>1622680</v>
      </c>
      <c r="K26" s="60">
        <v>1085053</v>
      </c>
      <c r="L26" s="60">
        <v>0</v>
      </c>
      <c r="M26" s="60">
        <v>479940</v>
      </c>
      <c r="N26" s="60">
        <v>1564993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3187673</v>
      </c>
      <c r="X26" s="60">
        <v>7455167</v>
      </c>
      <c r="Y26" s="60">
        <v>-4267494</v>
      </c>
      <c r="Z26" s="140">
        <v>-57.24</v>
      </c>
      <c r="AA26" s="155">
        <v>0</v>
      </c>
    </row>
    <row r="27" spans="1:27" ht="12.75">
      <c r="A27" s="183" t="s">
        <v>118</v>
      </c>
      <c r="B27" s="182"/>
      <c r="C27" s="155">
        <v>141266</v>
      </c>
      <c r="D27" s="155">
        <v>0</v>
      </c>
      <c r="E27" s="156">
        <v>1000000</v>
      </c>
      <c r="F27" s="60">
        <v>50000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1000000</v>
      </c>
      <c r="Y27" s="60">
        <v>-1000000</v>
      </c>
      <c r="Z27" s="140">
        <v>-100</v>
      </c>
      <c r="AA27" s="155">
        <v>50000</v>
      </c>
    </row>
    <row r="28" spans="1:27" ht="12.75">
      <c r="A28" s="183" t="s">
        <v>39</v>
      </c>
      <c r="B28" s="182"/>
      <c r="C28" s="155">
        <v>38911316</v>
      </c>
      <c r="D28" s="155">
        <v>0</v>
      </c>
      <c r="E28" s="156">
        <v>47243436</v>
      </c>
      <c r="F28" s="60">
        <v>21020000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47243436</v>
      </c>
      <c r="Y28" s="60">
        <v>-47243436</v>
      </c>
      <c r="Z28" s="140">
        <v>-100</v>
      </c>
      <c r="AA28" s="155">
        <v>21020000</v>
      </c>
    </row>
    <row r="29" spans="1:27" ht="12.75">
      <c r="A29" s="183" t="s">
        <v>40</v>
      </c>
      <c r="B29" s="182"/>
      <c r="C29" s="155">
        <v>3436125</v>
      </c>
      <c r="D29" s="155">
        <v>0</v>
      </c>
      <c r="E29" s="156">
        <v>10928400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10928400</v>
      </c>
      <c r="Y29" s="60">
        <v>-10928400</v>
      </c>
      <c r="Z29" s="140">
        <v>-100</v>
      </c>
      <c r="AA29" s="155">
        <v>0</v>
      </c>
    </row>
    <row r="30" spans="1:27" ht="12.75">
      <c r="A30" s="183" t="s">
        <v>119</v>
      </c>
      <c r="B30" s="182"/>
      <c r="C30" s="155">
        <v>130060976</v>
      </c>
      <c r="D30" s="155">
        <v>0</v>
      </c>
      <c r="E30" s="156">
        <v>113658667</v>
      </c>
      <c r="F30" s="60">
        <v>102000000</v>
      </c>
      <c r="G30" s="60">
        <v>0</v>
      </c>
      <c r="H30" s="60">
        <v>0</v>
      </c>
      <c r="I30" s="60">
        <v>17841650</v>
      </c>
      <c r="J30" s="60">
        <v>17841650</v>
      </c>
      <c r="K30" s="60">
        <v>53109</v>
      </c>
      <c r="L30" s="60">
        <v>0</v>
      </c>
      <c r="M30" s="60">
        <v>16833591</v>
      </c>
      <c r="N30" s="60">
        <v>16886700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34728350</v>
      </c>
      <c r="X30" s="60">
        <v>113658672</v>
      </c>
      <c r="Y30" s="60">
        <v>-78930322</v>
      </c>
      <c r="Z30" s="140">
        <v>-69.45</v>
      </c>
      <c r="AA30" s="155">
        <v>102000000</v>
      </c>
    </row>
    <row r="31" spans="1:27" ht="12.75">
      <c r="A31" s="183" t="s">
        <v>120</v>
      </c>
      <c r="B31" s="182"/>
      <c r="C31" s="155">
        <v>3141041</v>
      </c>
      <c r="D31" s="155">
        <v>0</v>
      </c>
      <c r="E31" s="156">
        <v>1335000</v>
      </c>
      <c r="F31" s="60">
        <v>3109000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1335000</v>
      </c>
      <c r="Y31" s="60">
        <v>-1335000</v>
      </c>
      <c r="Z31" s="140">
        <v>-100</v>
      </c>
      <c r="AA31" s="155">
        <v>3109000</v>
      </c>
    </row>
    <row r="32" spans="1:27" ht="12.75">
      <c r="A32" s="183" t="s">
        <v>121</v>
      </c>
      <c r="B32" s="182"/>
      <c r="C32" s="155">
        <v>22636662</v>
      </c>
      <c r="D32" s="155">
        <v>0</v>
      </c>
      <c r="E32" s="156">
        <v>21818200</v>
      </c>
      <c r="F32" s="60">
        <v>12767140</v>
      </c>
      <c r="G32" s="60">
        <v>129994</v>
      </c>
      <c r="H32" s="60">
        <v>3334606</v>
      </c>
      <c r="I32" s="60">
        <v>2924524</v>
      </c>
      <c r="J32" s="60">
        <v>6389124</v>
      </c>
      <c r="K32" s="60">
        <v>3121333</v>
      </c>
      <c r="L32" s="60">
        <v>0</v>
      </c>
      <c r="M32" s="60">
        <v>616045</v>
      </c>
      <c r="N32" s="60">
        <v>3737378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10126502</v>
      </c>
      <c r="X32" s="60">
        <v>21818196</v>
      </c>
      <c r="Y32" s="60">
        <v>-11691694</v>
      </c>
      <c r="Z32" s="140">
        <v>-53.59</v>
      </c>
      <c r="AA32" s="155">
        <v>12767140</v>
      </c>
    </row>
    <row r="33" spans="1:27" ht="12.75">
      <c r="A33" s="183" t="s">
        <v>42</v>
      </c>
      <c r="B33" s="182"/>
      <c r="C33" s="155">
        <v>79055100</v>
      </c>
      <c r="D33" s="155">
        <v>0</v>
      </c>
      <c r="E33" s="156">
        <v>15720000</v>
      </c>
      <c r="F33" s="60">
        <v>20340000</v>
      </c>
      <c r="G33" s="60">
        <v>602601</v>
      </c>
      <c r="H33" s="60">
        <v>114142</v>
      </c>
      <c r="I33" s="60">
        <v>4522871</v>
      </c>
      <c r="J33" s="60">
        <v>5239614</v>
      </c>
      <c r="K33" s="60">
        <v>3450738</v>
      </c>
      <c r="L33" s="60">
        <v>0</v>
      </c>
      <c r="M33" s="60">
        <v>603457</v>
      </c>
      <c r="N33" s="60">
        <v>4054195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9293809</v>
      </c>
      <c r="X33" s="60">
        <v>15720000</v>
      </c>
      <c r="Y33" s="60">
        <v>-6426191</v>
      </c>
      <c r="Z33" s="140">
        <v>-40.88</v>
      </c>
      <c r="AA33" s="155">
        <v>20340000</v>
      </c>
    </row>
    <row r="34" spans="1:27" ht="12.75">
      <c r="A34" s="183" t="s">
        <v>43</v>
      </c>
      <c r="B34" s="182"/>
      <c r="C34" s="155">
        <v>25861091</v>
      </c>
      <c r="D34" s="155">
        <v>0</v>
      </c>
      <c r="E34" s="156">
        <v>31256033</v>
      </c>
      <c r="F34" s="60">
        <v>34126000</v>
      </c>
      <c r="G34" s="60">
        <v>2561492</v>
      </c>
      <c r="H34" s="60">
        <v>1843720</v>
      </c>
      <c r="I34" s="60">
        <v>3401910</v>
      </c>
      <c r="J34" s="60">
        <v>7807122</v>
      </c>
      <c r="K34" s="60">
        <v>3051484</v>
      </c>
      <c r="L34" s="60">
        <v>0</v>
      </c>
      <c r="M34" s="60">
        <v>3184416</v>
      </c>
      <c r="N34" s="60">
        <v>6235900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14043022</v>
      </c>
      <c r="X34" s="60">
        <v>31256028</v>
      </c>
      <c r="Y34" s="60">
        <v>-17213006</v>
      </c>
      <c r="Z34" s="140">
        <v>-55.07</v>
      </c>
      <c r="AA34" s="155">
        <v>34126000</v>
      </c>
    </row>
    <row r="35" spans="1:27" ht="12.75">
      <c r="A35" s="181" t="s">
        <v>122</v>
      </c>
      <c r="B35" s="185"/>
      <c r="C35" s="155">
        <v>6725801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427396991</v>
      </c>
      <c r="D36" s="188">
        <f>SUM(D25:D35)</f>
        <v>0</v>
      </c>
      <c r="E36" s="189">
        <f t="shared" si="1"/>
        <v>382060231</v>
      </c>
      <c r="F36" s="190">
        <f t="shared" si="1"/>
        <v>287142810</v>
      </c>
      <c r="G36" s="190">
        <f t="shared" si="1"/>
        <v>12720767</v>
      </c>
      <c r="H36" s="190">
        <f t="shared" si="1"/>
        <v>14814770</v>
      </c>
      <c r="I36" s="190">
        <f t="shared" si="1"/>
        <v>38059570</v>
      </c>
      <c r="J36" s="190">
        <f t="shared" si="1"/>
        <v>65595107</v>
      </c>
      <c r="K36" s="190">
        <f t="shared" si="1"/>
        <v>21445115</v>
      </c>
      <c r="L36" s="190">
        <f t="shared" si="1"/>
        <v>0</v>
      </c>
      <c r="M36" s="190">
        <f t="shared" si="1"/>
        <v>30628499</v>
      </c>
      <c r="N36" s="190">
        <f t="shared" si="1"/>
        <v>52073614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117668721</v>
      </c>
      <c r="X36" s="190">
        <f t="shared" si="1"/>
        <v>382060222</v>
      </c>
      <c r="Y36" s="190">
        <f t="shared" si="1"/>
        <v>-264391501</v>
      </c>
      <c r="Z36" s="191">
        <f>+IF(X36&lt;&gt;0,+(Y36/X36)*100,0)</f>
        <v>-69.20152525064492</v>
      </c>
      <c r="AA36" s="188">
        <f>SUM(AA25:AA35)</f>
        <v>287142810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-120491068</v>
      </c>
      <c r="D38" s="199">
        <f>+D22-D36</f>
        <v>0</v>
      </c>
      <c r="E38" s="200">
        <f t="shared" si="2"/>
        <v>-49905332</v>
      </c>
      <c r="F38" s="106">
        <f t="shared" si="2"/>
        <v>65907012</v>
      </c>
      <c r="G38" s="106">
        <f t="shared" si="2"/>
        <v>121030469</v>
      </c>
      <c r="H38" s="106">
        <f t="shared" si="2"/>
        <v>-12401100</v>
      </c>
      <c r="I38" s="106">
        <f t="shared" si="2"/>
        <v>-36288452</v>
      </c>
      <c r="J38" s="106">
        <f t="shared" si="2"/>
        <v>72340917</v>
      </c>
      <c r="K38" s="106">
        <f t="shared" si="2"/>
        <v>-18377666</v>
      </c>
      <c r="L38" s="106">
        <f t="shared" si="2"/>
        <v>0</v>
      </c>
      <c r="M38" s="106">
        <f t="shared" si="2"/>
        <v>72168372</v>
      </c>
      <c r="N38" s="106">
        <f t="shared" si="2"/>
        <v>53790706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126131623</v>
      </c>
      <c r="X38" s="106">
        <f>IF(F22=F36,0,X22-X36)</f>
        <v>-48803415</v>
      </c>
      <c r="Y38" s="106">
        <f t="shared" si="2"/>
        <v>174935038</v>
      </c>
      <c r="Z38" s="201">
        <f>+IF(X38&lt;&gt;0,+(Y38/X38)*100,0)</f>
        <v>-358.44835448502937</v>
      </c>
      <c r="AA38" s="199">
        <f>+AA22-AA36</f>
        <v>65907012</v>
      </c>
    </row>
    <row r="39" spans="1:27" ht="12.75">
      <c r="A39" s="181" t="s">
        <v>46</v>
      </c>
      <c r="B39" s="185"/>
      <c r="C39" s="155">
        <v>402712902</v>
      </c>
      <c r="D39" s="155">
        <v>0</v>
      </c>
      <c r="E39" s="156">
        <v>400889000</v>
      </c>
      <c r="F39" s="60">
        <v>439989000</v>
      </c>
      <c r="G39" s="60">
        <v>0</v>
      </c>
      <c r="H39" s="60">
        <v>1494891</v>
      </c>
      <c r="I39" s="60">
        <v>25173466</v>
      </c>
      <c r="J39" s="60">
        <v>26668357</v>
      </c>
      <c r="K39" s="60">
        <v>16821604</v>
      </c>
      <c r="L39" s="60">
        <v>0</v>
      </c>
      <c r="M39" s="60">
        <v>0</v>
      </c>
      <c r="N39" s="60">
        <v>16821604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43489961</v>
      </c>
      <c r="X39" s="60">
        <v>400889001</v>
      </c>
      <c r="Y39" s="60">
        <v>-357399040</v>
      </c>
      <c r="Z39" s="140">
        <v>-89.15</v>
      </c>
      <c r="AA39" s="155">
        <v>439989000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282221834</v>
      </c>
      <c r="D42" s="206">
        <f>SUM(D38:D41)</f>
        <v>0</v>
      </c>
      <c r="E42" s="207">
        <f t="shared" si="3"/>
        <v>350983668</v>
      </c>
      <c r="F42" s="88">
        <f t="shared" si="3"/>
        <v>505896012</v>
      </c>
      <c r="G42" s="88">
        <f t="shared" si="3"/>
        <v>121030469</v>
      </c>
      <c r="H42" s="88">
        <f t="shared" si="3"/>
        <v>-10906209</v>
      </c>
      <c r="I42" s="88">
        <f t="shared" si="3"/>
        <v>-11114986</v>
      </c>
      <c r="J42" s="88">
        <f t="shared" si="3"/>
        <v>99009274</v>
      </c>
      <c r="K42" s="88">
        <f t="shared" si="3"/>
        <v>-1556062</v>
      </c>
      <c r="L42" s="88">
        <f t="shared" si="3"/>
        <v>0</v>
      </c>
      <c r="M42" s="88">
        <f t="shared" si="3"/>
        <v>72168372</v>
      </c>
      <c r="N42" s="88">
        <f t="shared" si="3"/>
        <v>70612310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169621584</v>
      </c>
      <c r="X42" s="88">
        <f t="shared" si="3"/>
        <v>352085586</v>
      </c>
      <c r="Y42" s="88">
        <f t="shared" si="3"/>
        <v>-182464002</v>
      </c>
      <c r="Z42" s="208">
        <f>+IF(X42&lt;&gt;0,+(Y42/X42)*100,0)</f>
        <v>-51.823763668643906</v>
      </c>
      <c r="AA42" s="206">
        <f>SUM(AA38:AA41)</f>
        <v>505896012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282221834</v>
      </c>
      <c r="D44" s="210">
        <f>+D42-D43</f>
        <v>0</v>
      </c>
      <c r="E44" s="211">
        <f t="shared" si="4"/>
        <v>350983668</v>
      </c>
      <c r="F44" s="77">
        <f t="shared" si="4"/>
        <v>505896012</v>
      </c>
      <c r="G44" s="77">
        <f t="shared" si="4"/>
        <v>121030469</v>
      </c>
      <c r="H44" s="77">
        <f t="shared" si="4"/>
        <v>-10906209</v>
      </c>
      <c r="I44" s="77">
        <f t="shared" si="4"/>
        <v>-11114986</v>
      </c>
      <c r="J44" s="77">
        <f t="shared" si="4"/>
        <v>99009274</v>
      </c>
      <c r="K44" s="77">
        <f t="shared" si="4"/>
        <v>-1556062</v>
      </c>
      <c r="L44" s="77">
        <f t="shared" si="4"/>
        <v>0</v>
      </c>
      <c r="M44" s="77">
        <f t="shared" si="4"/>
        <v>72168372</v>
      </c>
      <c r="N44" s="77">
        <f t="shared" si="4"/>
        <v>70612310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169621584</v>
      </c>
      <c r="X44" s="77">
        <f t="shared" si="4"/>
        <v>352085586</v>
      </c>
      <c r="Y44" s="77">
        <f t="shared" si="4"/>
        <v>-182464002</v>
      </c>
      <c r="Z44" s="212">
        <f>+IF(X44&lt;&gt;0,+(Y44/X44)*100,0)</f>
        <v>-51.823763668643906</v>
      </c>
      <c r="AA44" s="210">
        <f>+AA42-AA43</f>
        <v>505896012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282221834</v>
      </c>
      <c r="D46" s="206">
        <f>SUM(D44:D45)</f>
        <v>0</v>
      </c>
      <c r="E46" s="207">
        <f t="shared" si="5"/>
        <v>350983668</v>
      </c>
      <c r="F46" s="88">
        <f t="shared" si="5"/>
        <v>505896012</v>
      </c>
      <c r="G46" s="88">
        <f t="shared" si="5"/>
        <v>121030469</v>
      </c>
      <c r="H46" s="88">
        <f t="shared" si="5"/>
        <v>-10906209</v>
      </c>
      <c r="I46" s="88">
        <f t="shared" si="5"/>
        <v>-11114986</v>
      </c>
      <c r="J46" s="88">
        <f t="shared" si="5"/>
        <v>99009274</v>
      </c>
      <c r="K46" s="88">
        <f t="shared" si="5"/>
        <v>-1556062</v>
      </c>
      <c r="L46" s="88">
        <f t="shared" si="5"/>
        <v>0</v>
      </c>
      <c r="M46" s="88">
        <f t="shared" si="5"/>
        <v>72168372</v>
      </c>
      <c r="N46" s="88">
        <f t="shared" si="5"/>
        <v>70612310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169621584</v>
      </c>
      <c r="X46" s="88">
        <f t="shared" si="5"/>
        <v>352085586</v>
      </c>
      <c r="Y46" s="88">
        <f t="shared" si="5"/>
        <v>-182464002</v>
      </c>
      <c r="Z46" s="208">
        <f>+IF(X46&lt;&gt;0,+(Y46/X46)*100,0)</f>
        <v>-51.823763668643906</v>
      </c>
      <c r="AA46" s="206">
        <f>SUM(AA44:AA45)</f>
        <v>505896012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282221834</v>
      </c>
      <c r="D48" s="217">
        <f>SUM(D46:D47)</f>
        <v>0</v>
      </c>
      <c r="E48" s="218">
        <f t="shared" si="6"/>
        <v>350983668</v>
      </c>
      <c r="F48" s="219">
        <f t="shared" si="6"/>
        <v>505896012</v>
      </c>
      <c r="G48" s="219">
        <f t="shared" si="6"/>
        <v>121030469</v>
      </c>
      <c r="H48" s="220">
        <f t="shared" si="6"/>
        <v>-10906209</v>
      </c>
      <c r="I48" s="220">
        <f t="shared" si="6"/>
        <v>-11114986</v>
      </c>
      <c r="J48" s="220">
        <f t="shared" si="6"/>
        <v>99009274</v>
      </c>
      <c r="K48" s="220">
        <f t="shared" si="6"/>
        <v>-1556062</v>
      </c>
      <c r="L48" s="220">
        <f t="shared" si="6"/>
        <v>0</v>
      </c>
      <c r="M48" s="219">
        <f t="shared" si="6"/>
        <v>72168372</v>
      </c>
      <c r="N48" s="219">
        <f t="shared" si="6"/>
        <v>70612310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169621584</v>
      </c>
      <c r="X48" s="220">
        <f t="shared" si="6"/>
        <v>352085586</v>
      </c>
      <c r="Y48" s="220">
        <f t="shared" si="6"/>
        <v>-182464002</v>
      </c>
      <c r="Z48" s="221">
        <f>+IF(X48&lt;&gt;0,+(Y48/X48)*100,0)</f>
        <v>-51.823763668643906</v>
      </c>
      <c r="AA48" s="222">
        <f>SUM(AA46:AA47)</f>
        <v>505896012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2760457</v>
      </c>
      <c r="D5" s="153">
        <f>SUM(D6:D8)</f>
        <v>0</v>
      </c>
      <c r="E5" s="154">
        <f t="shared" si="0"/>
        <v>2180800</v>
      </c>
      <c r="F5" s="100">
        <f t="shared" si="0"/>
        <v>1359000</v>
      </c>
      <c r="G5" s="100">
        <f t="shared" si="0"/>
        <v>44894</v>
      </c>
      <c r="H5" s="100">
        <f t="shared" si="0"/>
        <v>0</v>
      </c>
      <c r="I5" s="100">
        <f t="shared" si="0"/>
        <v>86693</v>
      </c>
      <c r="J5" s="100">
        <f t="shared" si="0"/>
        <v>131587</v>
      </c>
      <c r="K5" s="100">
        <f t="shared" si="0"/>
        <v>60709</v>
      </c>
      <c r="L5" s="100">
        <f t="shared" si="0"/>
        <v>13206</v>
      </c>
      <c r="M5" s="100">
        <f t="shared" si="0"/>
        <v>0</v>
      </c>
      <c r="N5" s="100">
        <f t="shared" si="0"/>
        <v>73915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205502</v>
      </c>
      <c r="X5" s="100">
        <f t="shared" si="0"/>
        <v>2180800</v>
      </c>
      <c r="Y5" s="100">
        <f t="shared" si="0"/>
        <v>-1975298</v>
      </c>
      <c r="Z5" s="137">
        <f>+IF(X5&lt;&gt;0,+(Y5/X5)*100,0)</f>
        <v>-90.5767608217168</v>
      </c>
      <c r="AA5" s="153">
        <f>SUM(AA6:AA8)</f>
        <v>1359000</v>
      </c>
    </row>
    <row r="6" spans="1:27" ht="12.75">
      <c r="A6" s="138" t="s">
        <v>75</v>
      </c>
      <c r="B6" s="136"/>
      <c r="C6" s="155">
        <v>787377</v>
      </c>
      <c r="D6" s="155"/>
      <c r="E6" s="156">
        <v>820000</v>
      </c>
      <c r="F6" s="60">
        <v>824000</v>
      </c>
      <c r="G6" s="60"/>
      <c r="H6" s="60"/>
      <c r="I6" s="60"/>
      <c r="J6" s="60"/>
      <c r="K6" s="60"/>
      <c r="L6" s="60">
        <v>1311</v>
      </c>
      <c r="M6" s="60"/>
      <c r="N6" s="60">
        <v>1311</v>
      </c>
      <c r="O6" s="60"/>
      <c r="P6" s="60"/>
      <c r="Q6" s="60"/>
      <c r="R6" s="60"/>
      <c r="S6" s="60"/>
      <c r="T6" s="60"/>
      <c r="U6" s="60"/>
      <c r="V6" s="60"/>
      <c r="W6" s="60">
        <v>1311</v>
      </c>
      <c r="X6" s="60">
        <v>820000</v>
      </c>
      <c r="Y6" s="60">
        <v>-818689</v>
      </c>
      <c r="Z6" s="140">
        <v>-99.84</v>
      </c>
      <c r="AA6" s="62">
        <v>824000</v>
      </c>
    </row>
    <row r="7" spans="1:27" ht="12.75">
      <c r="A7" s="138" t="s">
        <v>76</v>
      </c>
      <c r="B7" s="136"/>
      <c r="C7" s="157">
        <v>1081088</v>
      </c>
      <c r="D7" s="157"/>
      <c r="E7" s="158">
        <v>400000</v>
      </c>
      <c r="F7" s="159">
        <v>308000</v>
      </c>
      <c r="G7" s="159">
        <v>44894</v>
      </c>
      <c r="H7" s="159"/>
      <c r="I7" s="159"/>
      <c r="J7" s="159">
        <v>44894</v>
      </c>
      <c r="K7" s="159"/>
      <c r="L7" s="159">
        <v>11895</v>
      </c>
      <c r="M7" s="159"/>
      <c r="N7" s="159">
        <v>11895</v>
      </c>
      <c r="O7" s="159"/>
      <c r="P7" s="159"/>
      <c r="Q7" s="159"/>
      <c r="R7" s="159"/>
      <c r="S7" s="159"/>
      <c r="T7" s="159"/>
      <c r="U7" s="159"/>
      <c r="V7" s="159"/>
      <c r="W7" s="159">
        <v>56789</v>
      </c>
      <c r="X7" s="159">
        <v>1260800</v>
      </c>
      <c r="Y7" s="159">
        <v>-1204011</v>
      </c>
      <c r="Z7" s="141">
        <v>-95.5</v>
      </c>
      <c r="AA7" s="225">
        <v>308000</v>
      </c>
    </row>
    <row r="8" spans="1:27" ht="12.75">
      <c r="A8" s="138" t="s">
        <v>77</v>
      </c>
      <c r="B8" s="136"/>
      <c r="C8" s="155">
        <v>891992</v>
      </c>
      <c r="D8" s="155"/>
      <c r="E8" s="156">
        <v>960800</v>
      </c>
      <c r="F8" s="60">
        <v>227000</v>
      </c>
      <c r="G8" s="60"/>
      <c r="H8" s="60"/>
      <c r="I8" s="60">
        <v>86693</v>
      </c>
      <c r="J8" s="60">
        <v>86693</v>
      </c>
      <c r="K8" s="60">
        <v>60709</v>
      </c>
      <c r="L8" s="60"/>
      <c r="M8" s="60"/>
      <c r="N8" s="60">
        <v>60709</v>
      </c>
      <c r="O8" s="60"/>
      <c r="P8" s="60"/>
      <c r="Q8" s="60"/>
      <c r="R8" s="60"/>
      <c r="S8" s="60"/>
      <c r="T8" s="60"/>
      <c r="U8" s="60"/>
      <c r="V8" s="60"/>
      <c r="W8" s="60">
        <v>147402</v>
      </c>
      <c r="X8" s="60">
        <v>100000</v>
      </c>
      <c r="Y8" s="60">
        <v>47402</v>
      </c>
      <c r="Z8" s="140">
        <v>47.4</v>
      </c>
      <c r="AA8" s="62">
        <v>227000</v>
      </c>
    </row>
    <row r="9" spans="1:27" ht="12.75">
      <c r="A9" s="135" t="s">
        <v>78</v>
      </c>
      <c r="B9" s="136"/>
      <c r="C9" s="153">
        <f aca="true" t="shared" si="1" ref="C9:Y9">SUM(C10:C14)</f>
        <v>14361</v>
      </c>
      <c r="D9" s="153">
        <f>SUM(D10:D14)</f>
        <v>0</v>
      </c>
      <c r="E9" s="154">
        <f t="shared" si="1"/>
        <v>0</v>
      </c>
      <c r="F9" s="100">
        <f t="shared" si="1"/>
        <v>127000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6749</v>
      </c>
      <c r="N9" s="100">
        <f t="shared" si="1"/>
        <v>6749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6749</v>
      </c>
      <c r="X9" s="100">
        <f t="shared" si="1"/>
        <v>0</v>
      </c>
      <c r="Y9" s="100">
        <f t="shared" si="1"/>
        <v>6749</v>
      </c>
      <c r="Z9" s="137">
        <f>+IF(X9&lt;&gt;0,+(Y9/X9)*100,0)</f>
        <v>0</v>
      </c>
      <c r="AA9" s="102">
        <f>SUM(AA10:AA14)</f>
        <v>127000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14361</v>
      </c>
      <c r="D12" s="155"/>
      <c r="E12" s="156"/>
      <c r="F12" s="60">
        <v>127000</v>
      </c>
      <c r="G12" s="60"/>
      <c r="H12" s="60"/>
      <c r="I12" s="60"/>
      <c r="J12" s="60"/>
      <c r="K12" s="60"/>
      <c r="L12" s="60"/>
      <c r="M12" s="60">
        <v>6749</v>
      </c>
      <c r="N12" s="60">
        <v>6749</v>
      </c>
      <c r="O12" s="60"/>
      <c r="P12" s="60"/>
      <c r="Q12" s="60"/>
      <c r="R12" s="60"/>
      <c r="S12" s="60"/>
      <c r="T12" s="60"/>
      <c r="U12" s="60"/>
      <c r="V12" s="60"/>
      <c r="W12" s="60">
        <v>6749</v>
      </c>
      <c r="X12" s="60"/>
      <c r="Y12" s="60">
        <v>6749</v>
      </c>
      <c r="Z12" s="140"/>
      <c r="AA12" s="62">
        <v>127000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27654</v>
      </c>
      <c r="D15" s="153">
        <f>SUM(D16:D18)</f>
        <v>0</v>
      </c>
      <c r="E15" s="154">
        <f t="shared" si="2"/>
        <v>0</v>
      </c>
      <c r="F15" s="100">
        <f t="shared" si="2"/>
        <v>200000</v>
      </c>
      <c r="G15" s="100">
        <f t="shared" si="2"/>
        <v>25320</v>
      </c>
      <c r="H15" s="100">
        <f t="shared" si="2"/>
        <v>0</v>
      </c>
      <c r="I15" s="100">
        <f t="shared" si="2"/>
        <v>0</v>
      </c>
      <c r="J15" s="100">
        <f t="shared" si="2"/>
        <v>25320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25320</v>
      </c>
      <c r="X15" s="100">
        <f t="shared" si="2"/>
        <v>0</v>
      </c>
      <c r="Y15" s="100">
        <f t="shared" si="2"/>
        <v>25320</v>
      </c>
      <c r="Z15" s="137">
        <f>+IF(X15&lt;&gt;0,+(Y15/X15)*100,0)</f>
        <v>0</v>
      </c>
      <c r="AA15" s="102">
        <f>SUM(AA16:AA18)</f>
        <v>200000</v>
      </c>
    </row>
    <row r="16" spans="1:27" ht="12.75">
      <c r="A16" s="138" t="s">
        <v>85</v>
      </c>
      <c r="B16" s="136"/>
      <c r="C16" s="155">
        <v>14500</v>
      </c>
      <c r="D16" s="155"/>
      <c r="E16" s="156"/>
      <c r="F16" s="60">
        <v>100000</v>
      </c>
      <c r="G16" s="60">
        <v>25320</v>
      </c>
      <c r="H16" s="60"/>
      <c r="I16" s="60"/>
      <c r="J16" s="60">
        <v>25320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25320</v>
      </c>
      <c r="X16" s="60"/>
      <c r="Y16" s="60">
        <v>25320</v>
      </c>
      <c r="Z16" s="140"/>
      <c r="AA16" s="62">
        <v>100000</v>
      </c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>
        <v>13154</v>
      </c>
      <c r="D18" s="155"/>
      <c r="E18" s="156"/>
      <c r="F18" s="60">
        <v>100000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100000</v>
      </c>
    </row>
    <row r="19" spans="1:27" ht="12.75">
      <c r="A19" s="135" t="s">
        <v>88</v>
      </c>
      <c r="B19" s="142"/>
      <c r="C19" s="153">
        <f aca="true" t="shared" si="3" ref="C19:Y19">SUM(C20:C23)</f>
        <v>356528499</v>
      </c>
      <c r="D19" s="153">
        <f>SUM(D20:D23)</f>
        <v>0</v>
      </c>
      <c r="E19" s="154">
        <f t="shared" si="3"/>
        <v>393843850</v>
      </c>
      <c r="F19" s="100">
        <f t="shared" si="3"/>
        <v>440099000</v>
      </c>
      <c r="G19" s="100">
        <f t="shared" si="3"/>
        <v>0</v>
      </c>
      <c r="H19" s="100">
        <f t="shared" si="3"/>
        <v>1494891</v>
      </c>
      <c r="I19" s="100">
        <f t="shared" si="3"/>
        <v>25173466</v>
      </c>
      <c r="J19" s="100">
        <f t="shared" si="3"/>
        <v>26668357</v>
      </c>
      <c r="K19" s="100">
        <f t="shared" si="3"/>
        <v>16821604</v>
      </c>
      <c r="L19" s="100">
        <f t="shared" si="3"/>
        <v>65935982</v>
      </c>
      <c r="M19" s="100">
        <f t="shared" si="3"/>
        <v>50137972</v>
      </c>
      <c r="N19" s="100">
        <f t="shared" si="3"/>
        <v>132895558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159563915</v>
      </c>
      <c r="X19" s="100">
        <f t="shared" si="3"/>
        <v>393843852</v>
      </c>
      <c r="Y19" s="100">
        <f t="shared" si="3"/>
        <v>-234279937</v>
      </c>
      <c r="Z19" s="137">
        <f>+IF(X19&lt;&gt;0,+(Y19/X19)*100,0)</f>
        <v>-59.485487918699306</v>
      </c>
      <c r="AA19" s="102">
        <f>SUM(AA20:AA23)</f>
        <v>440099000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356528499</v>
      </c>
      <c r="D21" s="155"/>
      <c r="E21" s="156">
        <v>393843850</v>
      </c>
      <c r="F21" s="60">
        <v>440099000</v>
      </c>
      <c r="G21" s="60"/>
      <c r="H21" s="60">
        <v>1494891</v>
      </c>
      <c r="I21" s="60">
        <v>25173466</v>
      </c>
      <c r="J21" s="60">
        <v>26668357</v>
      </c>
      <c r="K21" s="60">
        <v>16821604</v>
      </c>
      <c r="L21" s="60">
        <v>65935982</v>
      </c>
      <c r="M21" s="60">
        <v>50137972</v>
      </c>
      <c r="N21" s="60">
        <v>132895558</v>
      </c>
      <c r="O21" s="60"/>
      <c r="P21" s="60"/>
      <c r="Q21" s="60"/>
      <c r="R21" s="60"/>
      <c r="S21" s="60"/>
      <c r="T21" s="60"/>
      <c r="U21" s="60"/>
      <c r="V21" s="60"/>
      <c r="W21" s="60">
        <v>159563915</v>
      </c>
      <c r="X21" s="60">
        <v>393843852</v>
      </c>
      <c r="Y21" s="60">
        <v>-234279937</v>
      </c>
      <c r="Z21" s="140">
        <v>-59.49</v>
      </c>
      <c r="AA21" s="62">
        <v>440099000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>
        <v>100000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>
        <v>100000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359330971</v>
      </c>
      <c r="D25" s="217">
        <f>+D5+D9+D15+D19+D24</f>
        <v>0</v>
      </c>
      <c r="E25" s="230">
        <f t="shared" si="4"/>
        <v>396024650</v>
      </c>
      <c r="F25" s="219">
        <f t="shared" si="4"/>
        <v>441885000</v>
      </c>
      <c r="G25" s="219">
        <f t="shared" si="4"/>
        <v>70214</v>
      </c>
      <c r="H25" s="219">
        <f t="shared" si="4"/>
        <v>1494891</v>
      </c>
      <c r="I25" s="219">
        <f t="shared" si="4"/>
        <v>25260159</v>
      </c>
      <c r="J25" s="219">
        <f t="shared" si="4"/>
        <v>26825264</v>
      </c>
      <c r="K25" s="219">
        <f t="shared" si="4"/>
        <v>16882313</v>
      </c>
      <c r="L25" s="219">
        <f t="shared" si="4"/>
        <v>65949188</v>
      </c>
      <c r="M25" s="219">
        <f t="shared" si="4"/>
        <v>50144721</v>
      </c>
      <c r="N25" s="219">
        <f t="shared" si="4"/>
        <v>132976222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159801486</v>
      </c>
      <c r="X25" s="219">
        <f t="shared" si="4"/>
        <v>396024652</v>
      </c>
      <c r="Y25" s="219">
        <f t="shared" si="4"/>
        <v>-236223166</v>
      </c>
      <c r="Z25" s="231">
        <f>+IF(X25&lt;&gt;0,+(Y25/X25)*100,0)</f>
        <v>-59.64860137040156</v>
      </c>
      <c r="AA25" s="232">
        <f>+AA5+AA9+AA15+AA19+AA24</f>
        <v>441885000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356437470</v>
      </c>
      <c r="D28" s="155"/>
      <c r="E28" s="156">
        <v>393843850</v>
      </c>
      <c r="F28" s="60">
        <v>440089000</v>
      </c>
      <c r="G28" s="60"/>
      <c r="H28" s="60">
        <v>1494891</v>
      </c>
      <c r="I28" s="60">
        <v>25173466</v>
      </c>
      <c r="J28" s="60">
        <v>26668357</v>
      </c>
      <c r="K28" s="60">
        <v>16821604</v>
      </c>
      <c r="L28" s="60">
        <v>65935982</v>
      </c>
      <c r="M28" s="60">
        <v>50137972</v>
      </c>
      <c r="N28" s="60">
        <v>132895558</v>
      </c>
      <c r="O28" s="60"/>
      <c r="P28" s="60"/>
      <c r="Q28" s="60"/>
      <c r="R28" s="60"/>
      <c r="S28" s="60"/>
      <c r="T28" s="60"/>
      <c r="U28" s="60"/>
      <c r="V28" s="60"/>
      <c r="W28" s="60">
        <v>159563915</v>
      </c>
      <c r="X28" s="60">
        <v>393843849</v>
      </c>
      <c r="Y28" s="60">
        <v>-234279934</v>
      </c>
      <c r="Z28" s="140">
        <v>-59.49</v>
      </c>
      <c r="AA28" s="155">
        <v>440089000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356437470</v>
      </c>
      <c r="D32" s="210">
        <f>SUM(D28:D31)</f>
        <v>0</v>
      </c>
      <c r="E32" s="211">
        <f t="shared" si="5"/>
        <v>393843850</v>
      </c>
      <c r="F32" s="77">
        <f t="shared" si="5"/>
        <v>440089000</v>
      </c>
      <c r="G32" s="77">
        <f t="shared" si="5"/>
        <v>0</v>
      </c>
      <c r="H32" s="77">
        <f t="shared" si="5"/>
        <v>1494891</v>
      </c>
      <c r="I32" s="77">
        <f t="shared" si="5"/>
        <v>25173466</v>
      </c>
      <c r="J32" s="77">
        <f t="shared" si="5"/>
        <v>26668357</v>
      </c>
      <c r="K32" s="77">
        <f t="shared" si="5"/>
        <v>16821604</v>
      </c>
      <c r="L32" s="77">
        <f t="shared" si="5"/>
        <v>65935982</v>
      </c>
      <c r="M32" s="77">
        <f t="shared" si="5"/>
        <v>50137972</v>
      </c>
      <c r="N32" s="77">
        <f t="shared" si="5"/>
        <v>132895558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159563915</v>
      </c>
      <c r="X32" s="77">
        <f t="shared" si="5"/>
        <v>393843849</v>
      </c>
      <c r="Y32" s="77">
        <f t="shared" si="5"/>
        <v>-234279934</v>
      </c>
      <c r="Z32" s="212">
        <f>+IF(X32&lt;&gt;0,+(Y32/X32)*100,0)</f>
        <v>-59.48548761009087</v>
      </c>
      <c r="AA32" s="79">
        <f>SUM(AA28:AA31)</f>
        <v>440089000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2893501</v>
      </c>
      <c r="D35" s="155"/>
      <c r="E35" s="156">
        <v>2180800</v>
      </c>
      <c r="F35" s="60">
        <v>1796000</v>
      </c>
      <c r="G35" s="60">
        <v>70214</v>
      </c>
      <c r="H35" s="60"/>
      <c r="I35" s="60">
        <v>86693</v>
      </c>
      <c r="J35" s="60">
        <v>156907</v>
      </c>
      <c r="K35" s="60">
        <v>60709</v>
      </c>
      <c r="L35" s="60">
        <v>13206</v>
      </c>
      <c r="M35" s="60">
        <v>6749</v>
      </c>
      <c r="N35" s="60">
        <v>80664</v>
      </c>
      <c r="O35" s="60"/>
      <c r="P35" s="60"/>
      <c r="Q35" s="60"/>
      <c r="R35" s="60"/>
      <c r="S35" s="60"/>
      <c r="T35" s="60"/>
      <c r="U35" s="60"/>
      <c r="V35" s="60"/>
      <c r="W35" s="60">
        <v>237571</v>
      </c>
      <c r="X35" s="60">
        <v>2180799</v>
      </c>
      <c r="Y35" s="60">
        <v>-1943228</v>
      </c>
      <c r="Z35" s="140">
        <v>-89.11</v>
      </c>
      <c r="AA35" s="62">
        <v>1796000</v>
      </c>
    </row>
    <row r="36" spans="1:27" ht="12.75">
      <c r="A36" s="238" t="s">
        <v>139</v>
      </c>
      <c r="B36" s="149"/>
      <c r="C36" s="222">
        <f aca="true" t="shared" si="6" ref="C36:Y36">SUM(C32:C35)</f>
        <v>359330971</v>
      </c>
      <c r="D36" s="222">
        <f>SUM(D32:D35)</f>
        <v>0</v>
      </c>
      <c r="E36" s="218">
        <f t="shared" si="6"/>
        <v>396024650</v>
      </c>
      <c r="F36" s="220">
        <f t="shared" si="6"/>
        <v>441885000</v>
      </c>
      <c r="G36" s="220">
        <f t="shared" si="6"/>
        <v>70214</v>
      </c>
      <c r="H36" s="220">
        <f t="shared" si="6"/>
        <v>1494891</v>
      </c>
      <c r="I36" s="220">
        <f t="shared" si="6"/>
        <v>25260159</v>
      </c>
      <c r="J36" s="220">
        <f t="shared" si="6"/>
        <v>26825264</v>
      </c>
      <c r="K36" s="220">
        <f t="shared" si="6"/>
        <v>16882313</v>
      </c>
      <c r="L36" s="220">
        <f t="shared" si="6"/>
        <v>65949188</v>
      </c>
      <c r="M36" s="220">
        <f t="shared" si="6"/>
        <v>50144721</v>
      </c>
      <c r="N36" s="220">
        <f t="shared" si="6"/>
        <v>132976222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159801486</v>
      </c>
      <c r="X36" s="220">
        <f t="shared" si="6"/>
        <v>396024648</v>
      </c>
      <c r="Y36" s="220">
        <f t="shared" si="6"/>
        <v>-236223162</v>
      </c>
      <c r="Z36" s="221">
        <f>+IF(X36&lt;&gt;0,+(Y36/X36)*100,0)</f>
        <v>-59.64860096283704</v>
      </c>
      <c r="AA36" s="239">
        <f>SUM(AA32:AA35)</f>
        <v>441885000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593865</v>
      </c>
      <c r="D6" s="155"/>
      <c r="E6" s="59">
        <v>3502000</v>
      </c>
      <c r="F6" s="60">
        <v>3501000</v>
      </c>
      <c r="G6" s="60">
        <v>678454</v>
      </c>
      <c r="H6" s="60">
        <v>678454</v>
      </c>
      <c r="I6" s="60">
        <v>417368</v>
      </c>
      <c r="J6" s="60">
        <v>417368</v>
      </c>
      <c r="K6" s="60">
        <v>19680409</v>
      </c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3501000</v>
      </c>
      <c r="Y6" s="60">
        <v>-3501000</v>
      </c>
      <c r="Z6" s="140">
        <v>-100</v>
      </c>
      <c r="AA6" s="62">
        <v>3501000</v>
      </c>
    </row>
    <row r="7" spans="1:27" ht="12.75">
      <c r="A7" s="249" t="s">
        <v>144</v>
      </c>
      <c r="B7" s="182"/>
      <c r="C7" s="155">
        <v>81905108</v>
      </c>
      <c r="D7" s="155"/>
      <c r="E7" s="59">
        <v>27008000</v>
      </c>
      <c r="F7" s="60">
        <v>27008000</v>
      </c>
      <c r="G7" s="60">
        <v>329466819</v>
      </c>
      <c r="H7" s="60">
        <v>329466819</v>
      </c>
      <c r="I7" s="60">
        <v>247185047</v>
      </c>
      <c r="J7" s="60">
        <v>247185047</v>
      </c>
      <c r="K7" s="60">
        <v>268490913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27008000</v>
      </c>
      <c r="Y7" s="60">
        <v>-27008000</v>
      </c>
      <c r="Z7" s="140">
        <v>-100</v>
      </c>
      <c r="AA7" s="62">
        <v>27008000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90132431</v>
      </c>
      <c r="D9" s="155"/>
      <c r="E9" s="59">
        <v>41268000</v>
      </c>
      <c r="F9" s="60">
        <v>41268000</v>
      </c>
      <c r="G9" s="60">
        <v>5292918</v>
      </c>
      <c r="H9" s="60">
        <v>5292918</v>
      </c>
      <c r="I9" s="60">
        <v>3941359</v>
      </c>
      <c r="J9" s="60">
        <v>3941359</v>
      </c>
      <c r="K9" s="60">
        <v>3941359</v>
      </c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41268000</v>
      </c>
      <c r="Y9" s="60">
        <v>-41268000</v>
      </c>
      <c r="Z9" s="140">
        <v>-100</v>
      </c>
      <c r="AA9" s="62">
        <v>41268000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63288249</v>
      </c>
      <c r="H10" s="159">
        <v>63288249</v>
      </c>
      <c r="I10" s="159">
        <v>84734055</v>
      </c>
      <c r="J10" s="60">
        <v>84734055</v>
      </c>
      <c r="K10" s="159">
        <v>83167973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172631404</v>
      </c>
      <c r="D12" s="168">
        <f>SUM(D6:D11)</f>
        <v>0</v>
      </c>
      <c r="E12" s="72">
        <f t="shared" si="0"/>
        <v>71778000</v>
      </c>
      <c r="F12" s="73">
        <f t="shared" si="0"/>
        <v>71777000</v>
      </c>
      <c r="G12" s="73">
        <f t="shared" si="0"/>
        <v>398726440</v>
      </c>
      <c r="H12" s="73">
        <f t="shared" si="0"/>
        <v>398726440</v>
      </c>
      <c r="I12" s="73">
        <f t="shared" si="0"/>
        <v>336277829</v>
      </c>
      <c r="J12" s="73">
        <f t="shared" si="0"/>
        <v>336277829</v>
      </c>
      <c r="K12" s="73">
        <f t="shared" si="0"/>
        <v>375280654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71777000</v>
      </c>
      <c r="Y12" s="73">
        <f t="shared" si="0"/>
        <v>-71777000</v>
      </c>
      <c r="Z12" s="170">
        <f>+IF(X12&lt;&gt;0,+(Y12/X12)*100,0)</f>
        <v>-100</v>
      </c>
      <c r="AA12" s="74">
        <f>SUM(AA6:AA11)</f>
        <v>71777000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5568662</v>
      </c>
      <c r="D17" s="155"/>
      <c r="E17" s="59">
        <v>4094000</v>
      </c>
      <c r="F17" s="60">
        <v>4094000</v>
      </c>
      <c r="G17" s="60">
        <v>3940000</v>
      </c>
      <c r="H17" s="60">
        <v>3940000</v>
      </c>
      <c r="I17" s="60">
        <v>3940000</v>
      </c>
      <c r="J17" s="60">
        <v>3940000</v>
      </c>
      <c r="K17" s="60">
        <v>3940000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4094000</v>
      </c>
      <c r="Y17" s="60">
        <v>-4094000</v>
      </c>
      <c r="Z17" s="140">
        <v>-100</v>
      </c>
      <c r="AA17" s="62">
        <v>4094000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2225049557</v>
      </c>
      <c r="D19" s="155"/>
      <c r="E19" s="59">
        <v>2777358000</v>
      </c>
      <c r="F19" s="60">
        <v>2777358000</v>
      </c>
      <c r="G19" s="60">
        <v>2198775585</v>
      </c>
      <c r="H19" s="60">
        <v>2198775585</v>
      </c>
      <c r="I19" s="60">
        <v>2224035744</v>
      </c>
      <c r="J19" s="60">
        <v>2224035744</v>
      </c>
      <c r="K19" s="60">
        <v>2240918057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2777358000</v>
      </c>
      <c r="Y19" s="60">
        <v>-2777358000</v>
      </c>
      <c r="Z19" s="140">
        <v>-100</v>
      </c>
      <c r="AA19" s="62">
        <v>2777358000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1525915</v>
      </c>
      <c r="D22" s="155"/>
      <c r="E22" s="59">
        <v>1346000</v>
      </c>
      <c r="F22" s="60">
        <v>1346000</v>
      </c>
      <c r="G22" s="60">
        <v>1525915</v>
      </c>
      <c r="H22" s="60">
        <v>1525915</v>
      </c>
      <c r="I22" s="60">
        <v>1525915</v>
      </c>
      <c r="J22" s="60">
        <v>1525915</v>
      </c>
      <c r="K22" s="60">
        <v>1525915</v>
      </c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1346000</v>
      </c>
      <c r="Y22" s="60">
        <v>-1346000</v>
      </c>
      <c r="Z22" s="140">
        <v>-100</v>
      </c>
      <c r="AA22" s="62">
        <v>1346000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2232144134</v>
      </c>
      <c r="D24" s="168">
        <f>SUM(D15:D23)</f>
        <v>0</v>
      </c>
      <c r="E24" s="76">
        <f t="shared" si="1"/>
        <v>2782798000</v>
      </c>
      <c r="F24" s="77">
        <f t="shared" si="1"/>
        <v>2782798000</v>
      </c>
      <c r="G24" s="77">
        <f t="shared" si="1"/>
        <v>2204241500</v>
      </c>
      <c r="H24" s="77">
        <f t="shared" si="1"/>
        <v>2204241500</v>
      </c>
      <c r="I24" s="77">
        <f t="shared" si="1"/>
        <v>2229501659</v>
      </c>
      <c r="J24" s="77">
        <f t="shared" si="1"/>
        <v>2229501659</v>
      </c>
      <c r="K24" s="77">
        <f t="shared" si="1"/>
        <v>2246383972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2782798000</v>
      </c>
      <c r="Y24" s="77">
        <f t="shared" si="1"/>
        <v>-2782798000</v>
      </c>
      <c r="Z24" s="212">
        <f>+IF(X24&lt;&gt;0,+(Y24/X24)*100,0)</f>
        <v>-100</v>
      </c>
      <c r="AA24" s="79">
        <f>SUM(AA15:AA23)</f>
        <v>2782798000</v>
      </c>
    </row>
    <row r="25" spans="1:27" ht="12.75">
      <c r="A25" s="250" t="s">
        <v>159</v>
      </c>
      <c r="B25" s="251"/>
      <c r="C25" s="168">
        <f aca="true" t="shared" si="2" ref="C25:Y25">+C12+C24</f>
        <v>2404775538</v>
      </c>
      <c r="D25" s="168">
        <f>+D12+D24</f>
        <v>0</v>
      </c>
      <c r="E25" s="72">
        <f t="shared" si="2"/>
        <v>2854576000</v>
      </c>
      <c r="F25" s="73">
        <f t="shared" si="2"/>
        <v>2854575000</v>
      </c>
      <c r="G25" s="73">
        <f t="shared" si="2"/>
        <v>2602967940</v>
      </c>
      <c r="H25" s="73">
        <f t="shared" si="2"/>
        <v>2602967940</v>
      </c>
      <c r="I25" s="73">
        <f t="shared" si="2"/>
        <v>2565779488</v>
      </c>
      <c r="J25" s="73">
        <f t="shared" si="2"/>
        <v>2565779488</v>
      </c>
      <c r="K25" s="73">
        <f t="shared" si="2"/>
        <v>2621664626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2854575000</v>
      </c>
      <c r="Y25" s="73">
        <f t="shared" si="2"/>
        <v>-2854575000</v>
      </c>
      <c r="Z25" s="170">
        <f>+IF(X25&lt;&gt;0,+(Y25/X25)*100,0)</f>
        <v>-100</v>
      </c>
      <c r="AA25" s="74">
        <f>+AA12+AA24</f>
        <v>2854575000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11036654</v>
      </c>
      <c r="D30" s="155"/>
      <c r="E30" s="59">
        <v>10800000</v>
      </c>
      <c r="F30" s="60">
        <v>10800000</v>
      </c>
      <c r="G30" s="60">
        <v>10800000</v>
      </c>
      <c r="H30" s="60">
        <v>10800000</v>
      </c>
      <c r="I30" s="60">
        <v>9900000</v>
      </c>
      <c r="J30" s="60">
        <v>9900000</v>
      </c>
      <c r="K30" s="60">
        <v>9000000</v>
      </c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10800000</v>
      </c>
      <c r="Y30" s="60">
        <v>-10800000</v>
      </c>
      <c r="Z30" s="140">
        <v>-100</v>
      </c>
      <c r="AA30" s="62">
        <v>10800000</v>
      </c>
    </row>
    <row r="31" spans="1:27" ht="12.75">
      <c r="A31" s="249" t="s">
        <v>163</v>
      </c>
      <c r="B31" s="182"/>
      <c r="C31" s="155"/>
      <c r="D31" s="155"/>
      <c r="E31" s="59">
        <v>513000</v>
      </c>
      <c r="F31" s="60">
        <v>513000</v>
      </c>
      <c r="G31" s="60">
        <v>404353</v>
      </c>
      <c r="H31" s="60">
        <v>404353</v>
      </c>
      <c r="I31" s="60">
        <v>404353</v>
      </c>
      <c r="J31" s="60">
        <v>404353</v>
      </c>
      <c r="K31" s="60">
        <v>404353</v>
      </c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513000</v>
      </c>
      <c r="Y31" s="60">
        <v>-513000</v>
      </c>
      <c r="Z31" s="140">
        <v>-100</v>
      </c>
      <c r="AA31" s="62">
        <v>513000</v>
      </c>
    </row>
    <row r="32" spans="1:27" ht="12.75">
      <c r="A32" s="249" t="s">
        <v>164</v>
      </c>
      <c r="B32" s="182"/>
      <c r="C32" s="155">
        <v>187252175</v>
      </c>
      <c r="D32" s="155"/>
      <c r="E32" s="59">
        <v>134098000</v>
      </c>
      <c r="F32" s="60">
        <v>135097000</v>
      </c>
      <c r="G32" s="60">
        <v>249507611</v>
      </c>
      <c r="H32" s="60">
        <v>249507611</v>
      </c>
      <c r="I32" s="60">
        <v>224334145</v>
      </c>
      <c r="J32" s="60">
        <v>224334145</v>
      </c>
      <c r="K32" s="60">
        <v>207897344</v>
      </c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135097000</v>
      </c>
      <c r="Y32" s="60">
        <v>-135097000</v>
      </c>
      <c r="Z32" s="140">
        <v>-100</v>
      </c>
      <c r="AA32" s="62">
        <v>135097000</v>
      </c>
    </row>
    <row r="33" spans="1:27" ht="12.75">
      <c r="A33" s="249" t="s">
        <v>165</v>
      </c>
      <c r="B33" s="182"/>
      <c r="C33" s="155">
        <v>5139632</v>
      </c>
      <c r="D33" s="155"/>
      <c r="E33" s="59">
        <v>5830000</v>
      </c>
      <c r="F33" s="60">
        <v>5830000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5830000</v>
      </c>
      <c r="Y33" s="60">
        <v>-5830000</v>
      </c>
      <c r="Z33" s="140">
        <v>-100</v>
      </c>
      <c r="AA33" s="62">
        <v>5830000</v>
      </c>
    </row>
    <row r="34" spans="1:27" ht="12.75">
      <c r="A34" s="250" t="s">
        <v>58</v>
      </c>
      <c r="B34" s="251"/>
      <c r="C34" s="168">
        <f aca="true" t="shared" si="3" ref="C34:Y34">SUM(C29:C33)</f>
        <v>203428461</v>
      </c>
      <c r="D34" s="168">
        <f>SUM(D29:D33)</f>
        <v>0</v>
      </c>
      <c r="E34" s="72">
        <f t="shared" si="3"/>
        <v>151241000</v>
      </c>
      <c r="F34" s="73">
        <f t="shared" si="3"/>
        <v>152240000</v>
      </c>
      <c r="G34" s="73">
        <f t="shared" si="3"/>
        <v>260711964</v>
      </c>
      <c r="H34" s="73">
        <f t="shared" si="3"/>
        <v>260711964</v>
      </c>
      <c r="I34" s="73">
        <f t="shared" si="3"/>
        <v>234638498</v>
      </c>
      <c r="J34" s="73">
        <f t="shared" si="3"/>
        <v>234638498</v>
      </c>
      <c r="K34" s="73">
        <f t="shared" si="3"/>
        <v>217301697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152240000</v>
      </c>
      <c r="Y34" s="73">
        <f t="shared" si="3"/>
        <v>-152240000</v>
      </c>
      <c r="Z34" s="170">
        <f>+IF(X34&lt;&gt;0,+(Y34/X34)*100,0)</f>
        <v>-100</v>
      </c>
      <c r="AA34" s="74">
        <f>SUM(AA29:AA33)</f>
        <v>152240000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54837565</v>
      </c>
      <c r="D37" s="155"/>
      <c r="E37" s="59">
        <v>69234000</v>
      </c>
      <c r="F37" s="60">
        <v>68234000</v>
      </c>
      <c r="G37" s="60">
        <v>53933888</v>
      </c>
      <c r="H37" s="60">
        <v>53933888</v>
      </c>
      <c r="I37" s="60">
        <v>53933888</v>
      </c>
      <c r="J37" s="60">
        <v>53933888</v>
      </c>
      <c r="K37" s="60">
        <v>53033888</v>
      </c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68234000</v>
      </c>
      <c r="Y37" s="60">
        <v>-68234000</v>
      </c>
      <c r="Z37" s="140">
        <v>-100</v>
      </c>
      <c r="AA37" s="62">
        <v>68234000</v>
      </c>
    </row>
    <row r="38" spans="1:27" ht="12.75">
      <c r="A38" s="249" t="s">
        <v>165</v>
      </c>
      <c r="B38" s="182"/>
      <c r="C38" s="155">
        <v>37537000</v>
      </c>
      <c r="D38" s="155"/>
      <c r="E38" s="59">
        <v>45198000</v>
      </c>
      <c r="F38" s="60">
        <v>45198000</v>
      </c>
      <c r="G38" s="60">
        <v>45583208</v>
      </c>
      <c r="H38" s="60">
        <v>45583208</v>
      </c>
      <c r="I38" s="60">
        <v>45583208</v>
      </c>
      <c r="J38" s="60">
        <v>45583208</v>
      </c>
      <c r="K38" s="60">
        <v>45496750</v>
      </c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45198000</v>
      </c>
      <c r="Y38" s="60">
        <v>-45198000</v>
      </c>
      <c r="Z38" s="140">
        <v>-100</v>
      </c>
      <c r="AA38" s="62">
        <v>45198000</v>
      </c>
    </row>
    <row r="39" spans="1:27" ht="12.75">
      <c r="A39" s="250" t="s">
        <v>59</v>
      </c>
      <c r="B39" s="253"/>
      <c r="C39" s="168">
        <f aca="true" t="shared" si="4" ref="C39:Y39">SUM(C37:C38)</f>
        <v>92374565</v>
      </c>
      <c r="D39" s="168">
        <f>SUM(D37:D38)</f>
        <v>0</v>
      </c>
      <c r="E39" s="76">
        <f t="shared" si="4"/>
        <v>114432000</v>
      </c>
      <c r="F39" s="77">
        <f t="shared" si="4"/>
        <v>113432000</v>
      </c>
      <c r="G39" s="77">
        <f t="shared" si="4"/>
        <v>99517096</v>
      </c>
      <c r="H39" s="77">
        <f t="shared" si="4"/>
        <v>99517096</v>
      </c>
      <c r="I39" s="77">
        <f t="shared" si="4"/>
        <v>99517096</v>
      </c>
      <c r="J39" s="77">
        <f t="shared" si="4"/>
        <v>99517096</v>
      </c>
      <c r="K39" s="77">
        <f t="shared" si="4"/>
        <v>98530638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113432000</v>
      </c>
      <c r="Y39" s="77">
        <f t="shared" si="4"/>
        <v>-113432000</v>
      </c>
      <c r="Z39" s="212">
        <f>+IF(X39&lt;&gt;0,+(Y39/X39)*100,0)</f>
        <v>-100</v>
      </c>
      <c r="AA39" s="79">
        <f>SUM(AA37:AA38)</f>
        <v>113432000</v>
      </c>
    </row>
    <row r="40" spans="1:27" ht="12.75">
      <c r="A40" s="250" t="s">
        <v>167</v>
      </c>
      <c r="B40" s="251"/>
      <c r="C40" s="168">
        <f aca="true" t="shared" si="5" ref="C40:Y40">+C34+C39</f>
        <v>295803026</v>
      </c>
      <c r="D40" s="168">
        <f>+D34+D39</f>
        <v>0</v>
      </c>
      <c r="E40" s="72">
        <f t="shared" si="5"/>
        <v>265673000</v>
      </c>
      <c r="F40" s="73">
        <f t="shared" si="5"/>
        <v>265672000</v>
      </c>
      <c r="G40" s="73">
        <f t="shared" si="5"/>
        <v>360229060</v>
      </c>
      <c r="H40" s="73">
        <f t="shared" si="5"/>
        <v>360229060</v>
      </c>
      <c r="I40" s="73">
        <f t="shared" si="5"/>
        <v>334155594</v>
      </c>
      <c r="J40" s="73">
        <f t="shared" si="5"/>
        <v>334155594</v>
      </c>
      <c r="K40" s="73">
        <f t="shared" si="5"/>
        <v>315832335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265672000</v>
      </c>
      <c r="Y40" s="73">
        <f t="shared" si="5"/>
        <v>-265672000</v>
      </c>
      <c r="Z40" s="170">
        <f>+IF(X40&lt;&gt;0,+(Y40/X40)*100,0)</f>
        <v>-100</v>
      </c>
      <c r="AA40" s="74">
        <f>+AA34+AA39</f>
        <v>265672000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2108972512</v>
      </c>
      <c r="D42" s="257">
        <f>+D25-D40</f>
        <v>0</v>
      </c>
      <c r="E42" s="258">
        <f t="shared" si="6"/>
        <v>2588903000</v>
      </c>
      <c r="F42" s="259">
        <f t="shared" si="6"/>
        <v>2588903000</v>
      </c>
      <c r="G42" s="259">
        <f t="shared" si="6"/>
        <v>2242738880</v>
      </c>
      <c r="H42" s="259">
        <f t="shared" si="6"/>
        <v>2242738880</v>
      </c>
      <c r="I42" s="259">
        <f t="shared" si="6"/>
        <v>2231623894</v>
      </c>
      <c r="J42" s="259">
        <f t="shared" si="6"/>
        <v>2231623894</v>
      </c>
      <c r="K42" s="259">
        <f t="shared" si="6"/>
        <v>2305832291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2588903000</v>
      </c>
      <c r="Y42" s="259">
        <f t="shared" si="6"/>
        <v>-2588903000</v>
      </c>
      <c r="Z42" s="260">
        <f>+IF(X42&lt;&gt;0,+(Y42/X42)*100,0)</f>
        <v>-100</v>
      </c>
      <c r="AA42" s="261">
        <f>+AA25-AA40</f>
        <v>2588903000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2099146776</v>
      </c>
      <c r="D45" s="155"/>
      <c r="E45" s="59">
        <v>2579490000</v>
      </c>
      <c r="F45" s="60">
        <v>2579490000</v>
      </c>
      <c r="G45" s="60">
        <v>2235013248</v>
      </c>
      <c r="H45" s="60">
        <v>2235013248</v>
      </c>
      <c r="I45" s="60">
        <v>2223898262</v>
      </c>
      <c r="J45" s="60">
        <v>2223898262</v>
      </c>
      <c r="K45" s="60">
        <v>2298106659</v>
      </c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2579490000</v>
      </c>
      <c r="Y45" s="60">
        <v>-2579490000</v>
      </c>
      <c r="Z45" s="139">
        <v>-100</v>
      </c>
      <c r="AA45" s="62">
        <v>2579490000</v>
      </c>
    </row>
    <row r="46" spans="1:27" ht="12.75">
      <c r="A46" s="249" t="s">
        <v>171</v>
      </c>
      <c r="B46" s="182"/>
      <c r="C46" s="155">
        <v>9825736</v>
      </c>
      <c r="D46" s="155"/>
      <c r="E46" s="59">
        <v>9413000</v>
      </c>
      <c r="F46" s="60">
        <v>9413000</v>
      </c>
      <c r="G46" s="60">
        <v>7725632</v>
      </c>
      <c r="H46" s="60">
        <v>7725632</v>
      </c>
      <c r="I46" s="60">
        <v>7725632</v>
      </c>
      <c r="J46" s="60">
        <v>7725632</v>
      </c>
      <c r="K46" s="60">
        <v>7725632</v>
      </c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9413000</v>
      </c>
      <c r="Y46" s="60">
        <v>-9413000</v>
      </c>
      <c r="Z46" s="139">
        <v>-100</v>
      </c>
      <c r="AA46" s="62">
        <v>9413000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2108972512</v>
      </c>
      <c r="D48" s="217">
        <f>SUM(D45:D47)</f>
        <v>0</v>
      </c>
      <c r="E48" s="264">
        <f t="shared" si="7"/>
        <v>2588903000</v>
      </c>
      <c r="F48" s="219">
        <f t="shared" si="7"/>
        <v>2588903000</v>
      </c>
      <c r="G48" s="219">
        <f t="shared" si="7"/>
        <v>2242738880</v>
      </c>
      <c r="H48" s="219">
        <f t="shared" si="7"/>
        <v>2242738880</v>
      </c>
      <c r="I48" s="219">
        <f t="shared" si="7"/>
        <v>2231623894</v>
      </c>
      <c r="J48" s="219">
        <f t="shared" si="7"/>
        <v>2231623894</v>
      </c>
      <c r="K48" s="219">
        <f t="shared" si="7"/>
        <v>2305832291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2588903000</v>
      </c>
      <c r="Y48" s="219">
        <f t="shared" si="7"/>
        <v>-2588903000</v>
      </c>
      <c r="Z48" s="265">
        <f>+IF(X48&lt;&gt;0,+(Y48/X48)*100,0)</f>
        <v>-100</v>
      </c>
      <c r="AA48" s="232">
        <f>SUM(AA45:AA47)</f>
        <v>2588903000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178</v>
      </c>
      <c r="B8" s="182"/>
      <c r="C8" s="155">
        <v>2912856</v>
      </c>
      <c r="D8" s="155"/>
      <c r="E8" s="59">
        <v>1301904</v>
      </c>
      <c r="F8" s="60"/>
      <c r="G8" s="60">
        <v>1930</v>
      </c>
      <c r="H8" s="60">
        <v>348427</v>
      </c>
      <c r="I8" s="60">
        <v>63288</v>
      </c>
      <c r="J8" s="60">
        <v>413645</v>
      </c>
      <c r="K8" s="60">
        <v>2750</v>
      </c>
      <c r="L8" s="60"/>
      <c r="M8" s="60"/>
      <c r="N8" s="60">
        <v>2750</v>
      </c>
      <c r="O8" s="60"/>
      <c r="P8" s="60"/>
      <c r="Q8" s="60"/>
      <c r="R8" s="60"/>
      <c r="S8" s="60"/>
      <c r="T8" s="60"/>
      <c r="U8" s="60"/>
      <c r="V8" s="60"/>
      <c r="W8" s="60">
        <v>416395</v>
      </c>
      <c r="X8" s="60"/>
      <c r="Y8" s="60">
        <v>416395</v>
      </c>
      <c r="Z8" s="140"/>
      <c r="AA8" s="62"/>
    </row>
    <row r="9" spans="1:27" ht="12.75">
      <c r="A9" s="249" t="s">
        <v>179</v>
      </c>
      <c r="B9" s="182"/>
      <c r="C9" s="155">
        <v>291993845</v>
      </c>
      <c r="D9" s="155"/>
      <c r="E9" s="59">
        <v>316979000</v>
      </c>
      <c r="F9" s="60">
        <v>316979000</v>
      </c>
      <c r="G9" s="60">
        <v>128520000</v>
      </c>
      <c r="H9" s="60">
        <v>4863225</v>
      </c>
      <c r="I9" s="60">
        <v>43184</v>
      </c>
      <c r="J9" s="60">
        <v>133426409</v>
      </c>
      <c r="K9" s="60">
        <v>25539095</v>
      </c>
      <c r="L9" s="60"/>
      <c r="M9" s="60"/>
      <c r="N9" s="60">
        <v>25539095</v>
      </c>
      <c r="O9" s="60"/>
      <c r="P9" s="60"/>
      <c r="Q9" s="60"/>
      <c r="R9" s="60"/>
      <c r="S9" s="60"/>
      <c r="T9" s="60"/>
      <c r="U9" s="60"/>
      <c r="V9" s="60"/>
      <c r="W9" s="60">
        <v>158965504</v>
      </c>
      <c r="X9" s="60">
        <v>316979000</v>
      </c>
      <c r="Y9" s="60">
        <v>-158013496</v>
      </c>
      <c r="Z9" s="140">
        <v>-49.85</v>
      </c>
      <c r="AA9" s="62">
        <v>316979000</v>
      </c>
    </row>
    <row r="10" spans="1:27" ht="12.75">
      <c r="A10" s="249" t="s">
        <v>180</v>
      </c>
      <c r="B10" s="182"/>
      <c r="C10" s="155">
        <v>402322255</v>
      </c>
      <c r="D10" s="155"/>
      <c r="E10" s="59">
        <v>400889000</v>
      </c>
      <c r="F10" s="60">
        <v>400889000</v>
      </c>
      <c r="G10" s="60">
        <v>124600000</v>
      </c>
      <c r="H10" s="60"/>
      <c r="I10" s="60"/>
      <c r="J10" s="60">
        <v>124600000</v>
      </c>
      <c r="K10" s="60">
        <v>23396000</v>
      </c>
      <c r="L10" s="60"/>
      <c r="M10" s="60"/>
      <c r="N10" s="60">
        <v>23396000</v>
      </c>
      <c r="O10" s="60"/>
      <c r="P10" s="60"/>
      <c r="Q10" s="60"/>
      <c r="R10" s="60"/>
      <c r="S10" s="60"/>
      <c r="T10" s="60"/>
      <c r="U10" s="60"/>
      <c r="V10" s="60"/>
      <c r="W10" s="60">
        <v>147996000</v>
      </c>
      <c r="X10" s="60">
        <v>400889000</v>
      </c>
      <c r="Y10" s="60">
        <v>-252893000</v>
      </c>
      <c r="Z10" s="140">
        <v>-63.08</v>
      </c>
      <c r="AA10" s="62">
        <v>400889000</v>
      </c>
    </row>
    <row r="11" spans="1:27" ht="12.75">
      <c r="A11" s="249" t="s">
        <v>181</v>
      </c>
      <c r="B11" s="182"/>
      <c r="C11" s="155">
        <v>14195977</v>
      </c>
      <c r="D11" s="155"/>
      <c r="E11" s="59">
        <v>13873997</v>
      </c>
      <c r="F11" s="60">
        <v>13874000</v>
      </c>
      <c r="G11" s="60">
        <v>5299304</v>
      </c>
      <c r="H11" s="60">
        <v>1994877</v>
      </c>
      <c r="I11" s="60">
        <v>1664646</v>
      </c>
      <c r="J11" s="60">
        <v>8958827</v>
      </c>
      <c r="K11" s="60">
        <v>2525604</v>
      </c>
      <c r="L11" s="60"/>
      <c r="M11" s="60"/>
      <c r="N11" s="60">
        <v>2525604</v>
      </c>
      <c r="O11" s="60"/>
      <c r="P11" s="60"/>
      <c r="Q11" s="60"/>
      <c r="R11" s="60"/>
      <c r="S11" s="60"/>
      <c r="T11" s="60"/>
      <c r="U11" s="60"/>
      <c r="V11" s="60"/>
      <c r="W11" s="60">
        <v>11484431</v>
      </c>
      <c r="X11" s="60">
        <v>13874000</v>
      </c>
      <c r="Y11" s="60">
        <v>-2389569</v>
      </c>
      <c r="Z11" s="140">
        <v>-17.22</v>
      </c>
      <c r="AA11" s="62">
        <v>13874000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-225459276</v>
      </c>
      <c r="D14" s="155"/>
      <c r="E14" s="59">
        <v>-316225005</v>
      </c>
      <c r="F14" s="60">
        <v>-314922000</v>
      </c>
      <c r="G14" s="60">
        <v>-14297439</v>
      </c>
      <c r="H14" s="60">
        <v>-16195369</v>
      </c>
      <c r="I14" s="60">
        <v>-37586126</v>
      </c>
      <c r="J14" s="60">
        <v>-68078934</v>
      </c>
      <c r="K14" s="60">
        <v>-18460988</v>
      </c>
      <c r="L14" s="60"/>
      <c r="M14" s="60"/>
      <c r="N14" s="60">
        <v>-18460988</v>
      </c>
      <c r="O14" s="60"/>
      <c r="P14" s="60"/>
      <c r="Q14" s="60"/>
      <c r="R14" s="60"/>
      <c r="S14" s="60"/>
      <c r="T14" s="60"/>
      <c r="U14" s="60"/>
      <c r="V14" s="60"/>
      <c r="W14" s="60">
        <v>-86539922</v>
      </c>
      <c r="X14" s="60">
        <v>-314922000</v>
      </c>
      <c r="Y14" s="60">
        <v>228382078</v>
      </c>
      <c r="Z14" s="140">
        <v>-72.52</v>
      </c>
      <c r="AA14" s="62">
        <v>-314922000</v>
      </c>
    </row>
    <row r="15" spans="1:27" ht="12.75">
      <c r="A15" s="249" t="s">
        <v>40</v>
      </c>
      <c r="B15" s="182"/>
      <c r="C15" s="155"/>
      <c r="D15" s="155"/>
      <c r="E15" s="59">
        <v>-10928397</v>
      </c>
      <c r="F15" s="60">
        <v>-10928000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-10928000</v>
      </c>
      <c r="Y15" s="60">
        <v>10928000</v>
      </c>
      <c r="Z15" s="140">
        <v>-100</v>
      </c>
      <c r="AA15" s="62">
        <v>-10928000</v>
      </c>
    </row>
    <row r="16" spans="1:27" ht="12.75">
      <c r="A16" s="249" t="s">
        <v>42</v>
      </c>
      <c r="B16" s="182"/>
      <c r="C16" s="155">
        <v>-79055100</v>
      </c>
      <c r="D16" s="155"/>
      <c r="E16" s="59">
        <v>-20499996</v>
      </c>
      <c r="F16" s="60">
        <v>-20500000</v>
      </c>
      <c r="G16" s="60">
        <v>-802601</v>
      </c>
      <c r="H16" s="60">
        <v>-114142</v>
      </c>
      <c r="I16" s="60">
        <v>-4522871</v>
      </c>
      <c r="J16" s="60">
        <v>-5439614</v>
      </c>
      <c r="K16" s="60">
        <v>-3450738</v>
      </c>
      <c r="L16" s="60"/>
      <c r="M16" s="60"/>
      <c r="N16" s="60">
        <v>-3450738</v>
      </c>
      <c r="O16" s="60"/>
      <c r="P16" s="60"/>
      <c r="Q16" s="60"/>
      <c r="R16" s="60"/>
      <c r="S16" s="60"/>
      <c r="T16" s="60"/>
      <c r="U16" s="60"/>
      <c r="V16" s="60"/>
      <c r="W16" s="60">
        <v>-8890352</v>
      </c>
      <c r="X16" s="60">
        <v>-20500000</v>
      </c>
      <c r="Y16" s="60">
        <v>11609648</v>
      </c>
      <c r="Z16" s="140">
        <v>-56.63</v>
      </c>
      <c r="AA16" s="62">
        <v>-20500000</v>
      </c>
    </row>
    <row r="17" spans="1:27" ht="12.75">
      <c r="A17" s="250" t="s">
        <v>185</v>
      </c>
      <c r="B17" s="251"/>
      <c r="C17" s="168">
        <f aca="true" t="shared" si="0" ref="C17:Y17">SUM(C6:C16)</f>
        <v>406910557</v>
      </c>
      <c r="D17" s="168">
        <f t="shared" si="0"/>
        <v>0</v>
      </c>
      <c r="E17" s="72">
        <f t="shared" si="0"/>
        <v>385390503</v>
      </c>
      <c r="F17" s="73">
        <f t="shared" si="0"/>
        <v>385392000</v>
      </c>
      <c r="G17" s="73">
        <f t="shared" si="0"/>
        <v>243321194</v>
      </c>
      <c r="H17" s="73">
        <f t="shared" si="0"/>
        <v>-9102982</v>
      </c>
      <c r="I17" s="73">
        <f t="shared" si="0"/>
        <v>-40337879</v>
      </c>
      <c r="J17" s="73">
        <f t="shared" si="0"/>
        <v>193880333</v>
      </c>
      <c r="K17" s="73">
        <f t="shared" si="0"/>
        <v>29551723</v>
      </c>
      <c r="L17" s="73">
        <f t="shared" si="0"/>
        <v>0</v>
      </c>
      <c r="M17" s="73">
        <f t="shared" si="0"/>
        <v>0</v>
      </c>
      <c r="N17" s="73">
        <f t="shared" si="0"/>
        <v>29551723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223432056</v>
      </c>
      <c r="X17" s="73">
        <f t="shared" si="0"/>
        <v>385392000</v>
      </c>
      <c r="Y17" s="73">
        <f t="shared" si="0"/>
        <v>-161959944</v>
      </c>
      <c r="Z17" s="170">
        <f>+IF(X17&lt;&gt;0,+(Y17/X17)*100,0)</f>
        <v>-42.024729106987174</v>
      </c>
      <c r="AA17" s="74">
        <f>SUM(AA6:AA16)</f>
        <v>385392000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92873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-359330971</v>
      </c>
      <c r="D26" s="155"/>
      <c r="E26" s="59">
        <v>-396024652</v>
      </c>
      <c r="F26" s="60">
        <v>-395864000</v>
      </c>
      <c r="G26" s="60"/>
      <c r="H26" s="60"/>
      <c r="I26" s="60">
        <v>-25173466</v>
      </c>
      <c r="J26" s="60">
        <v>-25173466</v>
      </c>
      <c r="K26" s="60">
        <v>-16821604</v>
      </c>
      <c r="L26" s="60"/>
      <c r="M26" s="60"/>
      <c r="N26" s="60">
        <v>-16821604</v>
      </c>
      <c r="O26" s="60"/>
      <c r="P26" s="60"/>
      <c r="Q26" s="60"/>
      <c r="R26" s="60"/>
      <c r="S26" s="60"/>
      <c r="T26" s="60"/>
      <c r="U26" s="60"/>
      <c r="V26" s="60"/>
      <c r="W26" s="60">
        <v>-41995070</v>
      </c>
      <c r="X26" s="60">
        <v>-395864000</v>
      </c>
      <c r="Y26" s="60">
        <v>353868930</v>
      </c>
      <c r="Z26" s="140">
        <v>-89.39</v>
      </c>
      <c r="AA26" s="62">
        <v>-395864000</v>
      </c>
    </row>
    <row r="27" spans="1:27" ht="12.75">
      <c r="A27" s="250" t="s">
        <v>192</v>
      </c>
      <c r="B27" s="251"/>
      <c r="C27" s="168">
        <f aca="true" t="shared" si="1" ref="C27:Y27">SUM(C21:C26)</f>
        <v>-359238098</v>
      </c>
      <c r="D27" s="168">
        <f>SUM(D21:D26)</f>
        <v>0</v>
      </c>
      <c r="E27" s="72">
        <f t="shared" si="1"/>
        <v>-396024652</v>
      </c>
      <c r="F27" s="73">
        <f t="shared" si="1"/>
        <v>-395864000</v>
      </c>
      <c r="G27" s="73">
        <f t="shared" si="1"/>
        <v>0</v>
      </c>
      <c r="H27" s="73">
        <f t="shared" si="1"/>
        <v>0</v>
      </c>
      <c r="I27" s="73">
        <f t="shared" si="1"/>
        <v>-25173466</v>
      </c>
      <c r="J27" s="73">
        <f t="shared" si="1"/>
        <v>-25173466</v>
      </c>
      <c r="K27" s="73">
        <f t="shared" si="1"/>
        <v>-16821604</v>
      </c>
      <c r="L27" s="73">
        <f t="shared" si="1"/>
        <v>0</v>
      </c>
      <c r="M27" s="73">
        <f t="shared" si="1"/>
        <v>0</v>
      </c>
      <c r="N27" s="73">
        <f t="shared" si="1"/>
        <v>-16821604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-41995070</v>
      </c>
      <c r="X27" s="73">
        <f t="shared" si="1"/>
        <v>-395864000</v>
      </c>
      <c r="Y27" s="73">
        <f t="shared" si="1"/>
        <v>353868930</v>
      </c>
      <c r="Z27" s="170">
        <f>+IF(X27&lt;&gt;0,+(Y27/X27)*100,0)</f>
        <v>-89.3915410342946</v>
      </c>
      <c r="AA27" s="74">
        <f>SUM(AA21:AA26)</f>
        <v>-395864000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-10834958</v>
      </c>
      <c r="D35" s="155"/>
      <c r="E35" s="59">
        <v>-10800000</v>
      </c>
      <c r="F35" s="60">
        <v>-10800000</v>
      </c>
      <c r="G35" s="60">
        <v>-900000</v>
      </c>
      <c r="H35" s="60">
        <v>-1803227</v>
      </c>
      <c r="I35" s="60">
        <v>-900000</v>
      </c>
      <c r="J35" s="60">
        <v>-3603227</v>
      </c>
      <c r="K35" s="60">
        <v>-900000</v>
      </c>
      <c r="L35" s="60"/>
      <c r="M35" s="60"/>
      <c r="N35" s="60">
        <v>-900000</v>
      </c>
      <c r="O35" s="60"/>
      <c r="P35" s="60"/>
      <c r="Q35" s="60"/>
      <c r="R35" s="60"/>
      <c r="S35" s="60"/>
      <c r="T35" s="60"/>
      <c r="U35" s="60"/>
      <c r="V35" s="60"/>
      <c r="W35" s="60">
        <v>-4503227</v>
      </c>
      <c r="X35" s="60">
        <v>-10800000</v>
      </c>
      <c r="Y35" s="60">
        <v>6296773</v>
      </c>
      <c r="Z35" s="140">
        <v>-58.3</v>
      </c>
      <c r="AA35" s="62">
        <v>-10800000</v>
      </c>
    </row>
    <row r="36" spans="1:27" ht="12.75">
      <c r="A36" s="250" t="s">
        <v>198</v>
      </c>
      <c r="B36" s="251"/>
      <c r="C36" s="168">
        <f aca="true" t="shared" si="2" ref="C36:Y36">SUM(C31:C35)</f>
        <v>-10834958</v>
      </c>
      <c r="D36" s="168">
        <f>SUM(D31:D35)</f>
        <v>0</v>
      </c>
      <c r="E36" s="72">
        <f t="shared" si="2"/>
        <v>-10800000</v>
      </c>
      <c r="F36" s="73">
        <f t="shared" si="2"/>
        <v>-10800000</v>
      </c>
      <c r="G36" s="73">
        <f t="shared" si="2"/>
        <v>-900000</v>
      </c>
      <c r="H36" s="73">
        <f t="shared" si="2"/>
        <v>-1803227</v>
      </c>
      <c r="I36" s="73">
        <f t="shared" si="2"/>
        <v>-900000</v>
      </c>
      <c r="J36" s="73">
        <f t="shared" si="2"/>
        <v>-3603227</v>
      </c>
      <c r="K36" s="73">
        <f t="shared" si="2"/>
        <v>-900000</v>
      </c>
      <c r="L36" s="73">
        <f t="shared" si="2"/>
        <v>0</v>
      </c>
      <c r="M36" s="73">
        <f t="shared" si="2"/>
        <v>0</v>
      </c>
      <c r="N36" s="73">
        <f t="shared" si="2"/>
        <v>-900000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-4503227</v>
      </c>
      <c r="X36" s="73">
        <f t="shared" si="2"/>
        <v>-10800000</v>
      </c>
      <c r="Y36" s="73">
        <f t="shared" si="2"/>
        <v>6296773</v>
      </c>
      <c r="Z36" s="170">
        <f>+IF(X36&lt;&gt;0,+(Y36/X36)*100,0)</f>
        <v>-58.3034537037037</v>
      </c>
      <c r="AA36" s="74">
        <f>SUM(AA31:AA35)</f>
        <v>-10800000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36837501</v>
      </c>
      <c r="D38" s="153">
        <f>+D17+D27+D36</f>
        <v>0</v>
      </c>
      <c r="E38" s="99">
        <f t="shared" si="3"/>
        <v>-21434149</v>
      </c>
      <c r="F38" s="100">
        <f t="shared" si="3"/>
        <v>-21272000</v>
      </c>
      <c r="G38" s="100">
        <f t="shared" si="3"/>
        <v>242421194</v>
      </c>
      <c r="H38" s="100">
        <f t="shared" si="3"/>
        <v>-10906209</v>
      </c>
      <c r="I38" s="100">
        <f t="shared" si="3"/>
        <v>-66411345</v>
      </c>
      <c r="J38" s="100">
        <f t="shared" si="3"/>
        <v>165103640</v>
      </c>
      <c r="K38" s="100">
        <f t="shared" si="3"/>
        <v>11830119</v>
      </c>
      <c r="L38" s="100">
        <f t="shared" si="3"/>
        <v>0</v>
      </c>
      <c r="M38" s="100">
        <f t="shared" si="3"/>
        <v>0</v>
      </c>
      <c r="N38" s="100">
        <f t="shared" si="3"/>
        <v>11830119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176933759</v>
      </c>
      <c r="X38" s="100">
        <f t="shared" si="3"/>
        <v>-21272000</v>
      </c>
      <c r="Y38" s="100">
        <f t="shared" si="3"/>
        <v>198205759</v>
      </c>
      <c r="Z38" s="137">
        <f>+IF(X38&lt;&gt;0,+(Y38/X38)*100,0)</f>
        <v>-931.76832925912</v>
      </c>
      <c r="AA38" s="102">
        <f>+AA17+AA27+AA36</f>
        <v>-21272000</v>
      </c>
    </row>
    <row r="39" spans="1:27" ht="12.75">
      <c r="A39" s="249" t="s">
        <v>200</v>
      </c>
      <c r="B39" s="182"/>
      <c r="C39" s="153">
        <v>45661472</v>
      </c>
      <c r="D39" s="153"/>
      <c r="E39" s="99">
        <v>72405807</v>
      </c>
      <c r="F39" s="100">
        <v>72405807</v>
      </c>
      <c r="G39" s="100">
        <v>82498775</v>
      </c>
      <c r="H39" s="100">
        <v>324919969</v>
      </c>
      <c r="I39" s="100">
        <v>314013760</v>
      </c>
      <c r="J39" s="100">
        <v>82498775</v>
      </c>
      <c r="K39" s="100">
        <v>247602415</v>
      </c>
      <c r="L39" s="100"/>
      <c r="M39" s="100"/>
      <c r="N39" s="100">
        <v>247602415</v>
      </c>
      <c r="O39" s="100"/>
      <c r="P39" s="100"/>
      <c r="Q39" s="100"/>
      <c r="R39" s="100"/>
      <c r="S39" s="100"/>
      <c r="T39" s="100"/>
      <c r="U39" s="100"/>
      <c r="V39" s="100"/>
      <c r="W39" s="100">
        <v>82498775</v>
      </c>
      <c r="X39" s="100">
        <v>72405807</v>
      </c>
      <c r="Y39" s="100">
        <v>10092968</v>
      </c>
      <c r="Z39" s="137">
        <v>13.94</v>
      </c>
      <c r="AA39" s="102">
        <v>72405807</v>
      </c>
    </row>
    <row r="40" spans="1:27" ht="12.75">
      <c r="A40" s="269" t="s">
        <v>201</v>
      </c>
      <c r="B40" s="256"/>
      <c r="C40" s="257">
        <v>82498973</v>
      </c>
      <c r="D40" s="257"/>
      <c r="E40" s="258">
        <v>50971658</v>
      </c>
      <c r="F40" s="259">
        <v>51133807</v>
      </c>
      <c r="G40" s="259">
        <v>324919969</v>
      </c>
      <c r="H40" s="259">
        <v>314013760</v>
      </c>
      <c r="I40" s="259">
        <v>247602415</v>
      </c>
      <c r="J40" s="259">
        <v>247602415</v>
      </c>
      <c r="K40" s="259">
        <v>259432534</v>
      </c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>
        <v>51133807</v>
      </c>
      <c r="Y40" s="259">
        <v>-51133807</v>
      </c>
      <c r="Z40" s="260">
        <v>-100</v>
      </c>
      <c r="AA40" s="261">
        <v>51133807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359330971</v>
      </c>
      <c r="D5" s="200">
        <f t="shared" si="0"/>
        <v>0</v>
      </c>
      <c r="E5" s="106">
        <f t="shared" si="0"/>
        <v>396024650</v>
      </c>
      <c r="F5" s="106">
        <f t="shared" si="0"/>
        <v>441885000</v>
      </c>
      <c r="G5" s="106">
        <f t="shared" si="0"/>
        <v>70214</v>
      </c>
      <c r="H5" s="106">
        <f t="shared" si="0"/>
        <v>1494891</v>
      </c>
      <c r="I5" s="106">
        <f t="shared" si="0"/>
        <v>25260159</v>
      </c>
      <c r="J5" s="106">
        <f t="shared" si="0"/>
        <v>26825264</v>
      </c>
      <c r="K5" s="106">
        <f t="shared" si="0"/>
        <v>16882313</v>
      </c>
      <c r="L5" s="106">
        <f t="shared" si="0"/>
        <v>65949188</v>
      </c>
      <c r="M5" s="106">
        <f t="shared" si="0"/>
        <v>50144721</v>
      </c>
      <c r="N5" s="106">
        <f t="shared" si="0"/>
        <v>132976222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159801486</v>
      </c>
      <c r="X5" s="106">
        <f t="shared" si="0"/>
        <v>441885000</v>
      </c>
      <c r="Y5" s="106">
        <f t="shared" si="0"/>
        <v>-282083514</v>
      </c>
      <c r="Z5" s="201">
        <f>+IF(X5&lt;&gt;0,+(Y5/X5)*100,0)</f>
        <v>-63.83640856784005</v>
      </c>
      <c r="AA5" s="199">
        <f>SUM(AA11:AA18)</f>
        <v>441885000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356437470</v>
      </c>
      <c r="D8" s="156"/>
      <c r="E8" s="60">
        <v>393843850</v>
      </c>
      <c r="F8" s="60">
        <v>439989000</v>
      </c>
      <c r="G8" s="60"/>
      <c r="H8" s="60">
        <v>1494891</v>
      </c>
      <c r="I8" s="60">
        <v>25173466</v>
      </c>
      <c r="J8" s="60">
        <v>26668357</v>
      </c>
      <c r="K8" s="60">
        <v>16821604</v>
      </c>
      <c r="L8" s="60">
        <v>65935982</v>
      </c>
      <c r="M8" s="60">
        <v>50137972</v>
      </c>
      <c r="N8" s="60">
        <v>132895558</v>
      </c>
      <c r="O8" s="60"/>
      <c r="P8" s="60"/>
      <c r="Q8" s="60"/>
      <c r="R8" s="60"/>
      <c r="S8" s="60"/>
      <c r="T8" s="60"/>
      <c r="U8" s="60"/>
      <c r="V8" s="60"/>
      <c r="W8" s="60">
        <v>159563915</v>
      </c>
      <c r="X8" s="60">
        <v>439989000</v>
      </c>
      <c r="Y8" s="60">
        <v>-280425085</v>
      </c>
      <c r="Z8" s="140">
        <v>-63.73</v>
      </c>
      <c r="AA8" s="155">
        <v>439989000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356437470</v>
      </c>
      <c r="D11" s="294">
        <f t="shared" si="1"/>
        <v>0</v>
      </c>
      <c r="E11" s="295">
        <f t="shared" si="1"/>
        <v>393843850</v>
      </c>
      <c r="F11" s="295">
        <f t="shared" si="1"/>
        <v>439989000</v>
      </c>
      <c r="G11" s="295">
        <f t="shared" si="1"/>
        <v>0</v>
      </c>
      <c r="H11" s="295">
        <f t="shared" si="1"/>
        <v>1494891</v>
      </c>
      <c r="I11" s="295">
        <f t="shared" si="1"/>
        <v>25173466</v>
      </c>
      <c r="J11" s="295">
        <f t="shared" si="1"/>
        <v>26668357</v>
      </c>
      <c r="K11" s="295">
        <f t="shared" si="1"/>
        <v>16821604</v>
      </c>
      <c r="L11" s="295">
        <f t="shared" si="1"/>
        <v>65935982</v>
      </c>
      <c r="M11" s="295">
        <f t="shared" si="1"/>
        <v>50137972</v>
      </c>
      <c r="N11" s="295">
        <f t="shared" si="1"/>
        <v>132895558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159563915</v>
      </c>
      <c r="X11" s="295">
        <f t="shared" si="1"/>
        <v>439989000</v>
      </c>
      <c r="Y11" s="295">
        <f t="shared" si="1"/>
        <v>-280425085</v>
      </c>
      <c r="Z11" s="296">
        <f>+IF(X11&lt;&gt;0,+(Y11/X11)*100,0)</f>
        <v>-63.73456722781706</v>
      </c>
      <c r="AA11" s="297">
        <f>SUM(AA6:AA10)</f>
        <v>439989000</v>
      </c>
    </row>
    <row r="12" spans="1:27" ht="12.7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2090735</v>
      </c>
      <c r="D15" s="156"/>
      <c r="E15" s="60">
        <v>1121800</v>
      </c>
      <c r="F15" s="60">
        <v>1896000</v>
      </c>
      <c r="G15" s="60">
        <v>70214</v>
      </c>
      <c r="H15" s="60"/>
      <c r="I15" s="60">
        <v>86693</v>
      </c>
      <c r="J15" s="60">
        <v>156907</v>
      </c>
      <c r="K15" s="60">
        <v>60709</v>
      </c>
      <c r="L15" s="60">
        <v>13206</v>
      </c>
      <c r="M15" s="60">
        <v>6749</v>
      </c>
      <c r="N15" s="60">
        <v>80664</v>
      </c>
      <c r="O15" s="60"/>
      <c r="P15" s="60"/>
      <c r="Q15" s="60"/>
      <c r="R15" s="60"/>
      <c r="S15" s="60"/>
      <c r="T15" s="60"/>
      <c r="U15" s="60"/>
      <c r="V15" s="60"/>
      <c r="W15" s="60">
        <v>237571</v>
      </c>
      <c r="X15" s="60">
        <v>1896000</v>
      </c>
      <c r="Y15" s="60">
        <v>-1658429</v>
      </c>
      <c r="Z15" s="140">
        <v>-87.47</v>
      </c>
      <c r="AA15" s="155">
        <v>1896000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802766</v>
      </c>
      <c r="D18" s="276"/>
      <c r="E18" s="82">
        <v>1059000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356437470</v>
      </c>
      <c r="D38" s="156">
        <f t="shared" si="4"/>
        <v>0</v>
      </c>
      <c r="E38" s="60">
        <f t="shared" si="4"/>
        <v>393843850</v>
      </c>
      <c r="F38" s="60">
        <f t="shared" si="4"/>
        <v>439989000</v>
      </c>
      <c r="G38" s="60">
        <f t="shared" si="4"/>
        <v>0</v>
      </c>
      <c r="H38" s="60">
        <f t="shared" si="4"/>
        <v>1494891</v>
      </c>
      <c r="I38" s="60">
        <f t="shared" si="4"/>
        <v>25173466</v>
      </c>
      <c r="J38" s="60">
        <f t="shared" si="4"/>
        <v>26668357</v>
      </c>
      <c r="K38" s="60">
        <f t="shared" si="4"/>
        <v>16821604</v>
      </c>
      <c r="L38" s="60">
        <f t="shared" si="4"/>
        <v>65935982</v>
      </c>
      <c r="M38" s="60">
        <f t="shared" si="4"/>
        <v>50137972</v>
      </c>
      <c r="N38" s="60">
        <f t="shared" si="4"/>
        <v>132895558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159563915</v>
      </c>
      <c r="X38" s="60">
        <f t="shared" si="4"/>
        <v>439989000</v>
      </c>
      <c r="Y38" s="60">
        <f t="shared" si="4"/>
        <v>-280425085</v>
      </c>
      <c r="Z38" s="140">
        <f t="shared" si="5"/>
        <v>-63.73456722781706</v>
      </c>
      <c r="AA38" s="155">
        <f>AA8+AA23</f>
        <v>439989000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356437470</v>
      </c>
      <c r="D41" s="294">
        <f t="shared" si="6"/>
        <v>0</v>
      </c>
      <c r="E41" s="295">
        <f t="shared" si="6"/>
        <v>393843850</v>
      </c>
      <c r="F41" s="295">
        <f t="shared" si="6"/>
        <v>439989000</v>
      </c>
      <c r="G41" s="295">
        <f t="shared" si="6"/>
        <v>0</v>
      </c>
      <c r="H41" s="295">
        <f t="shared" si="6"/>
        <v>1494891</v>
      </c>
      <c r="I41" s="295">
        <f t="shared" si="6"/>
        <v>25173466</v>
      </c>
      <c r="J41" s="295">
        <f t="shared" si="6"/>
        <v>26668357</v>
      </c>
      <c r="K41" s="295">
        <f t="shared" si="6"/>
        <v>16821604</v>
      </c>
      <c r="L41" s="295">
        <f t="shared" si="6"/>
        <v>65935982</v>
      </c>
      <c r="M41" s="295">
        <f t="shared" si="6"/>
        <v>50137972</v>
      </c>
      <c r="N41" s="295">
        <f t="shared" si="6"/>
        <v>132895558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159563915</v>
      </c>
      <c r="X41" s="295">
        <f t="shared" si="6"/>
        <v>439989000</v>
      </c>
      <c r="Y41" s="295">
        <f t="shared" si="6"/>
        <v>-280425085</v>
      </c>
      <c r="Z41" s="296">
        <f t="shared" si="5"/>
        <v>-63.73456722781706</v>
      </c>
      <c r="AA41" s="297">
        <f>SUM(AA36:AA40)</f>
        <v>439989000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2090735</v>
      </c>
      <c r="D45" s="129">
        <f t="shared" si="7"/>
        <v>0</v>
      </c>
      <c r="E45" s="54">
        <f t="shared" si="7"/>
        <v>1121800</v>
      </c>
      <c r="F45" s="54">
        <f t="shared" si="7"/>
        <v>1896000</v>
      </c>
      <c r="G45" s="54">
        <f t="shared" si="7"/>
        <v>70214</v>
      </c>
      <c r="H45" s="54">
        <f t="shared" si="7"/>
        <v>0</v>
      </c>
      <c r="I45" s="54">
        <f t="shared" si="7"/>
        <v>86693</v>
      </c>
      <c r="J45" s="54">
        <f t="shared" si="7"/>
        <v>156907</v>
      </c>
      <c r="K45" s="54">
        <f t="shared" si="7"/>
        <v>60709</v>
      </c>
      <c r="L45" s="54">
        <f t="shared" si="7"/>
        <v>13206</v>
      </c>
      <c r="M45" s="54">
        <f t="shared" si="7"/>
        <v>6749</v>
      </c>
      <c r="N45" s="54">
        <f t="shared" si="7"/>
        <v>80664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237571</v>
      </c>
      <c r="X45" s="54">
        <f t="shared" si="7"/>
        <v>1896000</v>
      </c>
      <c r="Y45" s="54">
        <f t="shared" si="7"/>
        <v>-1658429</v>
      </c>
      <c r="Z45" s="184">
        <f t="shared" si="5"/>
        <v>-87.46988396624472</v>
      </c>
      <c r="AA45" s="130">
        <f t="shared" si="8"/>
        <v>1896000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802766</v>
      </c>
      <c r="D48" s="129">
        <f t="shared" si="7"/>
        <v>0</v>
      </c>
      <c r="E48" s="54">
        <f t="shared" si="7"/>
        <v>1059000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359330971</v>
      </c>
      <c r="D49" s="218">
        <f t="shared" si="9"/>
        <v>0</v>
      </c>
      <c r="E49" s="220">
        <f t="shared" si="9"/>
        <v>396024650</v>
      </c>
      <c r="F49" s="220">
        <f t="shared" si="9"/>
        <v>441885000</v>
      </c>
      <c r="G49" s="220">
        <f t="shared" si="9"/>
        <v>70214</v>
      </c>
      <c r="H49" s="220">
        <f t="shared" si="9"/>
        <v>1494891</v>
      </c>
      <c r="I49" s="220">
        <f t="shared" si="9"/>
        <v>25260159</v>
      </c>
      <c r="J49" s="220">
        <f t="shared" si="9"/>
        <v>26825264</v>
      </c>
      <c r="K49" s="220">
        <f t="shared" si="9"/>
        <v>16882313</v>
      </c>
      <c r="L49" s="220">
        <f t="shared" si="9"/>
        <v>65949188</v>
      </c>
      <c r="M49" s="220">
        <f t="shared" si="9"/>
        <v>50144721</v>
      </c>
      <c r="N49" s="220">
        <f t="shared" si="9"/>
        <v>132976222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159801486</v>
      </c>
      <c r="X49" s="220">
        <f t="shared" si="9"/>
        <v>441885000</v>
      </c>
      <c r="Y49" s="220">
        <f t="shared" si="9"/>
        <v>-282083514</v>
      </c>
      <c r="Z49" s="221">
        <f t="shared" si="5"/>
        <v>-63.83640856784005</v>
      </c>
      <c r="AA49" s="222">
        <f>SUM(AA41:AA48)</f>
        <v>441885000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3141041</v>
      </c>
      <c r="D51" s="129">
        <f t="shared" si="10"/>
        <v>0</v>
      </c>
      <c r="E51" s="54">
        <f t="shared" si="10"/>
        <v>1335000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3141041</v>
      </c>
      <c r="D54" s="156"/>
      <c r="E54" s="60">
        <v>1335000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3141041</v>
      </c>
      <c r="D57" s="294">
        <f t="shared" si="11"/>
        <v>0</v>
      </c>
      <c r="E57" s="295">
        <f t="shared" si="11"/>
        <v>1335000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25860864</v>
      </c>
      <c r="D65" s="156">
        <v>30225923</v>
      </c>
      <c r="E65" s="60"/>
      <c r="F65" s="60">
        <v>30225923</v>
      </c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>
        <v>30225923</v>
      </c>
      <c r="Y65" s="60">
        <v>-30225923</v>
      </c>
      <c r="Z65" s="140">
        <v>-100</v>
      </c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1335000</v>
      </c>
      <c r="F68" s="60"/>
      <c r="G68" s="60">
        <v>171267</v>
      </c>
      <c r="H68" s="60">
        <v>322837</v>
      </c>
      <c r="I68" s="60">
        <v>295412</v>
      </c>
      <c r="J68" s="60">
        <v>789516</v>
      </c>
      <c r="K68" s="60">
        <v>76248</v>
      </c>
      <c r="L68" s="60"/>
      <c r="M68" s="60"/>
      <c r="N68" s="60">
        <v>76248</v>
      </c>
      <c r="O68" s="60"/>
      <c r="P68" s="60"/>
      <c r="Q68" s="60"/>
      <c r="R68" s="60"/>
      <c r="S68" s="60"/>
      <c r="T68" s="60"/>
      <c r="U68" s="60"/>
      <c r="V68" s="60"/>
      <c r="W68" s="60">
        <v>865764</v>
      </c>
      <c r="X68" s="60"/>
      <c r="Y68" s="60">
        <v>865764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25860864</v>
      </c>
      <c r="D69" s="218">
        <f t="shared" si="12"/>
        <v>30225923</v>
      </c>
      <c r="E69" s="220">
        <f t="shared" si="12"/>
        <v>1335000</v>
      </c>
      <c r="F69" s="220">
        <f t="shared" si="12"/>
        <v>30225923</v>
      </c>
      <c r="G69" s="220">
        <f t="shared" si="12"/>
        <v>171267</v>
      </c>
      <c r="H69" s="220">
        <f t="shared" si="12"/>
        <v>322837</v>
      </c>
      <c r="I69" s="220">
        <f t="shared" si="12"/>
        <v>295412</v>
      </c>
      <c r="J69" s="220">
        <f t="shared" si="12"/>
        <v>789516</v>
      </c>
      <c r="K69" s="220">
        <f t="shared" si="12"/>
        <v>76248</v>
      </c>
      <c r="L69" s="220">
        <f t="shared" si="12"/>
        <v>0</v>
      </c>
      <c r="M69" s="220">
        <f t="shared" si="12"/>
        <v>0</v>
      </c>
      <c r="N69" s="220">
        <f t="shared" si="12"/>
        <v>76248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865764</v>
      </c>
      <c r="X69" s="220">
        <f t="shared" si="12"/>
        <v>30225923</v>
      </c>
      <c r="Y69" s="220">
        <f t="shared" si="12"/>
        <v>-29360159</v>
      </c>
      <c r="Z69" s="221">
        <f>+IF(X69&lt;&gt;0,+(Y69/X69)*100,0)</f>
        <v>-97.13569044690546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356437470</v>
      </c>
      <c r="D5" s="357">
        <f t="shared" si="0"/>
        <v>0</v>
      </c>
      <c r="E5" s="356">
        <f t="shared" si="0"/>
        <v>393843850</v>
      </c>
      <c r="F5" s="358">
        <f t="shared" si="0"/>
        <v>439989000</v>
      </c>
      <c r="G5" s="358">
        <f t="shared" si="0"/>
        <v>0</v>
      </c>
      <c r="H5" s="356">
        <f t="shared" si="0"/>
        <v>1494891</v>
      </c>
      <c r="I5" s="356">
        <f t="shared" si="0"/>
        <v>25173466</v>
      </c>
      <c r="J5" s="358">
        <f t="shared" si="0"/>
        <v>26668357</v>
      </c>
      <c r="K5" s="358">
        <f t="shared" si="0"/>
        <v>16821604</v>
      </c>
      <c r="L5" s="356">
        <f t="shared" si="0"/>
        <v>65935982</v>
      </c>
      <c r="M5" s="356">
        <f t="shared" si="0"/>
        <v>50137972</v>
      </c>
      <c r="N5" s="358">
        <f t="shared" si="0"/>
        <v>132895558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159563915</v>
      </c>
      <c r="X5" s="356">
        <f t="shared" si="0"/>
        <v>439989000</v>
      </c>
      <c r="Y5" s="358">
        <f t="shared" si="0"/>
        <v>-280425085</v>
      </c>
      <c r="Z5" s="359">
        <f>+IF(X5&lt;&gt;0,+(Y5/X5)*100,0)</f>
        <v>-63.73456722781706</v>
      </c>
      <c r="AA5" s="360">
        <f>+AA6+AA8+AA11+AA13+AA15</f>
        <v>439989000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356437470</v>
      </c>
      <c r="D11" s="363">
        <f aca="true" t="shared" si="3" ref="D11:AA11">+D12</f>
        <v>0</v>
      </c>
      <c r="E11" s="362">
        <f t="shared" si="3"/>
        <v>393843850</v>
      </c>
      <c r="F11" s="364">
        <f t="shared" si="3"/>
        <v>439989000</v>
      </c>
      <c r="G11" s="364">
        <f t="shared" si="3"/>
        <v>0</v>
      </c>
      <c r="H11" s="362">
        <f t="shared" si="3"/>
        <v>1494891</v>
      </c>
      <c r="I11" s="362">
        <f t="shared" si="3"/>
        <v>25173466</v>
      </c>
      <c r="J11" s="364">
        <f t="shared" si="3"/>
        <v>26668357</v>
      </c>
      <c r="K11" s="364">
        <f t="shared" si="3"/>
        <v>16821604</v>
      </c>
      <c r="L11" s="362">
        <f t="shared" si="3"/>
        <v>65935982</v>
      </c>
      <c r="M11" s="362">
        <f t="shared" si="3"/>
        <v>50137972</v>
      </c>
      <c r="N11" s="364">
        <f t="shared" si="3"/>
        <v>132895558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159563915</v>
      </c>
      <c r="X11" s="362">
        <f t="shared" si="3"/>
        <v>439989000</v>
      </c>
      <c r="Y11" s="364">
        <f t="shared" si="3"/>
        <v>-280425085</v>
      </c>
      <c r="Z11" s="365">
        <f>+IF(X11&lt;&gt;0,+(Y11/X11)*100,0)</f>
        <v>-63.73456722781706</v>
      </c>
      <c r="AA11" s="366">
        <f t="shared" si="3"/>
        <v>439989000</v>
      </c>
    </row>
    <row r="12" spans="1:27" ht="12.75">
      <c r="A12" s="291" t="s">
        <v>232</v>
      </c>
      <c r="B12" s="136"/>
      <c r="C12" s="60">
        <v>356437470</v>
      </c>
      <c r="D12" s="340"/>
      <c r="E12" s="60">
        <v>393843850</v>
      </c>
      <c r="F12" s="59">
        <v>439989000</v>
      </c>
      <c r="G12" s="59"/>
      <c r="H12" s="60">
        <v>1494891</v>
      </c>
      <c r="I12" s="60">
        <v>25173466</v>
      </c>
      <c r="J12" s="59">
        <v>26668357</v>
      </c>
      <c r="K12" s="59">
        <v>16821604</v>
      </c>
      <c r="L12" s="60">
        <v>65935982</v>
      </c>
      <c r="M12" s="60">
        <v>50137972</v>
      </c>
      <c r="N12" s="59">
        <v>132895558</v>
      </c>
      <c r="O12" s="59"/>
      <c r="P12" s="60"/>
      <c r="Q12" s="60"/>
      <c r="R12" s="59"/>
      <c r="S12" s="59"/>
      <c r="T12" s="60"/>
      <c r="U12" s="60"/>
      <c r="V12" s="59"/>
      <c r="W12" s="59">
        <v>159563915</v>
      </c>
      <c r="X12" s="60">
        <v>439989000</v>
      </c>
      <c r="Y12" s="59">
        <v>-280425085</v>
      </c>
      <c r="Z12" s="61">
        <v>-63.73</v>
      </c>
      <c r="AA12" s="62">
        <v>439989000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2090735</v>
      </c>
      <c r="D40" s="344">
        <f t="shared" si="9"/>
        <v>0</v>
      </c>
      <c r="E40" s="343">
        <f t="shared" si="9"/>
        <v>1121800</v>
      </c>
      <c r="F40" s="345">
        <f t="shared" si="9"/>
        <v>1896000</v>
      </c>
      <c r="G40" s="345">
        <f t="shared" si="9"/>
        <v>70214</v>
      </c>
      <c r="H40" s="343">
        <f t="shared" si="9"/>
        <v>0</v>
      </c>
      <c r="I40" s="343">
        <f t="shared" si="9"/>
        <v>86693</v>
      </c>
      <c r="J40" s="345">
        <f t="shared" si="9"/>
        <v>156907</v>
      </c>
      <c r="K40" s="345">
        <f t="shared" si="9"/>
        <v>60709</v>
      </c>
      <c r="L40" s="343">
        <f t="shared" si="9"/>
        <v>13206</v>
      </c>
      <c r="M40" s="343">
        <f t="shared" si="9"/>
        <v>6749</v>
      </c>
      <c r="N40" s="345">
        <f t="shared" si="9"/>
        <v>80664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237571</v>
      </c>
      <c r="X40" s="343">
        <f t="shared" si="9"/>
        <v>1896000</v>
      </c>
      <c r="Y40" s="345">
        <f t="shared" si="9"/>
        <v>-1658429</v>
      </c>
      <c r="Z40" s="336">
        <f>+IF(X40&lt;&gt;0,+(Y40/X40)*100,0)</f>
        <v>-87.46988396624472</v>
      </c>
      <c r="AA40" s="350">
        <f>SUM(AA41:AA49)</f>
        <v>1896000</v>
      </c>
    </row>
    <row r="41" spans="1:27" ht="12.75">
      <c r="A41" s="361" t="s">
        <v>248</v>
      </c>
      <c r="B41" s="142"/>
      <c r="C41" s="362">
        <v>685000</v>
      </c>
      <c r="D41" s="363"/>
      <c r="E41" s="362">
        <v>700000</v>
      </c>
      <c r="F41" s="364">
        <v>674000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674000</v>
      </c>
      <c r="Y41" s="364">
        <v>-674000</v>
      </c>
      <c r="Z41" s="365">
        <v>-100</v>
      </c>
      <c r="AA41" s="366">
        <v>674000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1405735</v>
      </c>
      <c r="D44" s="368"/>
      <c r="E44" s="54">
        <v>421800</v>
      </c>
      <c r="F44" s="53">
        <v>1222000</v>
      </c>
      <c r="G44" s="53">
        <v>70214</v>
      </c>
      <c r="H44" s="54"/>
      <c r="I44" s="54">
        <v>86693</v>
      </c>
      <c r="J44" s="53">
        <v>156907</v>
      </c>
      <c r="K44" s="53">
        <v>60709</v>
      </c>
      <c r="L44" s="54">
        <v>13206</v>
      </c>
      <c r="M44" s="54">
        <v>6749</v>
      </c>
      <c r="N44" s="53">
        <v>80664</v>
      </c>
      <c r="O44" s="53"/>
      <c r="P44" s="54"/>
      <c r="Q44" s="54"/>
      <c r="R44" s="53"/>
      <c r="S44" s="53"/>
      <c r="T44" s="54"/>
      <c r="U44" s="54"/>
      <c r="V44" s="53"/>
      <c r="W44" s="53">
        <v>237571</v>
      </c>
      <c r="X44" s="54">
        <v>1222000</v>
      </c>
      <c r="Y44" s="53">
        <v>-984429</v>
      </c>
      <c r="Z44" s="94">
        <v>-80.56</v>
      </c>
      <c r="AA44" s="95">
        <v>1222000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802766</v>
      </c>
      <c r="D57" s="344">
        <f aca="true" t="shared" si="13" ref="D57:AA57">+D58</f>
        <v>0</v>
      </c>
      <c r="E57" s="343">
        <f t="shared" si="13"/>
        <v>1059000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802766</v>
      </c>
      <c r="D58" s="340"/>
      <c r="E58" s="60">
        <v>1059000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359330971</v>
      </c>
      <c r="D60" s="346">
        <f t="shared" si="14"/>
        <v>0</v>
      </c>
      <c r="E60" s="219">
        <f t="shared" si="14"/>
        <v>396024650</v>
      </c>
      <c r="F60" s="264">
        <f t="shared" si="14"/>
        <v>441885000</v>
      </c>
      <c r="G60" s="264">
        <f t="shared" si="14"/>
        <v>70214</v>
      </c>
      <c r="H60" s="219">
        <f t="shared" si="14"/>
        <v>1494891</v>
      </c>
      <c r="I60" s="219">
        <f t="shared" si="14"/>
        <v>25260159</v>
      </c>
      <c r="J60" s="264">
        <f t="shared" si="14"/>
        <v>26825264</v>
      </c>
      <c r="K60" s="264">
        <f t="shared" si="14"/>
        <v>16882313</v>
      </c>
      <c r="L60" s="219">
        <f t="shared" si="14"/>
        <v>65949188</v>
      </c>
      <c r="M60" s="219">
        <f t="shared" si="14"/>
        <v>50144721</v>
      </c>
      <c r="N60" s="264">
        <f t="shared" si="14"/>
        <v>132976222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159801486</v>
      </c>
      <c r="X60" s="219">
        <f t="shared" si="14"/>
        <v>441885000</v>
      </c>
      <c r="Y60" s="264">
        <f t="shared" si="14"/>
        <v>-282083514</v>
      </c>
      <c r="Z60" s="337">
        <f>+IF(X60&lt;&gt;0,+(Y60/X60)*100,0)</f>
        <v>-63.83640856784005</v>
      </c>
      <c r="AA60" s="232">
        <f>+AA57+AA54+AA51+AA40+AA37+AA34+AA22+AA5</f>
        <v>441885000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2018-08-03T14:56:02Z</dcterms:created>
  <dcterms:modified xsi:type="dcterms:W3CDTF">2018-08-03T14:56:05Z</dcterms:modified>
  <cp:category/>
  <cp:version/>
  <cp:contentType/>
  <cp:contentStatus/>
</cp:coreProperties>
</file>