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<sst xmlns="http://schemas.openxmlformats.org/spreadsheetml/2006/main" count="857" uniqueCount="303">
  <si>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Kenneth Kaunda(DC40)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</si>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</sst>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2331126</v>
      </c>
      <c r="C7" s="19">
        <v>0</v>
      </c>
      <c r="D7" s="59">
        <v>2160000</v>
      </c>
      <c r="E7" s="60">
        <v>2160000</v>
      </c>
      <c r="F7" s="60">
        <v>126661</v>
      </c>
      <c r="G7" s="60">
        <v>477639</v>
      </c>
      <c r="H7" s="60">
        <v>207124</v>
      </c>
      <c r="I7" s="60">
        <v>811424</v>
      </c>
      <c r="J7" s="60">
        <v>86687</v>
      </c>
      <c r="K7" s="60">
        <v>0</v>
      </c>
      <c r="L7" s="60">
        <v>68638</v>
      </c>
      <c r="M7" s="60">
        <v>155325</v>
      </c>
      <c r="N7" s="60">
        <v>290371</v>
      </c>
      <c r="O7" s="60">
        <v>209641</v>
      </c>
      <c r="P7" s="60">
        <v>0</v>
      </c>
      <c r="Q7" s="60">
        <v>500012</v>
      </c>
      <c r="R7" s="60">
        <v>682301</v>
      </c>
      <c r="S7" s="60">
        <v>212642</v>
      </c>
      <c r="T7" s="60">
        <v>264437</v>
      </c>
      <c r="U7" s="60">
        <v>1159380</v>
      </c>
      <c r="V7" s="60">
        <v>2626141</v>
      </c>
      <c r="W7" s="60">
        <v>2160000</v>
      </c>
      <c r="X7" s="60">
        <v>466141</v>
      </c>
      <c r="Y7" s="61">
        <v>21.58</v>
      </c>
      <c r="Z7" s="62">
        <v>2160000</v>
      </c>
    </row>
    <row r="8" spans="1:26" ht="12.75">
      <c r="A8" s="58" t="s">
        <v>34</v>
      </c>
      <c r="B8" s="19">
        <v>173000973</v>
      </c>
      <c r="C8" s="19">
        <v>0</v>
      </c>
      <c r="D8" s="59">
        <v>178673000</v>
      </c>
      <c r="E8" s="60">
        <v>178673000</v>
      </c>
      <c r="F8" s="60">
        <v>73615000</v>
      </c>
      <c r="G8" s="60">
        <v>323000</v>
      </c>
      <c r="H8" s="60">
        <v>0</v>
      </c>
      <c r="I8" s="60">
        <v>73938000</v>
      </c>
      <c r="J8" s="60">
        <v>0</v>
      </c>
      <c r="K8" s="60">
        <v>0</v>
      </c>
      <c r="L8" s="60">
        <v>56956000</v>
      </c>
      <c r="M8" s="60">
        <v>56956000</v>
      </c>
      <c r="N8" s="60">
        <v>0</v>
      </c>
      <c r="O8" s="60">
        <v>388000</v>
      </c>
      <c r="P8" s="60">
        <v>0</v>
      </c>
      <c r="Q8" s="60">
        <v>388000</v>
      </c>
      <c r="R8" s="60">
        <v>43419000</v>
      </c>
      <c r="S8" s="60">
        <v>520282</v>
      </c>
      <c r="T8" s="60">
        <v>2296319</v>
      </c>
      <c r="U8" s="60">
        <v>46235601</v>
      </c>
      <c r="V8" s="60">
        <v>177517601</v>
      </c>
      <c r="W8" s="60">
        <v>178673004</v>
      </c>
      <c r="X8" s="60">
        <v>-1155403</v>
      </c>
      <c r="Y8" s="61">
        <v>-0.65</v>
      </c>
      <c r="Z8" s="62">
        <v>178673000</v>
      </c>
    </row>
    <row r="9" spans="1:26" ht="12.75">
      <c r="A9" s="58" t="s">
        <v>35</v>
      </c>
      <c r="B9" s="19">
        <v>1612018</v>
      </c>
      <c r="C9" s="19">
        <v>0</v>
      </c>
      <c r="D9" s="59">
        <v>10000</v>
      </c>
      <c r="E9" s="60">
        <v>10000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1842</v>
      </c>
      <c r="O9" s="60">
        <v>67099</v>
      </c>
      <c r="P9" s="60">
        <v>0</v>
      </c>
      <c r="Q9" s="60">
        <v>68941</v>
      </c>
      <c r="R9" s="60">
        <v>44523</v>
      </c>
      <c r="S9" s="60">
        <v>12696</v>
      </c>
      <c r="T9" s="60">
        <v>-87162</v>
      </c>
      <c r="U9" s="60">
        <v>-29943</v>
      </c>
      <c r="V9" s="60">
        <v>38998</v>
      </c>
      <c r="W9" s="60">
        <v>9996</v>
      </c>
      <c r="X9" s="60">
        <v>29002</v>
      </c>
      <c r="Y9" s="61">
        <v>290.14</v>
      </c>
      <c r="Z9" s="62">
        <v>10000</v>
      </c>
    </row>
    <row r="10" spans="1:26" ht="22.5">
      <c r="A10" s="63" t="s">
        <v>278</v>
      </c>
      <c r="B10" s="64">
        <f>SUM(B5:B9)</f>
        <v>176944117</v>
      </c>
      <c r="C10" s="64">
        <f>SUM(C5:C9)</f>
        <v>0</v>
      </c>
      <c r="D10" s="65">
        <f aca="true" t="shared" si="0" ref="D10:Z10">SUM(D5:D9)</f>
        <v>180843000</v>
      </c>
      <c r="E10" s="66">
        <f t="shared" si="0"/>
        <v>180843000</v>
      </c>
      <c r="F10" s="66">
        <f t="shared" si="0"/>
        <v>73741661</v>
      </c>
      <c r="G10" s="66">
        <f t="shared" si="0"/>
        <v>800639</v>
      </c>
      <c r="H10" s="66">
        <f t="shared" si="0"/>
        <v>207124</v>
      </c>
      <c r="I10" s="66">
        <f t="shared" si="0"/>
        <v>74749424</v>
      </c>
      <c r="J10" s="66">
        <f t="shared" si="0"/>
        <v>86687</v>
      </c>
      <c r="K10" s="66">
        <f t="shared" si="0"/>
        <v>0</v>
      </c>
      <c r="L10" s="66">
        <f t="shared" si="0"/>
        <v>57024638</v>
      </c>
      <c r="M10" s="66">
        <f t="shared" si="0"/>
        <v>57111325</v>
      </c>
      <c r="N10" s="66">
        <f t="shared" si="0"/>
        <v>292213</v>
      </c>
      <c r="O10" s="66">
        <f t="shared" si="0"/>
        <v>664740</v>
      </c>
      <c r="P10" s="66">
        <f t="shared" si="0"/>
        <v>0</v>
      </c>
      <c r="Q10" s="66">
        <f t="shared" si="0"/>
        <v>956953</v>
      </c>
      <c r="R10" s="66">
        <f t="shared" si="0"/>
        <v>44145824</v>
      </c>
      <c r="S10" s="66">
        <f t="shared" si="0"/>
        <v>745620</v>
      </c>
      <c r="T10" s="66">
        <f t="shared" si="0"/>
        <v>2473594</v>
      </c>
      <c r="U10" s="66">
        <f t="shared" si="0"/>
        <v>47365038</v>
      </c>
      <c r="V10" s="66">
        <f t="shared" si="0"/>
        <v>180182740</v>
      </c>
      <c r="W10" s="66">
        <f t="shared" si="0"/>
        <v>180843000</v>
      </c>
      <c r="X10" s="66">
        <f t="shared" si="0"/>
        <v>-660260</v>
      </c>
      <c r="Y10" s="67">
        <f>+IF(W10&lt;&gt;0,(X10/W10)*100,0)</f>
        <v>-0.3651012203955918</v>
      </c>
      <c r="Z10" s="68">
        <f t="shared" si="0"/>
        <v>180843000</v>
      </c>
    </row>
    <row r="11" spans="1:26" ht="12.75">
      <c r="A11" s="58" t="s">
        <v>37</v>
      </c>
      <c r="B11" s="19">
        <v>81802856</v>
      </c>
      <c r="C11" s="19">
        <v>0</v>
      </c>
      <c r="D11" s="59">
        <v>87434836</v>
      </c>
      <c r="E11" s="60">
        <v>83804736</v>
      </c>
      <c r="F11" s="60">
        <v>7282796</v>
      </c>
      <c r="G11" s="60">
        <v>6917083</v>
      </c>
      <c r="H11" s="60">
        <v>8622296</v>
      </c>
      <c r="I11" s="60">
        <v>22822175</v>
      </c>
      <c r="J11" s="60">
        <v>5544309</v>
      </c>
      <c r="K11" s="60">
        <v>0</v>
      </c>
      <c r="L11" s="60">
        <v>7527352</v>
      </c>
      <c r="M11" s="60">
        <v>13071661</v>
      </c>
      <c r="N11" s="60">
        <v>7166736</v>
      </c>
      <c r="O11" s="60">
        <v>6758934</v>
      </c>
      <c r="P11" s="60">
        <v>7157605</v>
      </c>
      <c r="Q11" s="60">
        <v>21083275</v>
      </c>
      <c r="R11" s="60">
        <v>6941660</v>
      </c>
      <c r="S11" s="60">
        <v>7057797</v>
      </c>
      <c r="T11" s="60">
        <v>6958305</v>
      </c>
      <c r="U11" s="60">
        <v>20957762</v>
      </c>
      <c r="V11" s="60">
        <v>77934873</v>
      </c>
      <c r="W11" s="60">
        <v>87434832</v>
      </c>
      <c r="X11" s="60">
        <v>-9499959</v>
      </c>
      <c r="Y11" s="61">
        <v>-10.87</v>
      </c>
      <c r="Z11" s="62">
        <v>83804736</v>
      </c>
    </row>
    <row r="12" spans="1:26" ht="12.75">
      <c r="A12" s="58" t="s">
        <v>38</v>
      </c>
      <c r="B12" s="19">
        <v>8597538</v>
      </c>
      <c r="C12" s="19">
        <v>0</v>
      </c>
      <c r="D12" s="59">
        <v>9476900</v>
      </c>
      <c r="E12" s="60">
        <v>9476900</v>
      </c>
      <c r="F12" s="60">
        <v>736322</v>
      </c>
      <c r="G12" s="60">
        <v>757028</v>
      </c>
      <c r="H12" s="60">
        <v>772623</v>
      </c>
      <c r="I12" s="60">
        <v>2265973</v>
      </c>
      <c r="J12" s="60">
        <v>774041</v>
      </c>
      <c r="K12" s="60">
        <v>0</v>
      </c>
      <c r="L12" s="60">
        <v>767876</v>
      </c>
      <c r="M12" s="60">
        <v>1541917</v>
      </c>
      <c r="N12" s="60">
        <v>731886</v>
      </c>
      <c r="O12" s="60">
        <v>1008023</v>
      </c>
      <c r="P12" s="60">
        <v>834731</v>
      </c>
      <c r="Q12" s="60">
        <v>2574640</v>
      </c>
      <c r="R12" s="60">
        <v>800734</v>
      </c>
      <c r="S12" s="60">
        <v>775170</v>
      </c>
      <c r="T12" s="60">
        <v>851482</v>
      </c>
      <c r="U12" s="60">
        <v>2427386</v>
      </c>
      <c r="V12" s="60">
        <v>8809916</v>
      </c>
      <c r="W12" s="60">
        <v>9476904</v>
      </c>
      <c r="X12" s="60">
        <v>-666988</v>
      </c>
      <c r="Y12" s="61">
        <v>-7.04</v>
      </c>
      <c r="Z12" s="62">
        <v>9476900</v>
      </c>
    </row>
    <row r="13" spans="1:26" ht="12.75">
      <c r="A13" s="58" t="s">
        <v>279</v>
      </c>
      <c r="B13" s="19">
        <v>7842770</v>
      </c>
      <c r="C13" s="19">
        <v>0</v>
      </c>
      <c r="D13" s="59">
        <v>4915476</v>
      </c>
      <c r="E13" s="60">
        <v>4921452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4915476</v>
      </c>
      <c r="X13" s="60">
        <v>-4915476</v>
      </c>
      <c r="Y13" s="61">
        <v>-100</v>
      </c>
      <c r="Z13" s="62">
        <v>4921452</v>
      </c>
    </row>
    <row r="14" spans="1:26" ht="12.75">
      <c r="A14" s="58" t="s">
        <v>40</v>
      </c>
      <c r="B14" s="19">
        <v>421302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751367</v>
      </c>
      <c r="C15" s="19">
        <v>0</v>
      </c>
      <c r="D15" s="59">
        <v>3446000</v>
      </c>
      <c r="E15" s="60">
        <v>3241000</v>
      </c>
      <c r="F15" s="60">
        <v>11736</v>
      </c>
      <c r="G15" s="60">
        <v>443798</v>
      </c>
      <c r="H15" s="60">
        <v>107946</v>
      </c>
      <c r="I15" s="60">
        <v>563480</v>
      </c>
      <c r="J15" s="60">
        <v>268612</v>
      </c>
      <c r="K15" s="60">
        <v>0</v>
      </c>
      <c r="L15" s="60">
        <v>466803</v>
      </c>
      <c r="M15" s="60">
        <v>735415</v>
      </c>
      <c r="N15" s="60">
        <v>235149</v>
      </c>
      <c r="O15" s="60">
        <v>365380</v>
      </c>
      <c r="P15" s="60">
        <v>239970</v>
      </c>
      <c r="Q15" s="60">
        <v>840499</v>
      </c>
      <c r="R15" s="60">
        <v>256411</v>
      </c>
      <c r="S15" s="60">
        <v>125825</v>
      </c>
      <c r="T15" s="60">
        <v>46564</v>
      </c>
      <c r="U15" s="60">
        <v>428800</v>
      </c>
      <c r="V15" s="60">
        <v>2568194</v>
      </c>
      <c r="W15" s="60">
        <v>3446004</v>
      </c>
      <c r="X15" s="60">
        <v>-877810</v>
      </c>
      <c r="Y15" s="61">
        <v>-25.47</v>
      </c>
      <c r="Z15" s="62">
        <v>3241000</v>
      </c>
    </row>
    <row r="16" spans="1:26" ht="12.75">
      <c r="A16" s="69" t="s">
        <v>42</v>
      </c>
      <c r="B16" s="19">
        <v>5553058</v>
      </c>
      <c r="C16" s="19">
        <v>0</v>
      </c>
      <c r="D16" s="59">
        <v>5792000</v>
      </c>
      <c r="E16" s="60">
        <v>7130136</v>
      </c>
      <c r="F16" s="60">
        <v>324851</v>
      </c>
      <c r="G16" s="60">
        <v>482692</v>
      </c>
      <c r="H16" s="60">
        <v>754883</v>
      </c>
      <c r="I16" s="60">
        <v>1562426</v>
      </c>
      <c r="J16" s="60">
        <v>263734</v>
      </c>
      <c r="K16" s="60">
        <v>0</v>
      </c>
      <c r="L16" s="60">
        <v>392057</v>
      </c>
      <c r="M16" s="60">
        <v>655791</v>
      </c>
      <c r="N16" s="60">
        <v>309587</v>
      </c>
      <c r="O16" s="60">
        <v>299204</v>
      </c>
      <c r="P16" s="60">
        <v>205454</v>
      </c>
      <c r="Q16" s="60">
        <v>814245</v>
      </c>
      <c r="R16" s="60">
        <v>2513576</v>
      </c>
      <c r="S16" s="60">
        <v>109342</v>
      </c>
      <c r="T16" s="60">
        <v>-400066</v>
      </c>
      <c r="U16" s="60">
        <v>2222852</v>
      </c>
      <c r="V16" s="60">
        <v>5255314</v>
      </c>
      <c r="W16" s="60">
        <v>5792004</v>
      </c>
      <c r="X16" s="60">
        <v>-536690</v>
      </c>
      <c r="Y16" s="61">
        <v>-9.27</v>
      </c>
      <c r="Z16" s="62">
        <v>7130136</v>
      </c>
    </row>
    <row r="17" spans="1:26" ht="12.75">
      <c r="A17" s="58" t="s">
        <v>43</v>
      </c>
      <c r="B17" s="19">
        <v>69498817</v>
      </c>
      <c r="C17" s="19">
        <v>0</v>
      </c>
      <c r="D17" s="59">
        <v>64740195</v>
      </c>
      <c r="E17" s="60">
        <v>69485158</v>
      </c>
      <c r="F17" s="60">
        <v>3705168</v>
      </c>
      <c r="G17" s="60">
        <v>7009065</v>
      </c>
      <c r="H17" s="60">
        <v>5790204</v>
      </c>
      <c r="I17" s="60">
        <v>16504437</v>
      </c>
      <c r="J17" s="60">
        <v>5568185</v>
      </c>
      <c r="K17" s="60">
        <v>0</v>
      </c>
      <c r="L17" s="60">
        <v>5530854</v>
      </c>
      <c r="M17" s="60">
        <v>11099039</v>
      </c>
      <c r="N17" s="60">
        <v>5548578</v>
      </c>
      <c r="O17" s="60">
        <v>6909703</v>
      </c>
      <c r="P17" s="60">
        <v>2617556</v>
      </c>
      <c r="Q17" s="60">
        <v>15075837</v>
      </c>
      <c r="R17" s="60">
        <v>4534001</v>
      </c>
      <c r="S17" s="60">
        <v>3616186</v>
      </c>
      <c r="T17" s="60">
        <v>9809209</v>
      </c>
      <c r="U17" s="60">
        <v>17959396</v>
      </c>
      <c r="V17" s="60">
        <v>60638709</v>
      </c>
      <c r="W17" s="60">
        <v>64740204</v>
      </c>
      <c r="X17" s="60">
        <v>-4101495</v>
      </c>
      <c r="Y17" s="61">
        <v>-6.34</v>
      </c>
      <c r="Z17" s="62">
        <v>69485158</v>
      </c>
    </row>
    <row r="18" spans="1:26" ht="12.75">
      <c r="A18" s="70" t="s">
        <v>44</v>
      </c>
      <c r="B18" s="71">
        <f>SUM(B11:B17)</f>
        <v>174467708</v>
      </c>
      <c r="C18" s="71">
        <f>SUM(C11:C17)</f>
        <v>0</v>
      </c>
      <c r="D18" s="72">
        <f aca="true" t="shared" si="1" ref="D18:Z18">SUM(D11:D17)</f>
        <v>175805407</v>
      </c>
      <c r="E18" s="73">
        <f t="shared" si="1"/>
        <v>178059382</v>
      </c>
      <c r="F18" s="73">
        <f t="shared" si="1"/>
        <v>12060873</v>
      </c>
      <c r="G18" s="73">
        <f t="shared" si="1"/>
        <v>15609666</v>
      </c>
      <c r="H18" s="73">
        <f t="shared" si="1"/>
        <v>16047952</v>
      </c>
      <c r="I18" s="73">
        <f t="shared" si="1"/>
        <v>43718491</v>
      </c>
      <c r="J18" s="73">
        <f t="shared" si="1"/>
        <v>12418881</v>
      </c>
      <c r="K18" s="73">
        <f t="shared" si="1"/>
        <v>0</v>
      </c>
      <c r="L18" s="73">
        <f t="shared" si="1"/>
        <v>14684942</v>
      </c>
      <c r="M18" s="73">
        <f t="shared" si="1"/>
        <v>27103823</v>
      </c>
      <c r="N18" s="73">
        <f t="shared" si="1"/>
        <v>13991936</v>
      </c>
      <c r="O18" s="73">
        <f t="shared" si="1"/>
        <v>15341244</v>
      </c>
      <c r="P18" s="73">
        <f t="shared" si="1"/>
        <v>11055316</v>
      </c>
      <c r="Q18" s="73">
        <f t="shared" si="1"/>
        <v>40388496</v>
      </c>
      <c r="R18" s="73">
        <f t="shared" si="1"/>
        <v>15046382</v>
      </c>
      <c r="S18" s="73">
        <f t="shared" si="1"/>
        <v>11684320</v>
      </c>
      <c r="T18" s="73">
        <f t="shared" si="1"/>
        <v>17265494</v>
      </c>
      <c r="U18" s="73">
        <f t="shared" si="1"/>
        <v>43996196</v>
      </c>
      <c r="V18" s="73">
        <f t="shared" si="1"/>
        <v>155207006</v>
      </c>
      <c r="W18" s="73">
        <f t="shared" si="1"/>
        <v>175805424</v>
      </c>
      <c r="X18" s="73">
        <f t="shared" si="1"/>
        <v>-20598418</v>
      </c>
      <c r="Y18" s="67">
        <f>+IF(W18&lt;&gt;0,(X18/W18)*100,0)</f>
        <v>-11.716599824587892</v>
      </c>
      <c r="Z18" s="74">
        <f t="shared" si="1"/>
        <v>178059382</v>
      </c>
    </row>
    <row r="19" spans="1:26" ht="12.75">
      <c r="A19" s="70" t="s">
        <v>45</v>
      </c>
      <c r="B19" s="75">
        <f>+B10-B18</f>
        <v>2476409</v>
      </c>
      <c r="C19" s="75">
        <f>+C10-C18</f>
        <v>0</v>
      </c>
      <c r="D19" s="76">
        <f aca="true" t="shared" si="2" ref="D19:Z19">+D10-D18</f>
        <v>5037593</v>
      </c>
      <c r="E19" s="77">
        <f t="shared" si="2"/>
        <v>2783618</v>
      </c>
      <c r="F19" s="77">
        <f t="shared" si="2"/>
        <v>61680788</v>
      </c>
      <c r="G19" s="77">
        <f t="shared" si="2"/>
        <v>-14809027</v>
      </c>
      <c r="H19" s="77">
        <f t="shared" si="2"/>
        <v>-15840828</v>
      </c>
      <c r="I19" s="77">
        <f t="shared" si="2"/>
        <v>31030933</v>
      </c>
      <c r="J19" s="77">
        <f t="shared" si="2"/>
        <v>-12332194</v>
      </c>
      <c r="K19" s="77">
        <f t="shared" si="2"/>
        <v>0</v>
      </c>
      <c r="L19" s="77">
        <f t="shared" si="2"/>
        <v>42339696</v>
      </c>
      <c r="M19" s="77">
        <f t="shared" si="2"/>
        <v>30007502</v>
      </c>
      <c r="N19" s="77">
        <f t="shared" si="2"/>
        <v>-13699723</v>
      </c>
      <c r="O19" s="77">
        <f t="shared" si="2"/>
        <v>-14676504</v>
      </c>
      <c r="P19" s="77">
        <f t="shared" si="2"/>
        <v>-11055316</v>
      </c>
      <c r="Q19" s="77">
        <f t="shared" si="2"/>
        <v>-39431543</v>
      </c>
      <c r="R19" s="77">
        <f t="shared" si="2"/>
        <v>29099442</v>
      </c>
      <c r="S19" s="77">
        <f t="shared" si="2"/>
        <v>-10938700</v>
      </c>
      <c r="T19" s="77">
        <f t="shared" si="2"/>
        <v>-14791900</v>
      </c>
      <c r="U19" s="77">
        <f t="shared" si="2"/>
        <v>3368842</v>
      </c>
      <c r="V19" s="77">
        <f t="shared" si="2"/>
        <v>24975734</v>
      </c>
      <c r="W19" s="77">
        <f>IF(E10=E18,0,W10-W18)</f>
        <v>5037576</v>
      </c>
      <c r="X19" s="77">
        <f t="shared" si="2"/>
        <v>19938158</v>
      </c>
      <c r="Y19" s="78">
        <f>+IF(W19&lt;&gt;0,(X19/W19)*100,0)</f>
        <v>395.7887285472219</v>
      </c>
      <c r="Z19" s="79">
        <f t="shared" si="2"/>
        <v>2783618</v>
      </c>
    </row>
    <row r="20" spans="1:26" ht="12.75">
      <c r="A20" s="58" t="s">
        <v>46</v>
      </c>
      <c r="B20" s="19">
        <v>1305792</v>
      </c>
      <c r="C20" s="19">
        <v>0</v>
      </c>
      <c r="D20" s="59">
        <v>0</v>
      </c>
      <c r="E20" s="60">
        <v>0</v>
      </c>
      <c r="F20" s="60">
        <v>0</v>
      </c>
      <c r="G20" s="60">
        <v>1719000</v>
      </c>
      <c r="H20" s="60">
        <v>0</v>
      </c>
      <c r="I20" s="60">
        <v>1719000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1719000</v>
      </c>
      <c r="W20" s="60"/>
      <c r="X20" s="60">
        <v>1719000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3782201</v>
      </c>
      <c r="C22" s="86">
        <f>SUM(C19:C21)</f>
        <v>0</v>
      </c>
      <c r="D22" s="87">
        <f aca="true" t="shared" si="3" ref="D22:Z22">SUM(D19:D21)</f>
        <v>5037593</v>
      </c>
      <c r="E22" s="88">
        <f t="shared" si="3"/>
        <v>2783618</v>
      </c>
      <c r="F22" s="88">
        <f t="shared" si="3"/>
        <v>61680788</v>
      </c>
      <c r="G22" s="88">
        <f t="shared" si="3"/>
        <v>-13090027</v>
      </c>
      <c r="H22" s="88">
        <f t="shared" si="3"/>
        <v>-15840828</v>
      </c>
      <c r="I22" s="88">
        <f t="shared" si="3"/>
        <v>32749933</v>
      </c>
      <c r="J22" s="88">
        <f t="shared" si="3"/>
        <v>-12332194</v>
      </c>
      <c r="K22" s="88">
        <f t="shared" si="3"/>
        <v>0</v>
      </c>
      <c r="L22" s="88">
        <f t="shared" si="3"/>
        <v>42339696</v>
      </c>
      <c r="M22" s="88">
        <f t="shared" si="3"/>
        <v>30007502</v>
      </c>
      <c r="N22" s="88">
        <f t="shared" si="3"/>
        <v>-13699723</v>
      </c>
      <c r="O22" s="88">
        <f t="shared" si="3"/>
        <v>-14676504</v>
      </c>
      <c r="P22" s="88">
        <f t="shared" si="3"/>
        <v>-11055316</v>
      </c>
      <c r="Q22" s="88">
        <f t="shared" si="3"/>
        <v>-39431543</v>
      </c>
      <c r="R22" s="88">
        <f t="shared" si="3"/>
        <v>29099442</v>
      </c>
      <c r="S22" s="88">
        <f t="shared" si="3"/>
        <v>-10938700</v>
      </c>
      <c r="T22" s="88">
        <f t="shared" si="3"/>
        <v>-14791900</v>
      </c>
      <c r="U22" s="88">
        <f t="shared" si="3"/>
        <v>3368842</v>
      </c>
      <c r="V22" s="88">
        <f t="shared" si="3"/>
        <v>26694734</v>
      </c>
      <c r="W22" s="88">
        <f t="shared" si="3"/>
        <v>5037576</v>
      </c>
      <c r="X22" s="88">
        <f t="shared" si="3"/>
        <v>21657158</v>
      </c>
      <c r="Y22" s="89">
        <f>+IF(W22&lt;&gt;0,(X22/W22)*100,0)</f>
        <v>429.9122832092261</v>
      </c>
      <c r="Z22" s="90">
        <f t="shared" si="3"/>
        <v>2783618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3782201</v>
      </c>
      <c r="C24" s="75">
        <f>SUM(C22:C23)</f>
        <v>0</v>
      </c>
      <c r="D24" s="76">
        <f aca="true" t="shared" si="4" ref="D24:Z24">SUM(D22:D23)</f>
        <v>5037593</v>
      </c>
      <c r="E24" s="77">
        <f t="shared" si="4"/>
        <v>2783618</v>
      </c>
      <c r="F24" s="77">
        <f t="shared" si="4"/>
        <v>61680788</v>
      </c>
      <c r="G24" s="77">
        <f t="shared" si="4"/>
        <v>-13090027</v>
      </c>
      <c r="H24" s="77">
        <f t="shared" si="4"/>
        <v>-15840828</v>
      </c>
      <c r="I24" s="77">
        <f t="shared" si="4"/>
        <v>32749933</v>
      </c>
      <c r="J24" s="77">
        <f t="shared" si="4"/>
        <v>-12332194</v>
      </c>
      <c r="K24" s="77">
        <f t="shared" si="4"/>
        <v>0</v>
      </c>
      <c r="L24" s="77">
        <f t="shared" si="4"/>
        <v>42339696</v>
      </c>
      <c r="M24" s="77">
        <f t="shared" si="4"/>
        <v>30007502</v>
      </c>
      <c r="N24" s="77">
        <f t="shared" si="4"/>
        <v>-13699723</v>
      </c>
      <c r="O24" s="77">
        <f t="shared" si="4"/>
        <v>-14676504</v>
      </c>
      <c r="P24" s="77">
        <f t="shared" si="4"/>
        <v>-11055316</v>
      </c>
      <c r="Q24" s="77">
        <f t="shared" si="4"/>
        <v>-39431543</v>
      </c>
      <c r="R24" s="77">
        <f t="shared" si="4"/>
        <v>29099442</v>
      </c>
      <c r="S24" s="77">
        <f t="shared" si="4"/>
        <v>-10938700</v>
      </c>
      <c r="T24" s="77">
        <f t="shared" si="4"/>
        <v>-14791900</v>
      </c>
      <c r="U24" s="77">
        <f t="shared" si="4"/>
        <v>3368842</v>
      </c>
      <c r="V24" s="77">
        <f t="shared" si="4"/>
        <v>26694734</v>
      </c>
      <c r="W24" s="77">
        <f t="shared" si="4"/>
        <v>5037576</v>
      </c>
      <c r="X24" s="77">
        <f t="shared" si="4"/>
        <v>21657158</v>
      </c>
      <c r="Y24" s="78">
        <f>+IF(W24&lt;&gt;0,(X24/W24)*100,0)</f>
        <v>429.9122832092261</v>
      </c>
      <c r="Z24" s="79">
        <f t="shared" si="4"/>
        <v>2783618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4716896</v>
      </c>
      <c r="C27" s="22">
        <v>0</v>
      </c>
      <c r="D27" s="99">
        <v>9905000</v>
      </c>
      <c r="E27" s="100">
        <v>7705000</v>
      </c>
      <c r="F27" s="100">
        <v>0</v>
      </c>
      <c r="G27" s="100">
        <v>13490</v>
      </c>
      <c r="H27" s="100">
        <v>1361779</v>
      </c>
      <c r="I27" s="100">
        <v>1375269</v>
      </c>
      <c r="J27" s="100">
        <v>449186</v>
      </c>
      <c r="K27" s="100">
        <v>0</v>
      </c>
      <c r="L27" s="100">
        <v>493619</v>
      </c>
      <c r="M27" s="100">
        <v>942805</v>
      </c>
      <c r="N27" s="100">
        <v>475234</v>
      </c>
      <c r="O27" s="100">
        <v>1675644</v>
      </c>
      <c r="P27" s="100">
        <v>2212709</v>
      </c>
      <c r="Q27" s="100">
        <v>4363587</v>
      </c>
      <c r="R27" s="100">
        <v>914860</v>
      </c>
      <c r="S27" s="100">
        <v>441724</v>
      </c>
      <c r="T27" s="100">
        <v>100497</v>
      </c>
      <c r="U27" s="100">
        <v>1457081</v>
      </c>
      <c r="V27" s="100">
        <v>8138742</v>
      </c>
      <c r="W27" s="100">
        <v>7705000</v>
      </c>
      <c r="X27" s="100">
        <v>433742</v>
      </c>
      <c r="Y27" s="101">
        <v>5.63</v>
      </c>
      <c r="Z27" s="102">
        <v>7705000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13490</v>
      </c>
      <c r="H28" s="60">
        <v>1361779</v>
      </c>
      <c r="I28" s="60">
        <v>1375269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1375269</v>
      </c>
      <c r="W28" s="60"/>
      <c r="X28" s="60">
        <v>1375269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4716896</v>
      </c>
      <c r="C31" s="19">
        <v>0</v>
      </c>
      <c r="D31" s="59">
        <v>9905000</v>
      </c>
      <c r="E31" s="60">
        <v>7705000</v>
      </c>
      <c r="F31" s="60">
        <v>0</v>
      </c>
      <c r="G31" s="60">
        <v>0</v>
      </c>
      <c r="H31" s="60">
        <v>0</v>
      </c>
      <c r="I31" s="60">
        <v>0</v>
      </c>
      <c r="J31" s="60">
        <v>449186</v>
      </c>
      <c r="K31" s="60">
        <v>0</v>
      </c>
      <c r="L31" s="60">
        <v>493619</v>
      </c>
      <c r="M31" s="60">
        <v>942805</v>
      </c>
      <c r="N31" s="60">
        <v>475234</v>
      </c>
      <c r="O31" s="60">
        <v>1675644</v>
      </c>
      <c r="P31" s="60">
        <v>2212709</v>
      </c>
      <c r="Q31" s="60">
        <v>4363587</v>
      </c>
      <c r="R31" s="60">
        <v>914860</v>
      </c>
      <c r="S31" s="60">
        <v>441724</v>
      </c>
      <c r="T31" s="60">
        <v>100497</v>
      </c>
      <c r="U31" s="60">
        <v>1457081</v>
      </c>
      <c r="V31" s="60">
        <v>6763473</v>
      </c>
      <c r="W31" s="60">
        <v>7705000</v>
      </c>
      <c r="X31" s="60">
        <v>-941527</v>
      </c>
      <c r="Y31" s="61">
        <v>-12.22</v>
      </c>
      <c r="Z31" s="62">
        <v>7705000</v>
      </c>
    </row>
    <row r="32" spans="1:26" ht="12.75">
      <c r="A32" s="70" t="s">
        <v>54</v>
      </c>
      <c r="B32" s="22">
        <f>SUM(B28:B31)</f>
        <v>4716896</v>
      </c>
      <c r="C32" s="22">
        <f>SUM(C28:C31)</f>
        <v>0</v>
      </c>
      <c r="D32" s="99">
        <f aca="true" t="shared" si="5" ref="D32:Z32">SUM(D28:D31)</f>
        <v>9905000</v>
      </c>
      <c r="E32" s="100">
        <f t="shared" si="5"/>
        <v>7705000</v>
      </c>
      <c r="F32" s="100">
        <f t="shared" si="5"/>
        <v>0</v>
      </c>
      <c r="G32" s="100">
        <f t="shared" si="5"/>
        <v>13490</v>
      </c>
      <c r="H32" s="100">
        <f t="shared" si="5"/>
        <v>1361779</v>
      </c>
      <c r="I32" s="100">
        <f t="shared" si="5"/>
        <v>1375269</v>
      </c>
      <c r="J32" s="100">
        <f t="shared" si="5"/>
        <v>449186</v>
      </c>
      <c r="K32" s="100">
        <f t="shared" si="5"/>
        <v>0</v>
      </c>
      <c r="L32" s="100">
        <f t="shared" si="5"/>
        <v>493619</v>
      </c>
      <c r="M32" s="100">
        <f t="shared" si="5"/>
        <v>942805</v>
      </c>
      <c r="N32" s="100">
        <f t="shared" si="5"/>
        <v>475234</v>
      </c>
      <c r="O32" s="100">
        <f t="shared" si="5"/>
        <v>1675644</v>
      </c>
      <c r="P32" s="100">
        <f t="shared" si="5"/>
        <v>2212709</v>
      </c>
      <c r="Q32" s="100">
        <f t="shared" si="5"/>
        <v>4363587</v>
      </c>
      <c r="R32" s="100">
        <f t="shared" si="5"/>
        <v>914860</v>
      </c>
      <c r="S32" s="100">
        <f t="shared" si="5"/>
        <v>441724</v>
      </c>
      <c r="T32" s="100">
        <f t="shared" si="5"/>
        <v>100497</v>
      </c>
      <c r="U32" s="100">
        <f t="shared" si="5"/>
        <v>1457081</v>
      </c>
      <c r="V32" s="100">
        <f t="shared" si="5"/>
        <v>8138742</v>
      </c>
      <c r="W32" s="100">
        <f t="shared" si="5"/>
        <v>7705000</v>
      </c>
      <c r="X32" s="100">
        <f t="shared" si="5"/>
        <v>433742</v>
      </c>
      <c r="Y32" s="101">
        <f>+IF(W32&lt;&gt;0,(X32/W32)*100,0)</f>
        <v>5.629357560025957</v>
      </c>
      <c r="Z32" s="102">
        <f t="shared" si="5"/>
        <v>7705000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20533773</v>
      </c>
      <c r="C35" s="19">
        <v>0</v>
      </c>
      <c r="D35" s="59">
        <v>18167892</v>
      </c>
      <c r="E35" s="60">
        <v>28426811</v>
      </c>
      <c r="F35" s="60">
        <v>70829948</v>
      </c>
      <c r="G35" s="60">
        <v>56933286</v>
      </c>
      <c r="H35" s="60">
        <v>41554042</v>
      </c>
      <c r="I35" s="60">
        <v>41554042</v>
      </c>
      <c r="J35" s="60">
        <v>28818792</v>
      </c>
      <c r="K35" s="60">
        <v>0</v>
      </c>
      <c r="L35" s="60">
        <v>53037194</v>
      </c>
      <c r="M35" s="60">
        <v>53037194</v>
      </c>
      <c r="N35" s="60">
        <v>38468880</v>
      </c>
      <c r="O35" s="60">
        <v>25909475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28426811</v>
      </c>
      <c r="X35" s="60">
        <v>-28426811</v>
      </c>
      <c r="Y35" s="61">
        <v>-100</v>
      </c>
      <c r="Z35" s="62">
        <v>28426811</v>
      </c>
    </row>
    <row r="36" spans="1:26" ht="12.75">
      <c r="A36" s="58" t="s">
        <v>57</v>
      </c>
      <c r="B36" s="19">
        <v>30669406</v>
      </c>
      <c r="C36" s="19">
        <v>0</v>
      </c>
      <c r="D36" s="59">
        <v>23850731</v>
      </c>
      <c r="E36" s="60">
        <v>23850731</v>
      </c>
      <c r="F36" s="60">
        <v>26807859</v>
      </c>
      <c r="G36" s="60">
        <v>26821349</v>
      </c>
      <c r="H36" s="60">
        <v>28183128</v>
      </c>
      <c r="I36" s="60">
        <v>28183128</v>
      </c>
      <c r="J36" s="60">
        <v>28632315</v>
      </c>
      <c r="K36" s="60">
        <v>0</v>
      </c>
      <c r="L36" s="60">
        <v>31053462</v>
      </c>
      <c r="M36" s="60">
        <v>31053462</v>
      </c>
      <c r="N36" s="60">
        <v>31528696</v>
      </c>
      <c r="O36" s="60">
        <v>29853052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23850731</v>
      </c>
      <c r="X36" s="60">
        <v>-23850731</v>
      </c>
      <c r="Y36" s="61">
        <v>-100</v>
      </c>
      <c r="Z36" s="62">
        <v>23850731</v>
      </c>
    </row>
    <row r="37" spans="1:26" ht="12.75">
      <c r="A37" s="58" t="s">
        <v>58</v>
      </c>
      <c r="B37" s="19">
        <v>31861464</v>
      </c>
      <c r="C37" s="19">
        <v>0</v>
      </c>
      <c r="D37" s="59">
        <v>12946014</v>
      </c>
      <c r="E37" s="60">
        <v>12946014</v>
      </c>
      <c r="F37" s="60">
        <v>22852871</v>
      </c>
      <c r="G37" s="60">
        <v>22813502</v>
      </c>
      <c r="H37" s="60">
        <v>22917865</v>
      </c>
      <c r="I37" s="60">
        <v>22917865</v>
      </c>
      <c r="J37" s="60">
        <v>22963985</v>
      </c>
      <c r="K37" s="60">
        <v>0</v>
      </c>
      <c r="L37" s="60">
        <v>21090539</v>
      </c>
      <c r="M37" s="60">
        <v>21090539</v>
      </c>
      <c r="N37" s="60">
        <v>20697181</v>
      </c>
      <c r="O37" s="60">
        <v>21138636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12946014</v>
      </c>
      <c r="X37" s="60">
        <v>-12946014</v>
      </c>
      <c r="Y37" s="61">
        <v>-100</v>
      </c>
      <c r="Z37" s="62">
        <v>12946014</v>
      </c>
    </row>
    <row r="38" spans="1:26" ht="12.75">
      <c r="A38" s="58" t="s">
        <v>59</v>
      </c>
      <c r="B38" s="19">
        <v>13271022</v>
      </c>
      <c r="C38" s="19">
        <v>0</v>
      </c>
      <c r="D38" s="59">
        <v>14560143</v>
      </c>
      <c r="E38" s="60">
        <v>14560143</v>
      </c>
      <c r="F38" s="60">
        <v>13271022</v>
      </c>
      <c r="G38" s="60">
        <v>13271022</v>
      </c>
      <c r="H38" s="60">
        <v>13271022</v>
      </c>
      <c r="I38" s="60">
        <v>13271022</v>
      </c>
      <c r="J38" s="60">
        <v>13271022</v>
      </c>
      <c r="K38" s="60">
        <v>0</v>
      </c>
      <c r="L38" s="60">
        <v>13271022</v>
      </c>
      <c r="M38" s="60">
        <v>13271022</v>
      </c>
      <c r="N38" s="60">
        <v>13271022</v>
      </c>
      <c r="O38" s="60">
        <v>13271022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14560143</v>
      </c>
      <c r="X38" s="60">
        <v>-14560143</v>
      </c>
      <c r="Y38" s="61">
        <v>-100</v>
      </c>
      <c r="Z38" s="62">
        <v>14560143</v>
      </c>
    </row>
    <row r="39" spans="1:26" ht="12.75">
      <c r="A39" s="58" t="s">
        <v>60</v>
      </c>
      <c r="B39" s="19">
        <v>6070693</v>
      </c>
      <c r="C39" s="19">
        <v>0</v>
      </c>
      <c r="D39" s="59">
        <v>14512465</v>
      </c>
      <c r="E39" s="60">
        <v>24771385</v>
      </c>
      <c r="F39" s="60">
        <v>61513914</v>
      </c>
      <c r="G39" s="60">
        <v>47670111</v>
      </c>
      <c r="H39" s="60">
        <v>33548283</v>
      </c>
      <c r="I39" s="60">
        <v>33548283</v>
      </c>
      <c r="J39" s="60">
        <v>21216100</v>
      </c>
      <c r="K39" s="60">
        <v>0</v>
      </c>
      <c r="L39" s="60">
        <v>49729095</v>
      </c>
      <c r="M39" s="60">
        <v>49729095</v>
      </c>
      <c r="N39" s="60">
        <v>36029373</v>
      </c>
      <c r="O39" s="60">
        <v>21352869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24771385</v>
      </c>
      <c r="X39" s="60">
        <v>-24771385</v>
      </c>
      <c r="Y39" s="61">
        <v>-100</v>
      </c>
      <c r="Z39" s="62">
        <v>24771385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13242202</v>
      </c>
      <c r="C42" s="19">
        <v>0</v>
      </c>
      <c r="D42" s="59">
        <v>9963060</v>
      </c>
      <c r="E42" s="60">
        <v>7725056</v>
      </c>
      <c r="F42" s="60">
        <v>61680834</v>
      </c>
      <c r="G42" s="60">
        <v>-12332999</v>
      </c>
      <c r="H42" s="60">
        <v>-15840828</v>
      </c>
      <c r="I42" s="60">
        <v>33507007</v>
      </c>
      <c r="J42" s="60">
        <v>-12332187</v>
      </c>
      <c r="K42" s="60">
        <v>830255</v>
      </c>
      <c r="L42" s="60">
        <v>42339698</v>
      </c>
      <c r="M42" s="60">
        <v>30837766</v>
      </c>
      <c r="N42" s="60">
        <v>-13699723</v>
      </c>
      <c r="O42" s="60">
        <v>-14676503</v>
      </c>
      <c r="P42" s="60">
        <v>-11055319</v>
      </c>
      <c r="Q42" s="60">
        <v>-39431545</v>
      </c>
      <c r="R42" s="60">
        <v>29099444</v>
      </c>
      <c r="S42" s="60">
        <v>-10938701</v>
      </c>
      <c r="T42" s="60">
        <v>-14791896</v>
      </c>
      <c r="U42" s="60">
        <v>3368847</v>
      </c>
      <c r="V42" s="60">
        <v>28282075</v>
      </c>
      <c r="W42" s="60">
        <v>7725056</v>
      </c>
      <c r="X42" s="60">
        <v>20557019</v>
      </c>
      <c r="Y42" s="61">
        <v>266.11</v>
      </c>
      <c r="Z42" s="62">
        <v>7725056</v>
      </c>
    </row>
    <row r="43" spans="1:26" ht="12.75">
      <c r="A43" s="58" t="s">
        <v>63</v>
      </c>
      <c r="B43" s="19">
        <v>-3130183</v>
      </c>
      <c r="C43" s="19">
        <v>0</v>
      </c>
      <c r="D43" s="59">
        <v>-9905004</v>
      </c>
      <c r="E43" s="60">
        <v>-7705000</v>
      </c>
      <c r="F43" s="60">
        <v>0</v>
      </c>
      <c r="G43" s="60">
        <v>-13490</v>
      </c>
      <c r="H43" s="60">
        <v>-1361778</v>
      </c>
      <c r="I43" s="60">
        <v>-1375268</v>
      </c>
      <c r="J43" s="60">
        <v>-449186</v>
      </c>
      <c r="K43" s="60">
        <v>-825417</v>
      </c>
      <c r="L43" s="60">
        <v>-493620</v>
      </c>
      <c r="M43" s="60">
        <v>-1768223</v>
      </c>
      <c r="N43" s="60">
        <v>-475234</v>
      </c>
      <c r="O43" s="60">
        <v>1675644</v>
      </c>
      <c r="P43" s="60">
        <v>-2212709</v>
      </c>
      <c r="Q43" s="60">
        <v>-1012299</v>
      </c>
      <c r="R43" s="60">
        <v>-914860</v>
      </c>
      <c r="S43" s="60">
        <v>-441723</v>
      </c>
      <c r="T43" s="60">
        <v>100497</v>
      </c>
      <c r="U43" s="60">
        <v>-1256086</v>
      </c>
      <c r="V43" s="60">
        <v>-5411876</v>
      </c>
      <c r="W43" s="60">
        <v>-7705000</v>
      </c>
      <c r="X43" s="60">
        <v>2293124</v>
      </c>
      <c r="Y43" s="61">
        <v>-29.76</v>
      </c>
      <c r="Z43" s="62">
        <v>-7705000</v>
      </c>
    </row>
    <row r="44" spans="1:26" ht="12.75">
      <c r="A44" s="58" t="s">
        <v>64</v>
      </c>
      <c r="B44" s="19">
        <v>-746274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13745144</v>
      </c>
      <c r="C45" s="22">
        <v>0</v>
      </c>
      <c r="D45" s="99">
        <v>3506279</v>
      </c>
      <c r="E45" s="100">
        <v>13765203</v>
      </c>
      <c r="F45" s="100">
        <v>65129056</v>
      </c>
      <c r="G45" s="100">
        <v>52782567</v>
      </c>
      <c r="H45" s="100">
        <v>35579961</v>
      </c>
      <c r="I45" s="100">
        <v>35579961</v>
      </c>
      <c r="J45" s="100">
        <v>22798588</v>
      </c>
      <c r="K45" s="100">
        <v>22803426</v>
      </c>
      <c r="L45" s="100">
        <v>64649504</v>
      </c>
      <c r="M45" s="100">
        <v>64649504</v>
      </c>
      <c r="N45" s="100">
        <v>50474547</v>
      </c>
      <c r="O45" s="100">
        <v>37473688</v>
      </c>
      <c r="P45" s="100">
        <v>24205660</v>
      </c>
      <c r="Q45" s="100">
        <v>50474547</v>
      </c>
      <c r="R45" s="100">
        <v>52390244</v>
      </c>
      <c r="S45" s="100">
        <v>41009820</v>
      </c>
      <c r="T45" s="100">
        <v>26318421</v>
      </c>
      <c r="U45" s="100">
        <v>26318421</v>
      </c>
      <c r="V45" s="100">
        <v>26318421</v>
      </c>
      <c r="W45" s="100">
        <v>13765203</v>
      </c>
      <c r="X45" s="100">
        <v>12553218</v>
      </c>
      <c r="Y45" s="101">
        <v>91.2</v>
      </c>
      <c r="Z45" s="102">
        <v>13765203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956000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956000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956000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175465117</v>
      </c>
      <c r="D5" s="153">
        <f>SUM(D6:D8)</f>
        <v>0</v>
      </c>
      <c r="E5" s="154">
        <f t="shared" si="0"/>
        <v>180843000</v>
      </c>
      <c r="F5" s="100">
        <f t="shared" si="0"/>
        <v>177096000</v>
      </c>
      <c r="G5" s="100">
        <f t="shared" si="0"/>
        <v>73741661</v>
      </c>
      <c r="H5" s="100">
        <f t="shared" si="0"/>
        <v>477639</v>
      </c>
      <c r="I5" s="100">
        <f t="shared" si="0"/>
        <v>207124</v>
      </c>
      <c r="J5" s="100">
        <f t="shared" si="0"/>
        <v>74426424</v>
      </c>
      <c r="K5" s="100">
        <f t="shared" si="0"/>
        <v>86687</v>
      </c>
      <c r="L5" s="100">
        <f t="shared" si="0"/>
        <v>0</v>
      </c>
      <c r="M5" s="100">
        <f t="shared" si="0"/>
        <v>57024638</v>
      </c>
      <c r="N5" s="100">
        <f t="shared" si="0"/>
        <v>57111325</v>
      </c>
      <c r="O5" s="100">
        <f t="shared" si="0"/>
        <v>292213</v>
      </c>
      <c r="P5" s="100">
        <f t="shared" si="0"/>
        <v>276740</v>
      </c>
      <c r="Q5" s="100">
        <f t="shared" si="0"/>
        <v>0</v>
      </c>
      <c r="R5" s="100">
        <f t="shared" si="0"/>
        <v>568953</v>
      </c>
      <c r="S5" s="100">
        <f t="shared" si="0"/>
        <v>44145824</v>
      </c>
      <c r="T5" s="100">
        <f t="shared" si="0"/>
        <v>225338</v>
      </c>
      <c r="U5" s="100">
        <f t="shared" si="0"/>
        <v>1542275</v>
      </c>
      <c r="V5" s="100">
        <f t="shared" si="0"/>
        <v>45913437</v>
      </c>
      <c r="W5" s="100">
        <f t="shared" si="0"/>
        <v>178020139</v>
      </c>
      <c r="X5" s="100">
        <f t="shared" si="0"/>
        <v>180843000</v>
      </c>
      <c r="Y5" s="100">
        <f t="shared" si="0"/>
        <v>-2822861</v>
      </c>
      <c r="Z5" s="137">
        <f>+IF(X5&lt;&gt;0,+(Y5/X5)*100,0)</f>
        <v>-1.560945682166299</v>
      </c>
      <c r="AA5" s="153">
        <f>SUM(AA6:AA8)</f>
        <v>177096000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175465117</v>
      </c>
      <c r="D7" s="157"/>
      <c r="E7" s="158">
        <v>180843000</v>
      </c>
      <c r="F7" s="159">
        <v>177096000</v>
      </c>
      <c r="G7" s="159">
        <v>73741661</v>
      </c>
      <c r="H7" s="159">
        <v>477639</v>
      </c>
      <c r="I7" s="159">
        <v>207124</v>
      </c>
      <c r="J7" s="159">
        <v>74426424</v>
      </c>
      <c r="K7" s="159">
        <v>86687</v>
      </c>
      <c r="L7" s="159"/>
      <c r="M7" s="159">
        <v>57024638</v>
      </c>
      <c r="N7" s="159">
        <v>57111325</v>
      </c>
      <c r="O7" s="159">
        <v>292213</v>
      </c>
      <c r="P7" s="159">
        <v>276740</v>
      </c>
      <c r="Q7" s="159"/>
      <c r="R7" s="159">
        <v>568953</v>
      </c>
      <c r="S7" s="159">
        <v>44145824</v>
      </c>
      <c r="T7" s="159">
        <v>225338</v>
      </c>
      <c r="U7" s="159">
        <v>1542275</v>
      </c>
      <c r="V7" s="159">
        <v>45913437</v>
      </c>
      <c r="W7" s="159">
        <v>178020139</v>
      </c>
      <c r="X7" s="159">
        <v>180843000</v>
      </c>
      <c r="Y7" s="159">
        <v>-2822861</v>
      </c>
      <c r="Z7" s="141">
        <v>-1.56</v>
      </c>
      <c r="AA7" s="157">
        <v>177096000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520282</v>
      </c>
      <c r="U9" s="100">
        <f t="shared" si="1"/>
        <v>195319</v>
      </c>
      <c r="V9" s="100">
        <f t="shared" si="1"/>
        <v>715601</v>
      </c>
      <c r="W9" s="100">
        <f t="shared" si="1"/>
        <v>715601</v>
      </c>
      <c r="X9" s="100">
        <f t="shared" si="1"/>
        <v>0</v>
      </c>
      <c r="Y9" s="100">
        <f t="shared" si="1"/>
        <v>715601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520282</v>
      </c>
      <c r="U12" s="60">
        <v>195319</v>
      </c>
      <c r="V12" s="60">
        <v>715601</v>
      </c>
      <c r="W12" s="60">
        <v>715601</v>
      </c>
      <c r="X12" s="60"/>
      <c r="Y12" s="60">
        <v>715601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2784792</v>
      </c>
      <c r="D15" s="153">
        <f>SUM(D16:D18)</f>
        <v>0</v>
      </c>
      <c r="E15" s="154">
        <f t="shared" si="2"/>
        <v>0</v>
      </c>
      <c r="F15" s="100">
        <f t="shared" si="2"/>
        <v>3747000</v>
      </c>
      <c r="G15" s="100">
        <f t="shared" si="2"/>
        <v>0</v>
      </c>
      <c r="H15" s="100">
        <f t="shared" si="2"/>
        <v>2042000</v>
      </c>
      <c r="I15" s="100">
        <f t="shared" si="2"/>
        <v>0</v>
      </c>
      <c r="J15" s="100">
        <f t="shared" si="2"/>
        <v>2042000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388000</v>
      </c>
      <c r="Q15" s="100">
        <f t="shared" si="2"/>
        <v>0</v>
      </c>
      <c r="R15" s="100">
        <f t="shared" si="2"/>
        <v>388000</v>
      </c>
      <c r="S15" s="100">
        <f t="shared" si="2"/>
        <v>0</v>
      </c>
      <c r="T15" s="100">
        <f t="shared" si="2"/>
        <v>0</v>
      </c>
      <c r="U15" s="100">
        <f t="shared" si="2"/>
        <v>736000</v>
      </c>
      <c r="V15" s="100">
        <f t="shared" si="2"/>
        <v>736000</v>
      </c>
      <c r="W15" s="100">
        <f t="shared" si="2"/>
        <v>3166000</v>
      </c>
      <c r="X15" s="100">
        <f t="shared" si="2"/>
        <v>0</v>
      </c>
      <c r="Y15" s="100">
        <f t="shared" si="2"/>
        <v>3166000</v>
      </c>
      <c r="Z15" s="137">
        <f>+IF(X15&lt;&gt;0,+(Y15/X15)*100,0)</f>
        <v>0</v>
      </c>
      <c r="AA15" s="153">
        <f>SUM(AA16:AA18)</f>
        <v>3747000</v>
      </c>
    </row>
    <row r="16" spans="1:27" ht="12.75">
      <c r="A16" s="138" t="s">
        <v>85</v>
      </c>
      <c r="B16" s="136"/>
      <c r="C16" s="155">
        <v>2784792</v>
      </c>
      <c r="D16" s="155"/>
      <c r="E16" s="156"/>
      <c r="F16" s="60">
        <v>3747000</v>
      </c>
      <c r="G16" s="60"/>
      <c r="H16" s="60">
        <v>2042000</v>
      </c>
      <c r="I16" s="60"/>
      <c r="J16" s="60">
        <v>2042000</v>
      </c>
      <c r="K16" s="60"/>
      <c r="L16" s="60"/>
      <c r="M16" s="60"/>
      <c r="N16" s="60"/>
      <c r="O16" s="60"/>
      <c r="P16" s="60">
        <v>388000</v>
      </c>
      <c r="Q16" s="60"/>
      <c r="R16" s="60">
        <v>388000</v>
      </c>
      <c r="S16" s="60"/>
      <c r="T16" s="60"/>
      <c r="U16" s="60">
        <v>736000</v>
      </c>
      <c r="V16" s="60">
        <v>736000</v>
      </c>
      <c r="W16" s="60">
        <v>3166000</v>
      </c>
      <c r="X16" s="60"/>
      <c r="Y16" s="60">
        <v>3166000</v>
      </c>
      <c r="Z16" s="140">
        <v>0</v>
      </c>
      <c r="AA16" s="155">
        <v>3747000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178249909</v>
      </c>
      <c r="D25" s="168">
        <f>+D5+D9+D15+D19+D24</f>
        <v>0</v>
      </c>
      <c r="E25" s="169">
        <f t="shared" si="4"/>
        <v>180843000</v>
      </c>
      <c r="F25" s="73">
        <f t="shared" si="4"/>
        <v>180843000</v>
      </c>
      <c r="G25" s="73">
        <f t="shared" si="4"/>
        <v>73741661</v>
      </c>
      <c r="H25" s="73">
        <f t="shared" si="4"/>
        <v>2519639</v>
      </c>
      <c r="I25" s="73">
        <f t="shared" si="4"/>
        <v>207124</v>
      </c>
      <c r="J25" s="73">
        <f t="shared" si="4"/>
        <v>76468424</v>
      </c>
      <c r="K25" s="73">
        <f t="shared" si="4"/>
        <v>86687</v>
      </c>
      <c r="L25" s="73">
        <f t="shared" si="4"/>
        <v>0</v>
      </c>
      <c r="M25" s="73">
        <f t="shared" si="4"/>
        <v>57024638</v>
      </c>
      <c r="N25" s="73">
        <f t="shared" si="4"/>
        <v>57111325</v>
      </c>
      <c r="O25" s="73">
        <f t="shared" si="4"/>
        <v>292213</v>
      </c>
      <c r="P25" s="73">
        <f t="shared" si="4"/>
        <v>664740</v>
      </c>
      <c r="Q25" s="73">
        <f t="shared" si="4"/>
        <v>0</v>
      </c>
      <c r="R25" s="73">
        <f t="shared" si="4"/>
        <v>956953</v>
      </c>
      <c r="S25" s="73">
        <f t="shared" si="4"/>
        <v>44145824</v>
      </c>
      <c r="T25" s="73">
        <f t="shared" si="4"/>
        <v>745620</v>
      </c>
      <c r="U25" s="73">
        <f t="shared" si="4"/>
        <v>2473594</v>
      </c>
      <c r="V25" s="73">
        <f t="shared" si="4"/>
        <v>47365038</v>
      </c>
      <c r="W25" s="73">
        <f t="shared" si="4"/>
        <v>181901740</v>
      </c>
      <c r="X25" s="73">
        <f t="shared" si="4"/>
        <v>180843000</v>
      </c>
      <c r="Y25" s="73">
        <f t="shared" si="4"/>
        <v>1058740</v>
      </c>
      <c r="Z25" s="170">
        <f>+IF(X25&lt;&gt;0,+(Y25/X25)*100,0)</f>
        <v>0.5854470452270755</v>
      </c>
      <c r="AA25" s="168">
        <f>+AA5+AA9+AA15+AA19+AA24</f>
        <v>180843000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117702017</v>
      </c>
      <c r="D28" s="153">
        <f>SUM(D29:D31)</f>
        <v>0</v>
      </c>
      <c r="E28" s="154">
        <f t="shared" si="5"/>
        <v>118323413</v>
      </c>
      <c r="F28" s="100">
        <f t="shared" si="5"/>
        <v>116297413</v>
      </c>
      <c r="G28" s="100">
        <f t="shared" si="5"/>
        <v>8021573</v>
      </c>
      <c r="H28" s="100">
        <f t="shared" si="5"/>
        <v>11294716</v>
      </c>
      <c r="I28" s="100">
        <f t="shared" si="5"/>
        <v>7522354</v>
      </c>
      <c r="J28" s="100">
        <f t="shared" si="5"/>
        <v>26838643</v>
      </c>
      <c r="K28" s="100">
        <f t="shared" si="5"/>
        <v>10074493</v>
      </c>
      <c r="L28" s="100">
        <f t="shared" si="5"/>
        <v>0</v>
      </c>
      <c r="M28" s="100">
        <f t="shared" si="5"/>
        <v>9750947</v>
      </c>
      <c r="N28" s="100">
        <f t="shared" si="5"/>
        <v>19825440</v>
      </c>
      <c r="O28" s="100">
        <f t="shared" si="5"/>
        <v>7671743</v>
      </c>
      <c r="P28" s="100">
        <f t="shared" si="5"/>
        <v>10283914</v>
      </c>
      <c r="Q28" s="100">
        <f t="shared" si="5"/>
        <v>7030948</v>
      </c>
      <c r="R28" s="100">
        <f t="shared" si="5"/>
        <v>24986605</v>
      </c>
      <c r="S28" s="100">
        <f t="shared" si="5"/>
        <v>11042035</v>
      </c>
      <c r="T28" s="100">
        <f t="shared" si="5"/>
        <v>8153940</v>
      </c>
      <c r="U28" s="100">
        <f t="shared" si="5"/>
        <v>11251119</v>
      </c>
      <c r="V28" s="100">
        <f t="shared" si="5"/>
        <v>30447094</v>
      </c>
      <c r="W28" s="100">
        <f t="shared" si="5"/>
        <v>102097782</v>
      </c>
      <c r="X28" s="100">
        <f t="shared" si="5"/>
        <v>118323456</v>
      </c>
      <c r="Y28" s="100">
        <f t="shared" si="5"/>
        <v>-16225674</v>
      </c>
      <c r="Z28" s="137">
        <f>+IF(X28&lt;&gt;0,+(Y28/X28)*100,0)</f>
        <v>-13.712981811484614</v>
      </c>
      <c r="AA28" s="153">
        <f>SUM(AA29:AA31)</f>
        <v>116297413</v>
      </c>
    </row>
    <row r="29" spans="1:27" ht="12.75">
      <c r="A29" s="138" t="s">
        <v>75</v>
      </c>
      <c r="B29" s="136"/>
      <c r="C29" s="155">
        <v>53621379</v>
      </c>
      <c r="D29" s="155"/>
      <c r="E29" s="156">
        <v>50988934</v>
      </c>
      <c r="F29" s="60">
        <v>60837934</v>
      </c>
      <c r="G29" s="60">
        <v>3845760</v>
      </c>
      <c r="H29" s="60">
        <v>6283618</v>
      </c>
      <c r="I29" s="60">
        <v>2468049</v>
      </c>
      <c r="J29" s="60">
        <v>12597427</v>
      </c>
      <c r="K29" s="60">
        <v>3903887</v>
      </c>
      <c r="L29" s="60"/>
      <c r="M29" s="60">
        <v>5855318</v>
      </c>
      <c r="N29" s="60">
        <v>9759205</v>
      </c>
      <c r="O29" s="60">
        <v>4384699</v>
      </c>
      <c r="P29" s="60">
        <v>4239277</v>
      </c>
      <c r="Q29" s="60">
        <v>3845963</v>
      </c>
      <c r="R29" s="60">
        <v>12469939</v>
      </c>
      <c r="S29" s="60">
        <v>7285397</v>
      </c>
      <c r="T29" s="60">
        <v>4270848</v>
      </c>
      <c r="U29" s="60">
        <v>3970929</v>
      </c>
      <c r="V29" s="60">
        <v>15527174</v>
      </c>
      <c r="W29" s="60">
        <v>50353745</v>
      </c>
      <c r="X29" s="60">
        <v>50988948</v>
      </c>
      <c r="Y29" s="60">
        <v>-635203</v>
      </c>
      <c r="Z29" s="140">
        <v>-1.25</v>
      </c>
      <c r="AA29" s="155">
        <v>60837934</v>
      </c>
    </row>
    <row r="30" spans="1:27" ht="12.75">
      <c r="A30" s="138" t="s">
        <v>76</v>
      </c>
      <c r="B30" s="136"/>
      <c r="C30" s="157">
        <v>44091408</v>
      </c>
      <c r="D30" s="157"/>
      <c r="E30" s="158">
        <v>62818330</v>
      </c>
      <c r="F30" s="159">
        <v>37371330</v>
      </c>
      <c r="G30" s="159">
        <v>2747834</v>
      </c>
      <c r="H30" s="159">
        <v>2905757</v>
      </c>
      <c r="I30" s="159">
        <v>3438478</v>
      </c>
      <c r="J30" s="159">
        <v>9092069</v>
      </c>
      <c r="K30" s="159">
        <v>2508062</v>
      </c>
      <c r="L30" s="159"/>
      <c r="M30" s="159">
        <v>2553768</v>
      </c>
      <c r="N30" s="159">
        <v>5061830</v>
      </c>
      <c r="O30" s="159">
        <v>1749367</v>
      </c>
      <c r="P30" s="159">
        <v>4035163</v>
      </c>
      <c r="Q30" s="159">
        <v>1811787</v>
      </c>
      <c r="R30" s="159">
        <v>7596317</v>
      </c>
      <c r="S30" s="159">
        <v>2475037</v>
      </c>
      <c r="T30" s="159">
        <v>1353764</v>
      </c>
      <c r="U30" s="159">
        <v>6009765</v>
      </c>
      <c r="V30" s="159">
        <v>9838566</v>
      </c>
      <c r="W30" s="159">
        <v>31588782</v>
      </c>
      <c r="X30" s="159">
        <v>62818524</v>
      </c>
      <c r="Y30" s="159">
        <v>-31229742</v>
      </c>
      <c r="Z30" s="141">
        <v>-49.71</v>
      </c>
      <c r="AA30" s="157">
        <v>37371330</v>
      </c>
    </row>
    <row r="31" spans="1:27" ht="12.75">
      <c r="A31" s="138" t="s">
        <v>77</v>
      </c>
      <c r="B31" s="136"/>
      <c r="C31" s="155">
        <v>19989230</v>
      </c>
      <c r="D31" s="155"/>
      <c r="E31" s="156">
        <v>4516149</v>
      </c>
      <c r="F31" s="60">
        <v>18088149</v>
      </c>
      <c r="G31" s="60">
        <v>1427979</v>
      </c>
      <c r="H31" s="60">
        <v>2105341</v>
      </c>
      <c r="I31" s="60">
        <v>1615827</v>
      </c>
      <c r="J31" s="60">
        <v>5149147</v>
      </c>
      <c r="K31" s="60">
        <v>3662544</v>
      </c>
      <c r="L31" s="60"/>
      <c r="M31" s="60">
        <v>1341861</v>
      </c>
      <c r="N31" s="60">
        <v>5004405</v>
      </c>
      <c r="O31" s="60">
        <v>1537677</v>
      </c>
      <c r="P31" s="60">
        <v>2009474</v>
      </c>
      <c r="Q31" s="60">
        <v>1373198</v>
      </c>
      <c r="R31" s="60">
        <v>4920349</v>
      </c>
      <c r="S31" s="60">
        <v>1281601</v>
      </c>
      <c r="T31" s="60">
        <v>2529328</v>
      </c>
      <c r="U31" s="60">
        <v>1270425</v>
      </c>
      <c r="V31" s="60">
        <v>5081354</v>
      </c>
      <c r="W31" s="60">
        <v>20155255</v>
      </c>
      <c r="X31" s="60">
        <v>4515984</v>
      </c>
      <c r="Y31" s="60">
        <v>15639271</v>
      </c>
      <c r="Z31" s="140">
        <v>346.31</v>
      </c>
      <c r="AA31" s="155">
        <v>18088149</v>
      </c>
    </row>
    <row r="32" spans="1:27" ht="12.75">
      <c r="A32" s="135" t="s">
        <v>78</v>
      </c>
      <c r="B32" s="136"/>
      <c r="C32" s="153">
        <f aca="true" t="shared" si="6" ref="C32:Y32">SUM(C33:C37)</f>
        <v>10412551</v>
      </c>
      <c r="D32" s="153">
        <f>SUM(D33:D37)</f>
        <v>0</v>
      </c>
      <c r="E32" s="154">
        <f t="shared" si="6"/>
        <v>21778173</v>
      </c>
      <c r="F32" s="100">
        <f t="shared" si="6"/>
        <v>16054049</v>
      </c>
      <c r="G32" s="100">
        <f t="shared" si="6"/>
        <v>623697</v>
      </c>
      <c r="H32" s="100">
        <f t="shared" si="6"/>
        <v>662735</v>
      </c>
      <c r="I32" s="100">
        <f t="shared" si="6"/>
        <v>620305</v>
      </c>
      <c r="J32" s="100">
        <f t="shared" si="6"/>
        <v>1906737</v>
      </c>
      <c r="K32" s="100">
        <f t="shared" si="6"/>
        <v>1250697</v>
      </c>
      <c r="L32" s="100">
        <f t="shared" si="6"/>
        <v>0</v>
      </c>
      <c r="M32" s="100">
        <f t="shared" si="6"/>
        <v>824655</v>
      </c>
      <c r="N32" s="100">
        <f t="shared" si="6"/>
        <v>2075352</v>
      </c>
      <c r="O32" s="100">
        <f t="shared" si="6"/>
        <v>528688</v>
      </c>
      <c r="P32" s="100">
        <f t="shared" si="6"/>
        <v>768611</v>
      </c>
      <c r="Q32" s="100">
        <f t="shared" si="6"/>
        <v>591848</v>
      </c>
      <c r="R32" s="100">
        <f t="shared" si="6"/>
        <v>1889147</v>
      </c>
      <c r="S32" s="100">
        <f t="shared" si="6"/>
        <v>748551</v>
      </c>
      <c r="T32" s="100">
        <f t="shared" si="6"/>
        <v>721358</v>
      </c>
      <c r="U32" s="100">
        <f t="shared" si="6"/>
        <v>1043500</v>
      </c>
      <c r="V32" s="100">
        <f t="shared" si="6"/>
        <v>2513409</v>
      </c>
      <c r="W32" s="100">
        <f t="shared" si="6"/>
        <v>8384645</v>
      </c>
      <c r="X32" s="100">
        <f t="shared" si="6"/>
        <v>21778176</v>
      </c>
      <c r="Y32" s="100">
        <f t="shared" si="6"/>
        <v>-13393531</v>
      </c>
      <c r="Z32" s="137">
        <f>+IF(X32&lt;&gt;0,+(Y32/X32)*100,0)</f>
        <v>-61.49978308559909</v>
      </c>
      <c r="AA32" s="153">
        <f>SUM(AA33:AA37)</f>
        <v>16054049</v>
      </c>
    </row>
    <row r="33" spans="1:27" ht="12.75">
      <c r="A33" s="138" t="s">
        <v>79</v>
      </c>
      <c r="B33" s="136"/>
      <c r="C33" s="155"/>
      <c r="D33" s="155"/>
      <c r="E33" s="156">
        <v>15777420</v>
      </c>
      <c r="F33" s="60"/>
      <c r="G33" s="60"/>
      <c r="H33" s="60"/>
      <c r="I33" s="60"/>
      <c r="J33" s="60"/>
      <c r="K33" s="60">
        <v>871200</v>
      </c>
      <c r="L33" s="60"/>
      <c r="M33" s="60"/>
      <c r="N33" s="60">
        <v>871200</v>
      </c>
      <c r="O33" s="60"/>
      <c r="P33" s="60"/>
      <c r="Q33" s="60"/>
      <c r="R33" s="60"/>
      <c r="S33" s="60"/>
      <c r="T33" s="60"/>
      <c r="U33" s="60"/>
      <c r="V33" s="60"/>
      <c r="W33" s="60">
        <v>871200</v>
      </c>
      <c r="X33" s="60">
        <v>15777420</v>
      </c>
      <c r="Y33" s="60">
        <v>-14906220</v>
      </c>
      <c r="Z33" s="140">
        <v>-94.48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10412551</v>
      </c>
      <c r="D35" s="155"/>
      <c r="E35" s="156">
        <v>6000753</v>
      </c>
      <c r="F35" s="60">
        <v>16054049</v>
      </c>
      <c r="G35" s="60">
        <v>623697</v>
      </c>
      <c r="H35" s="60">
        <v>662735</v>
      </c>
      <c r="I35" s="60">
        <v>620305</v>
      </c>
      <c r="J35" s="60">
        <v>1906737</v>
      </c>
      <c r="K35" s="60">
        <v>379497</v>
      </c>
      <c r="L35" s="60"/>
      <c r="M35" s="60">
        <v>824655</v>
      </c>
      <c r="N35" s="60">
        <v>1204152</v>
      </c>
      <c r="O35" s="60">
        <v>528688</v>
      </c>
      <c r="P35" s="60">
        <v>768611</v>
      </c>
      <c r="Q35" s="60">
        <v>591848</v>
      </c>
      <c r="R35" s="60">
        <v>1889147</v>
      </c>
      <c r="S35" s="60">
        <v>748551</v>
      </c>
      <c r="T35" s="60">
        <v>721358</v>
      </c>
      <c r="U35" s="60">
        <v>1043500</v>
      </c>
      <c r="V35" s="60">
        <v>2513409</v>
      </c>
      <c r="W35" s="60">
        <v>7513445</v>
      </c>
      <c r="X35" s="60">
        <v>6000756</v>
      </c>
      <c r="Y35" s="60">
        <v>1512689</v>
      </c>
      <c r="Z35" s="140">
        <v>25.21</v>
      </c>
      <c r="AA35" s="155">
        <v>16054049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46353140</v>
      </c>
      <c r="D38" s="153">
        <f>SUM(D39:D41)</f>
        <v>0</v>
      </c>
      <c r="E38" s="154">
        <f t="shared" si="7"/>
        <v>35703821</v>
      </c>
      <c r="F38" s="100">
        <f t="shared" si="7"/>
        <v>45707920</v>
      </c>
      <c r="G38" s="100">
        <f t="shared" si="7"/>
        <v>3415603</v>
      </c>
      <c r="H38" s="100">
        <f t="shared" si="7"/>
        <v>3652215</v>
      </c>
      <c r="I38" s="100">
        <f t="shared" si="7"/>
        <v>7905293</v>
      </c>
      <c r="J38" s="100">
        <f t="shared" si="7"/>
        <v>14973111</v>
      </c>
      <c r="K38" s="100">
        <f t="shared" si="7"/>
        <v>1093691</v>
      </c>
      <c r="L38" s="100">
        <f t="shared" si="7"/>
        <v>0</v>
      </c>
      <c r="M38" s="100">
        <f t="shared" si="7"/>
        <v>4109340</v>
      </c>
      <c r="N38" s="100">
        <f t="shared" si="7"/>
        <v>5203031</v>
      </c>
      <c r="O38" s="100">
        <f t="shared" si="7"/>
        <v>5791505</v>
      </c>
      <c r="P38" s="100">
        <f t="shared" si="7"/>
        <v>4288719</v>
      </c>
      <c r="Q38" s="100">
        <f t="shared" si="7"/>
        <v>3432520</v>
      </c>
      <c r="R38" s="100">
        <f t="shared" si="7"/>
        <v>13512744</v>
      </c>
      <c r="S38" s="100">
        <f t="shared" si="7"/>
        <v>3255796</v>
      </c>
      <c r="T38" s="100">
        <f t="shared" si="7"/>
        <v>2809022</v>
      </c>
      <c r="U38" s="100">
        <f t="shared" si="7"/>
        <v>4970875</v>
      </c>
      <c r="V38" s="100">
        <f t="shared" si="7"/>
        <v>11035693</v>
      </c>
      <c r="W38" s="100">
        <f t="shared" si="7"/>
        <v>44724579</v>
      </c>
      <c r="X38" s="100">
        <f t="shared" si="7"/>
        <v>35703780</v>
      </c>
      <c r="Y38" s="100">
        <f t="shared" si="7"/>
        <v>9020799</v>
      </c>
      <c r="Z38" s="137">
        <f>+IF(X38&lt;&gt;0,+(Y38/X38)*100,0)</f>
        <v>25.265669349295788</v>
      </c>
      <c r="AA38" s="153">
        <f>SUM(AA39:AA41)</f>
        <v>45707920</v>
      </c>
    </row>
    <row r="39" spans="1:27" ht="12.75">
      <c r="A39" s="138" t="s">
        <v>85</v>
      </c>
      <c r="B39" s="136"/>
      <c r="C39" s="155">
        <v>19986122</v>
      </c>
      <c r="D39" s="155"/>
      <c r="E39" s="156">
        <v>11301235</v>
      </c>
      <c r="F39" s="60">
        <v>22053370</v>
      </c>
      <c r="G39" s="60">
        <v>1563495</v>
      </c>
      <c r="H39" s="60">
        <v>1572520</v>
      </c>
      <c r="I39" s="60">
        <v>6026876</v>
      </c>
      <c r="J39" s="60">
        <v>9162891</v>
      </c>
      <c r="K39" s="60">
        <v>-823561</v>
      </c>
      <c r="L39" s="60"/>
      <c r="M39" s="60">
        <v>1753661</v>
      </c>
      <c r="N39" s="60">
        <v>930100</v>
      </c>
      <c r="O39" s="60">
        <v>3791149</v>
      </c>
      <c r="P39" s="60">
        <v>2180920</v>
      </c>
      <c r="Q39" s="60">
        <v>1309487</v>
      </c>
      <c r="R39" s="60">
        <v>7281556</v>
      </c>
      <c r="S39" s="60">
        <v>1228007</v>
      </c>
      <c r="T39" s="60">
        <v>840084</v>
      </c>
      <c r="U39" s="60">
        <v>2874982</v>
      </c>
      <c r="V39" s="60">
        <v>4943073</v>
      </c>
      <c r="W39" s="60">
        <v>22317620</v>
      </c>
      <c r="X39" s="60">
        <v>11301192</v>
      </c>
      <c r="Y39" s="60">
        <v>11016428</v>
      </c>
      <c r="Z39" s="140">
        <v>97.48</v>
      </c>
      <c r="AA39" s="155">
        <v>22053370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26367018</v>
      </c>
      <c r="D41" s="155"/>
      <c r="E41" s="156">
        <v>24402586</v>
      </c>
      <c r="F41" s="60">
        <v>23654550</v>
      </c>
      <c r="G41" s="60">
        <v>1852108</v>
      </c>
      <c r="H41" s="60">
        <v>2079695</v>
      </c>
      <c r="I41" s="60">
        <v>1878417</v>
      </c>
      <c r="J41" s="60">
        <v>5810220</v>
      </c>
      <c r="K41" s="60">
        <v>1917252</v>
      </c>
      <c r="L41" s="60"/>
      <c r="M41" s="60">
        <v>2355679</v>
      </c>
      <c r="N41" s="60">
        <v>4272931</v>
      </c>
      <c r="O41" s="60">
        <v>2000356</v>
      </c>
      <c r="P41" s="60">
        <v>2107799</v>
      </c>
      <c r="Q41" s="60">
        <v>2123033</v>
      </c>
      <c r="R41" s="60">
        <v>6231188</v>
      </c>
      <c r="S41" s="60">
        <v>2027789</v>
      </c>
      <c r="T41" s="60">
        <v>1968938</v>
      </c>
      <c r="U41" s="60">
        <v>2095893</v>
      </c>
      <c r="V41" s="60">
        <v>6092620</v>
      </c>
      <c r="W41" s="60">
        <v>22406959</v>
      </c>
      <c r="X41" s="60">
        <v>24402588</v>
      </c>
      <c r="Y41" s="60">
        <v>-1995629</v>
      </c>
      <c r="Z41" s="140">
        <v>-8.18</v>
      </c>
      <c r="AA41" s="155">
        <v>23654550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174467708</v>
      </c>
      <c r="D48" s="168">
        <f>+D28+D32+D38+D42+D47</f>
        <v>0</v>
      </c>
      <c r="E48" s="169">
        <f t="shared" si="9"/>
        <v>175805407</v>
      </c>
      <c r="F48" s="73">
        <f t="shared" si="9"/>
        <v>178059382</v>
      </c>
      <c r="G48" s="73">
        <f t="shared" si="9"/>
        <v>12060873</v>
      </c>
      <c r="H48" s="73">
        <f t="shared" si="9"/>
        <v>15609666</v>
      </c>
      <c r="I48" s="73">
        <f t="shared" si="9"/>
        <v>16047952</v>
      </c>
      <c r="J48" s="73">
        <f t="shared" si="9"/>
        <v>43718491</v>
      </c>
      <c r="K48" s="73">
        <f t="shared" si="9"/>
        <v>12418881</v>
      </c>
      <c r="L48" s="73">
        <f t="shared" si="9"/>
        <v>0</v>
      </c>
      <c r="M48" s="73">
        <f t="shared" si="9"/>
        <v>14684942</v>
      </c>
      <c r="N48" s="73">
        <f t="shared" si="9"/>
        <v>27103823</v>
      </c>
      <c r="O48" s="73">
        <f t="shared" si="9"/>
        <v>13991936</v>
      </c>
      <c r="P48" s="73">
        <f t="shared" si="9"/>
        <v>15341244</v>
      </c>
      <c r="Q48" s="73">
        <f t="shared" si="9"/>
        <v>11055316</v>
      </c>
      <c r="R48" s="73">
        <f t="shared" si="9"/>
        <v>40388496</v>
      </c>
      <c r="S48" s="73">
        <f t="shared" si="9"/>
        <v>15046382</v>
      </c>
      <c r="T48" s="73">
        <f t="shared" si="9"/>
        <v>11684320</v>
      </c>
      <c r="U48" s="73">
        <f t="shared" si="9"/>
        <v>17265494</v>
      </c>
      <c r="V48" s="73">
        <f t="shared" si="9"/>
        <v>43996196</v>
      </c>
      <c r="W48" s="73">
        <f t="shared" si="9"/>
        <v>155207006</v>
      </c>
      <c r="X48" s="73">
        <f t="shared" si="9"/>
        <v>175805412</v>
      </c>
      <c r="Y48" s="73">
        <f t="shared" si="9"/>
        <v>-20598406</v>
      </c>
      <c r="Z48" s="170">
        <f>+IF(X48&lt;&gt;0,+(Y48/X48)*100,0)</f>
        <v>-11.71659379860274</v>
      </c>
      <c r="AA48" s="168">
        <f>+AA28+AA32+AA38+AA42+AA47</f>
        <v>178059382</v>
      </c>
    </row>
    <row r="49" spans="1:27" ht="12.75">
      <c r="A49" s="148" t="s">
        <v>49</v>
      </c>
      <c r="B49" s="149"/>
      <c r="C49" s="171">
        <f aca="true" t="shared" si="10" ref="C49:Y49">+C25-C48</f>
        <v>3782201</v>
      </c>
      <c r="D49" s="171">
        <f>+D25-D48</f>
        <v>0</v>
      </c>
      <c r="E49" s="172">
        <f t="shared" si="10"/>
        <v>5037593</v>
      </c>
      <c r="F49" s="173">
        <f t="shared" si="10"/>
        <v>2783618</v>
      </c>
      <c r="G49" s="173">
        <f t="shared" si="10"/>
        <v>61680788</v>
      </c>
      <c r="H49" s="173">
        <f t="shared" si="10"/>
        <v>-13090027</v>
      </c>
      <c r="I49" s="173">
        <f t="shared" si="10"/>
        <v>-15840828</v>
      </c>
      <c r="J49" s="173">
        <f t="shared" si="10"/>
        <v>32749933</v>
      </c>
      <c r="K49" s="173">
        <f t="shared" si="10"/>
        <v>-12332194</v>
      </c>
      <c r="L49" s="173">
        <f t="shared" si="10"/>
        <v>0</v>
      </c>
      <c r="M49" s="173">
        <f t="shared" si="10"/>
        <v>42339696</v>
      </c>
      <c r="N49" s="173">
        <f t="shared" si="10"/>
        <v>30007502</v>
      </c>
      <c r="O49" s="173">
        <f t="shared" si="10"/>
        <v>-13699723</v>
      </c>
      <c r="P49" s="173">
        <f t="shared" si="10"/>
        <v>-14676504</v>
      </c>
      <c r="Q49" s="173">
        <f t="shared" si="10"/>
        <v>-11055316</v>
      </c>
      <c r="R49" s="173">
        <f t="shared" si="10"/>
        <v>-39431543</v>
      </c>
      <c r="S49" s="173">
        <f t="shared" si="10"/>
        <v>29099442</v>
      </c>
      <c r="T49" s="173">
        <f t="shared" si="10"/>
        <v>-10938700</v>
      </c>
      <c r="U49" s="173">
        <f t="shared" si="10"/>
        <v>-14791900</v>
      </c>
      <c r="V49" s="173">
        <f t="shared" si="10"/>
        <v>3368842</v>
      </c>
      <c r="W49" s="173">
        <f t="shared" si="10"/>
        <v>26694734</v>
      </c>
      <c r="X49" s="173">
        <f>IF(F25=F48,0,X25-X48)</f>
        <v>5037588</v>
      </c>
      <c r="Y49" s="173">
        <f t="shared" si="10"/>
        <v>21657146</v>
      </c>
      <c r="Z49" s="174">
        <f>+IF(X49&lt;&gt;0,+(Y49/X49)*100,0)</f>
        <v>429.91102090921294</v>
      </c>
      <c r="AA49" s="171">
        <f>+AA25-AA48</f>
        <v>2783618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2331126</v>
      </c>
      <c r="D13" s="155">
        <v>0</v>
      </c>
      <c r="E13" s="156">
        <v>2160000</v>
      </c>
      <c r="F13" s="60">
        <v>2160000</v>
      </c>
      <c r="G13" s="60">
        <v>126661</v>
      </c>
      <c r="H13" s="60">
        <v>477639</v>
      </c>
      <c r="I13" s="60">
        <v>207124</v>
      </c>
      <c r="J13" s="60">
        <v>811424</v>
      </c>
      <c r="K13" s="60">
        <v>86687</v>
      </c>
      <c r="L13" s="60">
        <v>0</v>
      </c>
      <c r="M13" s="60">
        <v>68638</v>
      </c>
      <c r="N13" s="60">
        <v>155325</v>
      </c>
      <c r="O13" s="60">
        <v>290371</v>
      </c>
      <c r="P13" s="60">
        <v>209641</v>
      </c>
      <c r="Q13" s="60">
        <v>0</v>
      </c>
      <c r="R13" s="60">
        <v>500012</v>
      </c>
      <c r="S13" s="60">
        <v>682301</v>
      </c>
      <c r="T13" s="60">
        <v>212642</v>
      </c>
      <c r="U13" s="60">
        <v>264437</v>
      </c>
      <c r="V13" s="60">
        <v>1159380</v>
      </c>
      <c r="W13" s="60">
        <v>2626141</v>
      </c>
      <c r="X13" s="60">
        <v>2160000</v>
      </c>
      <c r="Y13" s="60">
        <v>466141</v>
      </c>
      <c r="Z13" s="140">
        <v>21.58</v>
      </c>
      <c r="AA13" s="155">
        <v>2160000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2080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2250</v>
      </c>
      <c r="V15" s="60">
        <v>2250</v>
      </c>
      <c r="W15" s="60">
        <v>2250</v>
      </c>
      <c r="X15" s="60"/>
      <c r="Y15" s="60">
        <v>2250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173000973</v>
      </c>
      <c r="D19" s="155">
        <v>0</v>
      </c>
      <c r="E19" s="156">
        <v>178673000</v>
      </c>
      <c r="F19" s="60">
        <v>178673000</v>
      </c>
      <c r="G19" s="60">
        <v>73615000</v>
      </c>
      <c r="H19" s="60">
        <v>323000</v>
      </c>
      <c r="I19" s="60">
        <v>0</v>
      </c>
      <c r="J19" s="60">
        <v>73938000</v>
      </c>
      <c r="K19" s="60">
        <v>0</v>
      </c>
      <c r="L19" s="60">
        <v>0</v>
      </c>
      <c r="M19" s="60">
        <v>56956000</v>
      </c>
      <c r="N19" s="60">
        <v>56956000</v>
      </c>
      <c r="O19" s="60">
        <v>0</v>
      </c>
      <c r="P19" s="60">
        <v>388000</v>
      </c>
      <c r="Q19" s="60">
        <v>0</v>
      </c>
      <c r="R19" s="60">
        <v>388000</v>
      </c>
      <c r="S19" s="60">
        <v>43419000</v>
      </c>
      <c r="T19" s="60">
        <v>520282</v>
      </c>
      <c r="U19" s="60">
        <v>2296319</v>
      </c>
      <c r="V19" s="60">
        <v>46235601</v>
      </c>
      <c r="W19" s="60">
        <v>177517601</v>
      </c>
      <c r="X19" s="60">
        <v>178673004</v>
      </c>
      <c r="Y19" s="60">
        <v>-1155403</v>
      </c>
      <c r="Z19" s="140">
        <v>-0.65</v>
      </c>
      <c r="AA19" s="155">
        <v>178673000</v>
      </c>
    </row>
    <row r="20" spans="1:27" ht="12.75">
      <c r="A20" s="181" t="s">
        <v>35</v>
      </c>
      <c r="B20" s="185"/>
      <c r="C20" s="155">
        <v>1570496</v>
      </c>
      <c r="D20" s="155">
        <v>0</v>
      </c>
      <c r="E20" s="156">
        <v>10000</v>
      </c>
      <c r="F20" s="54">
        <v>10000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1842</v>
      </c>
      <c r="P20" s="54">
        <v>67099</v>
      </c>
      <c r="Q20" s="54">
        <v>0</v>
      </c>
      <c r="R20" s="54">
        <v>68941</v>
      </c>
      <c r="S20" s="54">
        <v>44523</v>
      </c>
      <c r="T20" s="54">
        <v>12696</v>
      </c>
      <c r="U20" s="54">
        <v>-89412</v>
      </c>
      <c r="V20" s="54">
        <v>-32193</v>
      </c>
      <c r="W20" s="54">
        <v>36748</v>
      </c>
      <c r="X20" s="54">
        <v>9996</v>
      </c>
      <c r="Y20" s="54">
        <v>26752</v>
      </c>
      <c r="Z20" s="184">
        <v>267.63</v>
      </c>
      <c r="AA20" s="130">
        <v>10000</v>
      </c>
    </row>
    <row r="21" spans="1:27" ht="12.75">
      <c r="A21" s="181" t="s">
        <v>115</v>
      </c>
      <c r="B21" s="185"/>
      <c r="C21" s="155">
        <v>39442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176944117</v>
      </c>
      <c r="D22" s="188">
        <f>SUM(D5:D21)</f>
        <v>0</v>
      </c>
      <c r="E22" s="189">
        <f t="shared" si="0"/>
        <v>180843000</v>
      </c>
      <c r="F22" s="190">
        <f t="shared" si="0"/>
        <v>180843000</v>
      </c>
      <c r="G22" s="190">
        <f t="shared" si="0"/>
        <v>73741661</v>
      </c>
      <c r="H22" s="190">
        <f t="shared" si="0"/>
        <v>800639</v>
      </c>
      <c r="I22" s="190">
        <f t="shared" si="0"/>
        <v>207124</v>
      </c>
      <c r="J22" s="190">
        <f t="shared" si="0"/>
        <v>74749424</v>
      </c>
      <c r="K22" s="190">
        <f t="shared" si="0"/>
        <v>86687</v>
      </c>
      <c r="L22" s="190">
        <f t="shared" si="0"/>
        <v>0</v>
      </c>
      <c r="M22" s="190">
        <f t="shared" si="0"/>
        <v>57024638</v>
      </c>
      <c r="N22" s="190">
        <f t="shared" si="0"/>
        <v>57111325</v>
      </c>
      <c r="O22" s="190">
        <f t="shared" si="0"/>
        <v>292213</v>
      </c>
      <c r="P22" s="190">
        <f t="shared" si="0"/>
        <v>664740</v>
      </c>
      <c r="Q22" s="190">
        <f t="shared" si="0"/>
        <v>0</v>
      </c>
      <c r="R22" s="190">
        <f t="shared" si="0"/>
        <v>956953</v>
      </c>
      <c r="S22" s="190">
        <f t="shared" si="0"/>
        <v>44145824</v>
      </c>
      <c r="T22" s="190">
        <f t="shared" si="0"/>
        <v>745620</v>
      </c>
      <c r="U22" s="190">
        <f t="shared" si="0"/>
        <v>2473594</v>
      </c>
      <c r="V22" s="190">
        <f t="shared" si="0"/>
        <v>47365038</v>
      </c>
      <c r="W22" s="190">
        <f t="shared" si="0"/>
        <v>180182740</v>
      </c>
      <c r="X22" s="190">
        <f t="shared" si="0"/>
        <v>180843000</v>
      </c>
      <c r="Y22" s="190">
        <f t="shared" si="0"/>
        <v>-660260</v>
      </c>
      <c r="Z22" s="191">
        <f>+IF(X22&lt;&gt;0,+(Y22/X22)*100,0)</f>
        <v>-0.3651012203955918</v>
      </c>
      <c r="AA22" s="188">
        <f>SUM(AA5:AA21)</f>
        <v>180843000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81802856</v>
      </c>
      <c r="D25" s="155">
        <v>0</v>
      </c>
      <c r="E25" s="156">
        <v>87434836</v>
      </c>
      <c r="F25" s="60">
        <v>83804736</v>
      </c>
      <c r="G25" s="60">
        <v>7282796</v>
      </c>
      <c r="H25" s="60">
        <v>6917083</v>
      </c>
      <c r="I25" s="60">
        <v>8622296</v>
      </c>
      <c r="J25" s="60">
        <v>22822175</v>
      </c>
      <c r="K25" s="60">
        <v>5544309</v>
      </c>
      <c r="L25" s="60">
        <v>0</v>
      </c>
      <c r="M25" s="60">
        <v>7527352</v>
      </c>
      <c r="N25" s="60">
        <v>13071661</v>
      </c>
      <c r="O25" s="60">
        <v>7166736</v>
      </c>
      <c r="P25" s="60">
        <v>6758934</v>
      </c>
      <c r="Q25" s="60">
        <v>7157605</v>
      </c>
      <c r="R25" s="60">
        <v>21083275</v>
      </c>
      <c r="S25" s="60">
        <v>6941660</v>
      </c>
      <c r="T25" s="60">
        <v>7057797</v>
      </c>
      <c r="U25" s="60">
        <v>6958305</v>
      </c>
      <c r="V25" s="60">
        <v>20957762</v>
      </c>
      <c r="W25" s="60">
        <v>77934873</v>
      </c>
      <c r="X25" s="60">
        <v>87434832</v>
      </c>
      <c r="Y25" s="60">
        <v>-9499959</v>
      </c>
      <c r="Z25" s="140">
        <v>-10.87</v>
      </c>
      <c r="AA25" s="155">
        <v>83804736</v>
      </c>
    </row>
    <row r="26" spans="1:27" ht="12.75">
      <c r="A26" s="183" t="s">
        <v>38</v>
      </c>
      <c r="B26" s="182"/>
      <c r="C26" s="155">
        <v>8597538</v>
      </c>
      <c r="D26" s="155">
        <v>0</v>
      </c>
      <c r="E26" s="156">
        <v>9476900</v>
      </c>
      <c r="F26" s="60">
        <v>9476900</v>
      </c>
      <c r="G26" s="60">
        <v>736322</v>
      </c>
      <c r="H26" s="60">
        <v>757028</v>
      </c>
      <c r="I26" s="60">
        <v>772623</v>
      </c>
      <c r="J26" s="60">
        <v>2265973</v>
      </c>
      <c r="K26" s="60">
        <v>774041</v>
      </c>
      <c r="L26" s="60">
        <v>0</v>
      </c>
      <c r="M26" s="60">
        <v>767876</v>
      </c>
      <c r="N26" s="60">
        <v>1541917</v>
      </c>
      <c r="O26" s="60">
        <v>731886</v>
      </c>
      <c r="P26" s="60">
        <v>1008023</v>
      </c>
      <c r="Q26" s="60">
        <v>834731</v>
      </c>
      <c r="R26" s="60">
        <v>2574640</v>
      </c>
      <c r="S26" s="60">
        <v>800734</v>
      </c>
      <c r="T26" s="60">
        <v>775170</v>
      </c>
      <c r="U26" s="60">
        <v>851482</v>
      </c>
      <c r="V26" s="60">
        <v>2427386</v>
      </c>
      <c r="W26" s="60">
        <v>8809916</v>
      </c>
      <c r="X26" s="60">
        <v>9476904</v>
      </c>
      <c r="Y26" s="60">
        <v>-666988</v>
      </c>
      <c r="Z26" s="140">
        <v>-7.04</v>
      </c>
      <c r="AA26" s="155">
        <v>9476900</v>
      </c>
    </row>
    <row r="27" spans="1:27" ht="12.75">
      <c r="A27" s="183" t="s">
        <v>118</v>
      </c>
      <c r="B27" s="182"/>
      <c r="C27" s="155">
        <v>310984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7842770</v>
      </c>
      <c r="D28" s="155">
        <v>0</v>
      </c>
      <c r="E28" s="156">
        <v>4915476</v>
      </c>
      <c r="F28" s="60">
        <v>4921452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4915476</v>
      </c>
      <c r="Y28" s="60">
        <v>-4915476</v>
      </c>
      <c r="Z28" s="140">
        <v>-100</v>
      </c>
      <c r="AA28" s="155">
        <v>4921452</v>
      </c>
    </row>
    <row r="29" spans="1:27" ht="12.75">
      <c r="A29" s="183" t="s">
        <v>40</v>
      </c>
      <c r="B29" s="182"/>
      <c r="C29" s="155">
        <v>421302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751367</v>
      </c>
      <c r="D31" s="155">
        <v>0</v>
      </c>
      <c r="E31" s="156">
        <v>3446000</v>
      </c>
      <c r="F31" s="60">
        <v>3241000</v>
      </c>
      <c r="G31" s="60">
        <v>11736</v>
      </c>
      <c r="H31" s="60">
        <v>443798</v>
      </c>
      <c r="I31" s="60">
        <v>107946</v>
      </c>
      <c r="J31" s="60">
        <v>563480</v>
      </c>
      <c r="K31" s="60">
        <v>268612</v>
      </c>
      <c r="L31" s="60">
        <v>0</v>
      </c>
      <c r="M31" s="60">
        <v>466803</v>
      </c>
      <c r="N31" s="60">
        <v>735415</v>
      </c>
      <c r="O31" s="60">
        <v>235149</v>
      </c>
      <c r="P31" s="60">
        <v>365380</v>
      </c>
      <c r="Q31" s="60">
        <v>239970</v>
      </c>
      <c r="R31" s="60">
        <v>840499</v>
      </c>
      <c r="S31" s="60">
        <v>256411</v>
      </c>
      <c r="T31" s="60">
        <v>125825</v>
      </c>
      <c r="U31" s="60">
        <v>46564</v>
      </c>
      <c r="V31" s="60">
        <v>428800</v>
      </c>
      <c r="W31" s="60">
        <v>2568194</v>
      </c>
      <c r="X31" s="60">
        <v>3446004</v>
      </c>
      <c r="Y31" s="60">
        <v>-877810</v>
      </c>
      <c r="Z31" s="140">
        <v>-25.47</v>
      </c>
      <c r="AA31" s="155">
        <v>3241000</v>
      </c>
    </row>
    <row r="32" spans="1:27" ht="12.75">
      <c r="A32" s="183" t="s">
        <v>121</v>
      </c>
      <c r="B32" s="182"/>
      <c r="C32" s="155">
        <v>24987802</v>
      </c>
      <c r="D32" s="155">
        <v>0</v>
      </c>
      <c r="E32" s="156">
        <v>38582499</v>
      </c>
      <c r="F32" s="60">
        <v>40291499</v>
      </c>
      <c r="G32" s="60">
        <v>2906119</v>
      </c>
      <c r="H32" s="60">
        <v>4966761</v>
      </c>
      <c r="I32" s="60">
        <v>3994504</v>
      </c>
      <c r="J32" s="60">
        <v>11867384</v>
      </c>
      <c r="K32" s="60">
        <v>3871761</v>
      </c>
      <c r="L32" s="60">
        <v>0</v>
      </c>
      <c r="M32" s="60">
        <v>4017986</v>
      </c>
      <c r="N32" s="60">
        <v>7889747</v>
      </c>
      <c r="O32" s="60">
        <v>1365088</v>
      </c>
      <c r="P32" s="60">
        <v>4475471</v>
      </c>
      <c r="Q32" s="60">
        <v>1826008</v>
      </c>
      <c r="R32" s="60">
        <v>7666567</v>
      </c>
      <c r="S32" s="60">
        <v>3749504</v>
      </c>
      <c r="T32" s="60">
        <v>1121088</v>
      </c>
      <c r="U32" s="60">
        <v>7429854</v>
      </c>
      <c r="V32" s="60">
        <v>12300446</v>
      </c>
      <c r="W32" s="60">
        <v>39724144</v>
      </c>
      <c r="X32" s="60">
        <v>38582496</v>
      </c>
      <c r="Y32" s="60">
        <v>1141648</v>
      </c>
      <c r="Z32" s="140">
        <v>2.96</v>
      </c>
      <c r="AA32" s="155">
        <v>40291499</v>
      </c>
    </row>
    <row r="33" spans="1:27" ht="12.75">
      <c r="A33" s="183" t="s">
        <v>42</v>
      </c>
      <c r="B33" s="182"/>
      <c r="C33" s="155">
        <v>5553058</v>
      </c>
      <c r="D33" s="155">
        <v>0</v>
      </c>
      <c r="E33" s="156">
        <v>5792000</v>
      </c>
      <c r="F33" s="60">
        <v>7130136</v>
      </c>
      <c r="G33" s="60">
        <v>324851</v>
      </c>
      <c r="H33" s="60">
        <v>482692</v>
      </c>
      <c r="I33" s="60">
        <v>754883</v>
      </c>
      <c r="J33" s="60">
        <v>1562426</v>
      </c>
      <c r="K33" s="60">
        <v>263734</v>
      </c>
      <c r="L33" s="60">
        <v>0</v>
      </c>
      <c r="M33" s="60">
        <v>392057</v>
      </c>
      <c r="N33" s="60">
        <v>655791</v>
      </c>
      <c r="O33" s="60">
        <v>309587</v>
      </c>
      <c r="P33" s="60">
        <v>299204</v>
      </c>
      <c r="Q33" s="60">
        <v>205454</v>
      </c>
      <c r="R33" s="60">
        <v>814245</v>
      </c>
      <c r="S33" s="60">
        <v>2513576</v>
      </c>
      <c r="T33" s="60">
        <v>109342</v>
      </c>
      <c r="U33" s="60">
        <v>-400066</v>
      </c>
      <c r="V33" s="60">
        <v>2222852</v>
      </c>
      <c r="W33" s="60">
        <v>5255314</v>
      </c>
      <c r="X33" s="60">
        <v>5792004</v>
      </c>
      <c r="Y33" s="60">
        <v>-536690</v>
      </c>
      <c r="Z33" s="140">
        <v>-9.27</v>
      </c>
      <c r="AA33" s="155">
        <v>7130136</v>
      </c>
    </row>
    <row r="34" spans="1:27" ht="12.75">
      <c r="A34" s="183" t="s">
        <v>43</v>
      </c>
      <c r="B34" s="182"/>
      <c r="C34" s="155">
        <v>43022660</v>
      </c>
      <c r="D34" s="155">
        <v>0</v>
      </c>
      <c r="E34" s="156">
        <v>26137696</v>
      </c>
      <c r="F34" s="60">
        <v>29173659</v>
      </c>
      <c r="G34" s="60">
        <v>799049</v>
      </c>
      <c r="H34" s="60">
        <v>2042304</v>
      </c>
      <c r="I34" s="60">
        <v>1795700</v>
      </c>
      <c r="J34" s="60">
        <v>4637053</v>
      </c>
      <c r="K34" s="60">
        <v>1696424</v>
      </c>
      <c r="L34" s="60">
        <v>0</v>
      </c>
      <c r="M34" s="60">
        <v>1512868</v>
      </c>
      <c r="N34" s="60">
        <v>3209292</v>
      </c>
      <c r="O34" s="60">
        <v>4183490</v>
      </c>
      <c r="P34" s="60">
        <v>2434232</v>
      </c>
      <c r="Q34" s="60">
        <v>791548</v>
      </c>
      <c r="R34" s="60">
        <v>7409270</v>
      </c>
      <c r="S34" s="60">
        <v>784497</v>
      </c>
      <c r="T34" s="60">
        <v>2495098</v>
      </c>
      <c r="U34" s="60">
        <v>2379355</v>
      </c>
      <c r="V34" s="60">
        <v>5658950</v>
      </c>
      <c r="W34" s="60">
        <v>20914565</v>
      </c>
      <c r="X34" s="60">
        <v>26137704</v>
      </c>
      <c r="Y34" s="60">
        <v>-5223139</v>
      </c>
      <c r="Z34" s="140">
        <v>-19.98</v>
      </c>
      <c r="AA34" s="155">
        <v>29173659</v>
      </c>
    </row>
    <row r="35" spans="1:27" ht="12.75">
      <c r="A35" s="181" t="s">
        <v>122</v>
      </c>
      <c r="B35" s="185"/>
      <c r="C35" s="155">
        <v>1177371</v>
      </c>
      <c r="D35" s="155">
        <v>0</v>
      </c>
      <c r="E35" s="156">
        <v>20000</v>
      </c>
      <c r="F35" s="60">
        <v>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20004</v>
      </c>
      <c r="Y35" s="60">
        <v>-20004</v>
      </c>
      <c r="Z35" s="140">
        <v>-100</v>
      </c>
      <c r="AA35" s="155">
        <v>20000</v>
      </c>
    </row>
    <row r="36" spans="1:27" ht="12.75">
      <c r="A36" s="193" t="s">
        <v>44</v>
      </c>
      <c r="B36" s="187"/>
      <c r="C36" s="188">
        <f aca="true" t="shared" si="1" ref="C36:Y36">SUM(C25:C35)</f>
        <v>174467708</v>
      </c>
      <c r="D36" s="188">
        <f>SUM(D25:D35)</f>
        <v>0</v>
      </c>
      <c r="E36" s="189">
        <f t="shared" si="1"/>
        <v>175805407</v>
      </c>
      <c r="F36" s="190">
        <f t="shared" si="1"/>
        <v>178059382</v>
      </c>
      <c r="G36" s="190">
        <f t="shared" si="1"/>
        <v>12060873</v>
      </c>
      <c r="H36" s="190">
        <f t="shared" si="1"/>
        <v>15609666</v>
      </c>
      <c r="I36" s="190">
        <f t="shared" si="1"/>
        <v>16047952</v>
      </c>
      <c r="J36" s="190">
        <f t="shared" si="1"/>
        <v>43718491</v>
      </c>
      <c r="K36" s="190">
        <f t="shared" si="1"/>
        <v>12418881</v>
      </c>
      <c r="L36" s="190">
        <f t="shared" si="1"/>
        <v>0</v>
      </c>
      <c r="M36" s="190">
        <f t="shared" si="1"/>
        <v>14684942</v>
      </c>
      <c r="N36" s="190">
        <f t="shared" si="1"/>
        <v>27103823</v>
      </c>
      <c r="O36" s="190">
        <f t="shared" si="1"/>
        <v>13991936</v>
      </c>
      <c r="P36" s="190">
        <f t="shared" si="1"/>
        <v>15341244</v>
      </c>
      <c r="Q36" s="190">
        <f t="shared" si="1"/>
        <v>11055316</v>
      </c>
      <c r="R36" s="190">
        <f t="shared" si="1"/>
        <v>40388496</v>
      </c>
      <c r="S36" s="190">
        <f t="shared" si="1"/>
        <v>15046382</v>
      </c>
      <c r="T36" s="190">
        <f t="shared" si="1"/>
        <v>11684320</v>
      </c>
      <c r="U36" s="190">
        <f t="shared" si="1"/>
        <v>17265494</v>
      </c>
      <c r="V36" s="190">
        <f t="shared" si="1"/>
        <v>43996196</v>
      </c>
      <c r="W36" s="190">
        <f t="shared" si="1"/>
        <v>155207006</v>
      </c>
      <c r="X36" s="190">
        <f t="shared" si="1"/>
        <v>175805424</v>
      </c>
      <c r="Y36" s="190">
        <f t="shared" si="1"/>
        <v>-20598418</v>
      </c>
      <c r="Z36" s="191">
        <f>+IF(X36&lt;&gt;0,+(Y36/X36)*100,0)</f>
        <v>-11.716599824587892</v>
      </c>
      <c r="AA36" s="188">
        <f>SUM(AA25:AA35)</f>
        <v>178059382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2476409</v>
      </c>
      <c r="D38" s="199">
        <f>+D22-D36</f>
        <v>0</v>
      </c>
      <c r="E38" s="200">
        <f t="shared" si="2"/>
        <v>5037593</v>
      </c>
      <c r="F38" s="106">
        <f t="shared" si="2"/>
        <v>2783618</v>
      </c>
      <c r="G38" s="106">
        <f t="shared" si="2"/>
        <v>61680788</v>
      </c>
      <c r="H38" s="106">
        <f t="shared" si="2"/>
        <v>-14809027</v>
      </c>
      <c r="I38" s="106">
        <f t="shared" si="2"/>
        <v>-15840828</v>
      </c>
      <c r="J38" s="106">
        <f t="shared" si="2"/>
        <v>31030933</v>
      </c>
      <c r="K38" s="106">
        <f t="shared" si="2"/>
        <v>-12332194</v>
      </c>
      <c r="L38" s="106">
        <f t="shared" si="2"/>
        <v>0</v>
      </c>
      <c r="M38" s="106">
        <f t="shared" si="2"/>
        <v>42339696</v>
      </c>
      <c r="N38" s="106">
        <f t="shared" si="2"/>
        <v>30007502</v>
      </c>
      <c r="O38" s="106">
        <f t="shared" si="2"/>
        <v>-13699723</v>
      </c>
      <c r="P38" s="106">
        <f t="shared" si="2"/>
        <v>-14676504</v>
      </c>
      <c r="Q38" s="106">
        <f t="shared" si="2"/>
        <v>-11055316</v>
      </c>
      <c r="R38" s="106">
        <f t="shared" si="2"/>
        <v>-39431543</v>
      </c>
      <c r="S38" s="106">
        <f t="shared" si="2"/>
        <v>29099442</v>
      </c>
      <c r="T38" s="106">
        <f t="shared" si="2"/>
        <v>-10938700</v>
      </c>
      <c r="U38" s="106">
        <f t="shared" si="2"/>
        <v>-14791900</v>
      </c>
      <c r="V38" s="106">
        <f t="shared" si="2"/>
        <v>3368842</v>
      </c>
      <c r="W38" s="106">
        <f t="shared" si="2"/>
        <v>24975734</v>
      </c>
      <c r="X38" s="106">
        <f>IF(F22=F36,0,X22-X36)</f>
        <v>5037576</v>
      </c>
      <c r="Y38" s="106">
        <f t="shared" si="2"/>
        <v>19938158</v>
      </c>
      <c r="Z38" s="201">
        <f>+IF(X38&lt;&gt;0,+(Y38/X38)*100,0)</f>
        <v>395.7887285472219</v>
      </c>
      <c r="AA38" s="199">
        <f>+AA22-AA36</f>
        <v>2783618</v>
      </c>
    </row>
    <row r="39" spans="1:27" ht="12.75">
      <c r="A39" s="181" t="s">
        <v>46</v>
      </c>
      <c r="B39" s="185"/>
      <c r="C39" s="155">
        <v>1305792</v>
      </c>
      <c r="D39" s="155">
        <v>0</v>
      </c>
      <c r="E39" s="156">
        <v>0</v>
      </c>
      <c r="F39" s="60">
        <v>0</v>
      </c>
      <c r="G39" s="60">
        <v>0</v>
      </c>
      <c r="H39" s="60">
        <v>1719000</v>
      </c>
      <c r="I39" s="60">
        <v>0</v>
      </c>
      <c r="J39" s="60">
        <v>1719000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1719000</v>
      </c>
      <c r="X39" s="60"/>
      <c r="Y39" s="60">
        <v>1719000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3782201</v>
      </c>
      <c r="D42" s="206">
        <f>SUM(D38:D41)</f>
        <v>0</v>
      </c>
      <c r="E42" s="207">
        <f t="shared" si="3"/>
        <v>5037593</v>
      </c>
      <c r="F42" s="88">
        <f t="shared" si="3"/>
        <v>2783618</v>
      </c>
      <c r="G42" s="88">
        <f t="shared" si="3"/>
        <v>61680788</v>
      </c>
      <c r="H42" s="88">
        <f t="shared" si="3"/>
        <v>-13090027</v>
      </c>
      <c r="I42" s="88">
        <f t="shared" si="3"/>
        <v>-15840828</v>
      </c>
      <c r="J42" s="88">
        <f t="shared" si="3"/>
        <v>32749933</v>
      </c>
      <c r="K42" s="88">
        <f t="shared" si="3"/>
        <v>-12332194</v>
      </c>
      <c r="L42" s="88">
        <f t="shared" si="3"/>
        <v>0</v>
      </c>
      <c r="M42" s="88">
        <f t="shared" si="3"/>
        <v>42339696</v>
      </c>
      <c r="N42" s="88">
        <f t="shared" si="3"/>
        <v>30007502</v>
      </c>
      <c r="O42" s="88">
        <f t="shared" si="3"/>
        <v>-13699723</v>
      </c>
      <c r="P42" s="88">
        <f t="shared" si="3"/>
        <v>-14676504</v>
      </c>
      <c r="Q42" s="88">
        <f t="shared" si="3"/>
        <v>-11055316</v>
      </c>
      <c r="R42" s="88">
        <f t="shared" si="3"/>
        <v>-39431543</v>
      </c>
      <c r="S42" s="88">
        <f t="shared" si="3"/>
        <v>29099442</v>
      </c>
      <c r="T42" s="88">
        <f t="shared" si="3"/>
        <v>-10938700</v>
      </c>
      <c r="U42" s="88">
        <f t="shared" si="3"/>
        <v>-14791900</v>
      </c>
      <c r="V42" s="88">
        <f t="shared" si="3"/>
        <v>3368842</v>
      </c>
      <c r="W42" s="88">
        <f t="shared" si="3"/>
        <v>26694734</v>
      </c>
      <c r="X42" s="88">
        <f t="shared" si="3"/>
        <v>5037576</v>
      </c>
      <c r="Y42" s="88">
        <f t="shared" si="3"/>
        <v>21657158</v>
      </c>
      <c r="Z42" s="208">
        <f>+IF(X42&lt;&gt;0,+(Y42/X42)*100,0)</f>
        <v>429.9122832092261</v>
      </c>
      <c r="AA42" s="206">
        <f>SUM(AA38:AA41)</f>
        <v>2783618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3782201</v>
      </c>
      <c r="D44" s="210">
        <f>+D42-D43</f>
        <v>0</v>
      </c>
      <c r="E44" s="211">
        <f t="shared" si="4"/>
        <v>5037593</v>
      </c>
      <c r="F44" s="77">
        <f t="shared" si="4"/>
        <v>2783618</v>
      </c>
      <c r="G44" s="77">
        <f t="shared" si="4"/>
        <v>61680788</v>
      </c>
      <c r="H44" s="77">
        <f t="shared" si="4"/>
        <v>-13090027</v>
      </c>
      <c r="I44" s="77">
        <f t="shared" si="4"/>
        <v>-15840828</v>
      </c>
      <c r="J44" s="77">
        <f t="shared" si="4"/>
        <v>32749933</v>
      </c>
      <c r="K44" s="77">
        <f t="shared" si="4"/>
        <v>-12332194</v>
      </c>
      <c r="L44" s="77">
        <f t="shared" si="4"/>
        <v>0</v>
      </c>
      <c r="M44" s="77">
        <f t="shared" si="4"/>
        <v>42339696</v>
      </c>
      <c r="N44" s="77">
        <f t="shared" si="4"/>
        <v>30007502</v>
      </c>
      <c r="O44" s="77">
        <f t="shared" si="4"/>
        <v>-13699723</v>
      </c>
      <c r="P44" s="77">
        <f t="shared" si="4"/>
        <v>-14676504</v>
      </c>
      <c r="Q44" s="77">
        <f t="shared" si="4"/>
        <v>-11055316</v>
      </c>
      <c r="R44" s="77">
        <f t="shared" si="4"/>
        <v>-39431543</v>
      </c>
      <c r="S44" s="77">
        <f t="shared" si="4"/>
        <v>29099442</v>
      </c>
      <c r="T44" s="77">
        <f t="shared" si="4"/>
        <v>-10938700</v>
      </c>
      <c r="U44" s="77">
        <f t="shared" si="4"/>
        <v>-14791900</v>
      </c>
      <c r="V44" s="77">
        <f t="shared" si="4"/>
        <v>3368842</v>
      </c>
      <c r="W44" s="77">
        <f t="shared" si="4"/>
        <v>26694734</v>
      </c>
      <c r="X44" s="77">
        <f t="shared" si="4"/>
        <v>5037576</v>
      </c>
      <c r="Y44" s="77">
        <f t="shared" si="4"/>
        <v>21657158</v>
      </c>
      <c r="Z44" s="212">
        <f>+IF(X44&lt;&gt;0,+(Y44/X44)*100,0)</f>
        <v>429.9122832092261</v>
      </c>
      <c r="AA44" s="210">
        <f>+AA42-AA43</f>
        <v>2783618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3782201</v>
      </c>
      <c r="D46" s="206">
        <f>SUM(D44:D45)</f>
        <v>0</v>
      </c>
      <c r="E46" s="207">
        <f t="shared" si="5"/>
        <v>5037593</v>
      </c>
      <c r="F46" s="88">
        <f t="shared" si="5"/>
        <v>2783618</v>
      </c>
      <c r="G46" s="88">
        <f t="shared" si="5"/>
        <v>61680788</v>
      </c>
      <c r="H46" s="88">
        <f t="shared" si="5"/>
        <v>-13090027</v>
      </c>
      <c r="I46" s="88">
        <f t="shared" si="5"/>
        <v>-15840828</v>
      </c>
      <c r="J46" s="88">
        <f t="shared" si="5"/>
        <v>32749933</v>
      </c>
      <c r="K46" s="88">
        <f t="shared" si="5"/>
        <v>-12332194</v>
      </c>
      <c r="L46" s="88">
        <f t="shared" si="5"/>
        <v>0</v>
      </c>
      <c r="M46" s="88">
        <f t="shared" si="5"/>
        <v>42339696</v>
      </c>
      <c r="N46" s="88">
        <f t="shared" si="5"/>
        <v>30007502</v>
      </c>
      <c r="O46" s="88">
        <f t="shared" si="5"/>
        <v>-13699723</v>
      </c>
      <c r="P46" s="88">
        <f t="shared" si="5"/>
        <v>-14676504</v>
      </c>
      <c r="Q46" s="88">
        <f t="shared" si="5"/>
        <v>-11055316</v>
      </c>
      <c r="R46" s="88">
        <f t="shared" si="5"/>
        <v>-39431543</v>
      </c>
      <c r="S46" s="88">
        <f t="shared" si="5"/>
        <v>29099442</v>
      </c>
      <c r="T46" s="88">
        <f t="shared" si="5"/>
        <v>-10938700</v>
      </c>
      <c r="U46" s="88">
        <f t="shared" si="5"/>
        <v>-14791900</v>
      </c>
      <c r="V46" s="88">
        <f t="shared" si="5"/>
        <v>3368842</v>
      </c>
      <c r="W46" s="88">
        <f t="shared" si="5"/>
        <v>26694734</v>
      </c>
      <c r="X46" s="88">
        <f t="shared" si="5"/>
        <v>5037576</v>
      </c>
      <c r="Y46" s="88">
        <f t="shared" si="5"/>
        <v>21657158</v>
      </c>
      <c r="Z46" s="208">
        <f>+IF(X46&lt;&gt;0,+(Y46/X46)*100,0)</f>
        <v>429.9122832092261</v>
      </c>
      <c r="AA46" s="206">
        <f>SUM(AA44:AA45)</f>
        <v>2783618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3782201</v>
      </c>
      <c r="D48" s="217">
        <f>SUM(D46:D47)</f>
        <v>0</v>
      </c>
      <c r="E48" s="218">
        <f t="shared" si="6"/>
        <v>5037593</v>
      </c>
      <c r="F48" s="219">
        <f t="shared" si="6"/>
        <v>2783618</v>
      </c>
      <c r="G48" s="219">
        <f t="shared" si="6"/>
        <v>61680788</v>
      </c>
      <c r="H48" s="220">
        <f t="shared" si="6"/>
        <v>-13090027</v>
      </c>
      <c r="I48" s="220">
        <f t="shared" si="6"/>
        <v>-15840828</v>
      </c>
      <c r="J48" s="220">
        <f t="shared" si="6"/>
        <v>32749933</v>
      </c>
      <c r="K48" s="220">
        <f t="shared" si="6"/>
        <v>-12332194</v>
      </c>
      <c r="L48" s="220">
        <f t="shared" si="6"/>
        <v>0</v>
      </c>
      <c r="M48" s="219">
        <f t="shared" si="6"/>
        <v>42339696</v>
      </c>
      <c r="N48" s="219">
        <f t="shared" si="6"/>
        <v>30007502</v>
      </c>
      <c r="O48" s="220">
        <f t="shared" si="6"/>
        <v>-13699723</v>
      </c>
      <c r="P48" s="220">
        <f t="shared" si="6"/>
        <v>-14676504</v>
      </c>
      <c r="Q48" s="220">
        <f t="shared" si="6"/>
        <v>-11055316</v>
      </c>
      <c r="R48" s="220">
        <f t="shared" si="6"/>
        <v>-39431543</v>
      </c>
      <c r="S48" s="220">
        <f t="shared" si="6"/>
        <v>29099442</v>
      </c>
      <c r="T48" s="219">
        <f t="shared" si="6"/>
        <v>-10938700</v>
      </c>
      <c r="U48" s="219">
        <f t="shared" si="6"/>
        <v>-14791900</v>
      </c>
      <c r="V48" s="220">
        <f t="shared" si="6"/>
        <v>3368842</v>
      </c>
      <c r="W48" s="220">
        <f t="shared" si="6"/>
        <v>26694734</v>
      </c>
      <c r="X48" s="220">
        <f t="shared" si="6"/>
        <v>5037576</v>
      </c>
      <c r="Y48" s="220">
        <f t="shared" si="6"/>
        <v>21657158</v>
      </c>
      <c r="Z48" s="221">
        <f>+IF(X48&lt;&gt;0,+(Y48/X48)*100,0)</f>
        <v>429.9122832092261</v>
      </c>
      <c r="AA48" s="222">
        <f>SUM(AA46:AA47)</f>
        <v>2783618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3082713</v>
      </c>
      <c r="D5" s="153">
        <f>SUM(D6:D8)</f>
        <v>0</v>
      </c>
      <c r="E5" s="154">
        <f t="shared" si="0"/>
        <v>9390000</v>
      </c>
      <c r="F5" s="100">
        <f t="shared" si="0"/>
        <v>7160000</v>
      </c>
      <c r="G5" s="100">
        <f t="shared" si="0"/>
        <v>0</v>
      </c>
      <c r="H5" s="100">
        <f t="shared" si="0"/>
        <v>13490</v>
      </c>
      <c r="I5" s="100">
        <f t="shared" si="0"/>
        <v>1361779</v>
      </c>
      <c r="J5" s="100">
        <f t="shared" si="0"/>
        <v>1375269</v>
      </c>
      <c r="K5" s="100">
        <f t="shared" si="0"/>
        <v>449186</v>
      </c>
      <c r="L5" s="100">
        <f t="shared" si="0"/>
        <v>0</v>
      </c>
      <c r="M5" s="100">
        <f t="shared" si="0"/>
        <v>468119</v>
      </c>
      <c r="N5" s="100">
        <f t="shared" si="0"/>
        <v>917305</v>
      </c>
      <c r="O5" s="100">
        <f t="shared" si="0"/>
        <v>434530</v>
      </c>
      <c r="P5" s="100">
        <f t="shared" si="0"/>
        <v>1675644</v>
      </c>
      <c r="Q5" s="100">
        <f t="shared" si="0"/>
        <v>2212709</v>
      </c>
      <c r="R5" s="100">
        <f t="shared" si="0"/>
        <v>4322883</v>
      </c>
      <c r="S5" s="100">
        <f t="shared" si="0"/>
        <v>746535</v>
      </c>
      <c r="T5" s="100">
        <f t="shared" si="0"/>
        <v>432977</v>
      </c>
      <c r="U5" s="100">
        <f t="shared" si="0"/>
        <v>127338</v>
      </c>
      <c r="V5" s="100">
        <f t="shared" si="0"/>
        <v>1306850</v>
      </c>
      <c r="W5" s="100">
        <f t="shared" si="0"/>
        <v>7922307</v>
      </c>
      <c r="X5" s="100">
        <f t="shared" si="0"/>
        <v>9390000</v>
      </c>
      <c r="Y5" s="100">
        <f t="shared" si="0"/>
        <v>-1467693</v>
      </c>
      <c r="Z5" s="137">
        <f>+IF(X5&lt;&gt;0,+(Y5/X5)*100,0)</f>
        <v>-15.630383386581471</v>
      </c>
      <c r="AA5" s="153">
        <f>SUM(AA6:AA8)</f>
        <v>7160000</v>
      </c>
    </row>
    <row r="6" spans="1:27" ht="12.75">
      <c r="A6" s="138" t="s">
        <v>75</v>
      </c>
      <c r="B6" s="136"/>
      <c r="C6" s="155">
        <v>90088</v>
      </c>
      <c r="D6" s="155"/>
      <c r="E6" s="156">
        <v>410000</v>
      </c>
      <c r="F6" s="60">
        <v>430000</v>
      </c>
      <c r="G6" s="60"/>
      <c r="H6" s="60">
        <v>1400</v>
      </c>
      <c r="I6" s="60"/>
      <c r="J6" s="60">
        <v>1400</v>
      </c>
      <c r="K6" s="60">
        <v>4344</v>
      </c>
      <c r="L6" s="60"/>
      <c r="M6" s="60">
        <v>6823</v>
      </c>
      <c r="N6" s="60">
        <v>11167</v>
      </c>
      <c r="O6" s="60">
        <v>9500</v>
      </c>
      <c r="P6" s="60">
        <v>-16766</v>
      </c>
      <c r="Q6" s="60">
        <v>18700</v>
      </c>
      <c r="R6" s="60">
        <v>11434</v>
      </c>
      <c r="S6" s="60"/>
      <c r="T6" s="60"/>
      <c r="U6" s="60">
        <v>-3478</v>
      </c>
      <c r="V6" s="60">
        <v>-3478</v>
      </c>
      <c r="W6" s="60">
        <v>20523</v>
      </c>
      <c r="X6" s="60">
        <v>410004</v>
      </c>
      <c r="Y6" s="60">
        <v>-389481</v>
      </c>
      <c r="Z6" s="140">
        <v>-94.99</v>
      </c>
      <c r="AA6" s="62">
        <v>430000</v>
      </c>
    </row>
    <row r="7" spans="1:27" ht="12.75">
      <c r="A7" s="138" t="s">
        <v>76</v>
      </c>
      <c r="B7" s="136"/>
      <c r="C7" s="157">
        <v>2866848</v>
      </c>
      <c r="D7" s="157"/>
      <c r="E7" s="158">
        <v>8940000</v>
      </c>
      <c r="F7" s="159">
        <v>6670000</v>
      </c>
      <c r="G7" s="159"/>
      <c r="H7" s="159"/>
      <c r="I7" s="159">
        <v>1361779</v>
      </c>
      <c r="J7" s="159">
        <v>1361779</v>
      </c>
      <c r="K7" s="159">
        <v>432450</v>
      </c>
      <c r="L7" s="159"/>
      <c r="M7" s="159">
        <v>461296</v>
      </c>
      <c r="N7" s="159">
        <v>893746</v>
      </c>
      <c r="O7" s="159">
        <v>425030</v>
      </c>
      <c r="P7" s="159">
        <v>1680320</v>
      </c>
      <c r="Q7" s="159">
        <v>2194009</v>
      </c>
      <c r="R7" s="159">
        <v>4299359</v>
      </c>
      <c r="S7" s="159">
        <v>720935</v>
      </c>
      <c r="T7" s="159"/>
      <c r="U7" s="159">
        <v>130816</v>
      </c>
      <c r="V7" s="159">
        <v>851751</v>
      </c>
      <c r="W7" s="159">
        <v>7406635</v>
      </c>
      <c r="X7" s="159">
        <v>8940000</v>
      </c>
      <c r="Y7" s="159">
        <v>-1533365</v>
      </c>
      <c r="Z7" s="141">
        <v>-17.15</v>
      </c>
      <c r="AA7" s="225">
        <v>6670000</v>
      </c>
    </row>
    <row r="8" spans="1:27" ht="12.75">
      <c r="A8" s="138" t="s">
        <v>77</v>
      </c>
      <c r="B8" s="136"/>
      <c r="C8" s="155">
        <v>125777</v>
      </c>
      <c r="D8" s="155"/>
      <c r="E8" s="156">
        <v>40000</v>
      </c>
      <c r="F8" s="60">
        <v>60000</v>
      </c>
      <c r="G8" s="60"/>
      <c r="H8" s="60">
        <v>12090</v>
      </c>
      <c r="I8" s="60"/>
      <c r="J8" s="60">
        <v>12090</v>
      </c>
      <c r="K8" s="60">
        <v>12392</v>
      </c>
      <c r="L8" s="60"/>
      <c r="M8" s="60"/>
      <c r="N8" s="60">
        <v>12392</v>
      </c>
      <c r="O8" s="60"/>
      <c r="P8" s="60">
        <v>12090</v>
      </c>
      <c r="Q8" s="60"/>
      <c r="R8" s="60">
        <v>12090</v>
      </c>
      <c r="S8" s="60">
        <v>25600</v>
      </c>
      <c r="T8" s="60">
        <v>432977</v>
      </c>
      <c r="U8" s="60"/>
      <c r="V8" s="60">
        <v>458577</v>
      </c>
      <c r="W8" s="60">
        <v>495149</v>
      </c>
      <c r="X8" s="60">
        <v>39996</v>
      </c>
      <c r="Y8" s="60">
        <v>455153</v>
      </c>
      <c r="Z8" s="140">
        <v>1138</v>
      </c>
      <c r="AA8" s="62">
        <v>60000</v>
      </c>
    </row>
    <row r="9" spans="1:27" ht="12.75">
      <c r="A9" s="135" t="s">
        <v>78</v>
      </c>
      <c r="B9" s="136"/>
      <c r="C9" s="153">
        <f aca="true" t="shared" si="1" ref="C9:Y9">SUM(C10:C14)</f>
        <v>1611574</v>
      </c>
      <c r="D9" s="153">
        <f>SUM(D10:D14)</f>
        <v>0</v>
      </c>
      <c r="E9" s="154">
        <f t="shared" si="1"/>
        <v>410000</v>
      </c>
      <c r="F9" s="100">
        <f t="shared" si="1"/>
        <v>430000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25500</v>
      </c>
      <c r="N9" s="100">
        <f t="shared" si="1"/>
        <v>25500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168325</v>
      </c>
      <c r="T9" s="100">
        <f t="shared" si="1"/>
        <v>8747</v>
      </c>
      <c r="U9" s="100">
        <f t="shared" si="1"/>
        <v>-42545</v>
      </c>
      <c r="V9" s="100">
        <f t="shared" si="1"/>
        <v>134527</v>
      </c>
      <c r="W9" s="100">
        <f t="shared" si="1"/>
        <v>160027</v>
      </c>
      <c r="X9" s="100">
        <f t="shared" si="1"/>
        <v>410004</v>
      </c>
      <c r="Y9" s="100">
        <f t="shared" si="1"/>
        <v>-249977</v>
      </c>
      <c r="Z9" s="137">
        <f>+IF(X9&lt;&gt;0,+(Y9/X9)*100,0)</f>
        <v>-60.96940517653486</v>
      </c>
      <c r="AA9" s="102">
        <f>SUM(AA10:AA14)</f>
        <v>430000</v>
      </c>
    </row>
    <row r="10" spans="1:27" ht="12.75">
      <c r="A10" s="138" t="s">
        <v>79</v>
      </c>
      <c r="B10" s="136"/>
      <c r="C10" s="155"/>
      <c r="D10" s="155"/>
      <c r="E10" s="156">
        <v>20000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20004</v>
      </c>
      <c r="Y10" s="60">
        <v>-20004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1611574</v>
      </c>
      <c r="D12" s="155"/>
      <c r="E12" s="156">
        <v>390000</v>
      </c>
      <c r="F12" s="60">
        <v>430000</v>
      </c>
      <c r="G12" s="60"/>
      <c r="H12" s="60"/>
      <c r="I12" s="60"/>
      <c r="J12" s="60"/>
      <c r="K12" s="60"/>
      <c r="L12" s="60"/>
      <c r="M12" s="60">
        <v>25500</v>
      </c>
      <c r="N12" s="60">
        <v>25500</v>
      </c>
      <c r="O12" s="60"/>
      <c r="P12" s="60"/>
      <c r="Q12" s="60"/>
      <c r="R12" s="60"/>
      <c r="S12" s="60">
        <v>168325</v>
      </c>
      <c r="T12" s="60">
        <v>8747</v>
      </c>
      <c r="U12" s="60">
        <v>-42545</v>
      </c>
      <c r="V12" s="60">
        <v>134527</v>
      </c>
      <c r="W12" s="60">
        <v>160027</v>
      </c>
      <c r="X12" s="60">
        <v>390000</v>
      </c>
      <c r="Y12" s="60">
        <v>-229973</v>
      </c>
      <c r="Z12" s="140">
        <v>-58.97</v>
      </c>
      <c r="AA12" s="62">
        <v>430000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22609</v>
      </c>
      <c r="D15" s="153">
        <f>SUM(D16:D18)</f>
        <v>0</v>
      </c>
      <c r="E15" s="154">
        <f t="shared" si="2"/>
        <v>105000</v>
      </c>
      <c r="F15" s="100">
        <f t="shared" si="2"/>
        <v>115000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40704</v>
      </c>
      <c r="P15" s="100">
        <f t="shared" si="2"/>
        <v>0</v>
      </c>
      <c r="Q15" s="100">
        <f t="shared" si="2"/>
        <v>0</v>
      </c>
      <c r="R15" s="100">
        <f t="shared" si="2"/>
        <v>40704</v>
      </c>
      <c r="S15" s="100">
        <f t="shared" si="2"/>
        <v>0</v>
      </c>
      <c r="T15" s="100">
        <f t="shared" si="2"/>
        <v>0</v>
      </c>
      <c r="U15" s="100">
        <f t="shared" si="2"/>
        <v>15704</v>
      </c>
      <c r="V15" s="100">
        <f t="shared" si="2"/>
        <v>15704</v>
      </c>
      <c r="W15" s="100">
        <f t="shared" si="2"/>
        <v>56408</v>
      </c>
      <c r="X15" s="100">
        <f t="shared" si="2"/>
        <v>105000</v>
      </c>
      <c r="Y15" s="100">
        <f t="shared" si="2"/>
        <v>-48592</v>
      </c>
      <c r="Z15" s="137">
        <f>+IF(X15&lt;&gt;0,+(Y15/X15)*100,0)</f>
        <v>-46.27809523809524</v>
      </c>
      <c r="AA15" s="102">
        <f>SUM(AA16:AA18)</f>
        <v>115000</v>
      </c>
    </row>
    <row r="16" spans="1:27" ht="12.75">
      <c r="A16" s="138" t="s">
        <v>85</v>
      </c>
      <c r="B16" s="136"/>
      <c r="C16" s="155"/>
      <c r="D16" s="155"/>
      <c r="E16" s="156">
        <v>20000</v>
      </c>
      <c r="F16" s="60">
        <v>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20004</v>
      </c>
      <c r="Y16" s="60">
        <v>-20004</v>
      </c>
      <c r="Z16" s="140">
        <v>-100</v>
      </c>
      <c r="AA16" s="62">
        <v>30000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22609</v>
      </c>
      <c r="D18" s="155"/>
      <c r="E18" s="156">
        <v>85000</v>
      </c>
      <c r="F18" s="60">
        <v>85000</v>
      </c>
      <c r="G18" s="60"/>
      <c r="H18" s="60"/>
      <c r="I18" s="60"/>
      <c r="J18" s="60"/>
      <c r="K18" s="60"/>
      <c r="L18" s="60"/>
      <c r="M18" s="60"/>
      <c r="N18" s="60"/>
      <c r="O18" s="60">
        <v>40704</v>
      </c>
      <c r="P18" s="60"/>
      <c r="Q18" s="60"/>
      <c r="R18" s="60">
        <v>40704</v>
      </c>
      <c r="S18" s="60"/>
      <c r="T18" s="60"/>
      <c r="U18" s="60">
        <v>15704</v>
      </c>
      <c r="V18" s="60">
        <v>15704</v>
      </c>
      <c r="W18" s="60">
        <v>56408</v>
      </c>
      <c r="X18" s="60">
        <v>84996</v>
      </c>
      <c r="Y18" s="60">
        <v>-28588</v>
      </c>
      <c r="Z18" s="140">
        <v>-33.63</v>
      </c>
      <c r="AA18" s="62">
        <v>85000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4716896</v>
      </c>
      <c r="D25" s="217">
        <f>+D5+D9+D15+D19+D24</f>
        <v>0</v>
      </c>
      <c r="E25" s="230">
        <f t="shared" si="4"/>
        <v>9905000</v>
      </c>
      <c r="F25" s="219">
        <f t="shared" si="4"/>
        <v>7705000</v>
      </c>
      <c r="G25" s="219">
        <f t="shared" si="4"/>
        <v>0</v>
      </c>
      <c r="H25" s="219">
        <f t="shared" si="4"/>
        <v>13490</v>
      </c>
      <c r="I25" s="219">
        <f t="shared" si="4"/>
        <v>1361779</v>
      </c>
      <c r="J25" s="219">
        <f t="shared" si="4"/>
        <v>1375269</v>
      </c>
      <c r="K25" s="219">
        <f t="shared" si="4"/>
        <v>449186</v>
      </c>
      <c r="L25" s="219">
        <f t="shared" si="4"/>
        <v>0</v>
      </c>
      <c r="M25" s="219">
        <f t="shared" si="4"/>
        <v>493619</v>
      </c>
      <c r="N25" s="219">
        <f t="shared" si="4"/>
        <v>942805</v>
      </c>
      <c r="O25" s="219">
        <f t="shared" si="4"/>
        <v>475234</v>
      </c>
      <c r="P25" s="219">
        <f t="shared" si="4"/>
        <v>1675644</v>
      </c>
      <c r="Q25" s="219">
        <f t="shared" si="4"/>
        <v>2212709</v>
      </c>
      <c r="R25" s="219">
        <f t="shared" si="4"/>
        <v>4363587</v>
      </c>
      <c r="S25" s="219">
        <f t="shared" si="4"/>
        <v>914860</v>
      </c>
      <c r="T25" s="219">
        <f t="shared" si="4"/>
        <v>441724</v>
      </c>
      <c r="U25" s="219">
        <f t="shared" si="4"/>
        <v>100497</v>
      </c>
      <c r="V25" s="219">
        <f t="shared" si="4"/>
        <v>1457081</v>
      </c>
      <c r="W25" s="219">
        <f t="shared" si="4"/>
        <v>8138742</v>
      </c>
      <c r="X25" s="219">
        <f t="shared" si="4"/>
        <v>9905004</v>
      </c>
      <c r="Y25" s="219">
        <f t="shared" si="4"/>
        <v>-1766262</v>
      </c>
      <c r="Z25" s="231">
        <f>+IF(X25&lt;&gt;0,+(Y25/X25)*100,0)</f>
        <v>-17.832017028968387</v>
      </c>
      <c r="AA25" s="232">
        <f>+AA5+AA9+AA15+AA19+AA24</f>
        <v>7705000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>
        <v>13490</v>
      </c>
      <c r="I28" s="60">
        <v>1361779</v>
      </c>
      <c r="J28" s="60">
        <v>1375269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1375269</v>
      </c>
      <c r="X28" s="60"/>
      <c r="Y28" s="60">
        <v>1375269</v>
      </c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13490</v>
      </c>
      <c r="I32" s="77">
        <f t="shared" si="5"/>
        <v>1361779</v>
      </c>
      <c r="J32" s="77">
        <f t="shared" si="5"/>
        <v>1375269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1375269</v>
      </c>
      <c r="X32" s="77">
        <f t="shared" si="5"/>
        <v>0</v>
      </c>
      <c r="Y32" s="77">
        <f t="shared" si="5"/>
        <v>1375269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4716896</v>
      </c>
      <c r="D35" s="155"/>
      <c r="E35" s="156">
        <v>9905000</v>
      </c>
      <c r="F35" s="60">
        <v>7705000</v>
      </c>
      <c r="G35" s="60"/>
      <c r="H35" s="60"/>
      <c r="I35" s="60"/>
      <c r="J35" s="60"/>
      <c r="K35" s="60">
        <v>449186</v>
      </c>
      <c r="L35" s="60"/>
      <c r="M35" s="60">
        <v>493619</v>
      </c>
      <c r="N35" s="60">
        <v>942805</v>
      </c>
      <c r="O35" s="60">
        <v>475234</v>
      </c>
      <c r="P35" s="60">
        <v>1675644</v>
      </c>
      <c r="Q35" s="60">
        <v>2212709</v>
      </c>
      <c r="R35" s="60">
        <v>4363587</v>
      </c>
      <c r="S35" s="60">
        <v>914860</v>
      </c>
      <c r="T35" s="60">
        <v>441724</v>
      </c>
      <c r="U35" s="60">
        <v>100497</v>
      </c>
      <c r="V35" s="60">
        <v>1457081</v>
      </c>
      <c r="W35" s="60">
        <v>6763473</v>
      </c>
      <c r="X35" s="60">
        <v>9905004</v>
      </c>
      <c r="Y35" s="60">
        <v>-3141531</v>
      </c>
      <c r="Z35" s="140">
        <v>-31.72</v>
      </c>
      <c r="AA35" s="62">
        <v>7705000</v>
      </c>
    </row>
    <row r="36" spans="1:27" ht="12.75">
      <c r="A36" s="238" t="s">
        <v>139</v>
      </c>
      <c r="B36" s="149"/>
      <c r="C36" s="222">
        <f aca="true" t="shared" si="6" ref="C36:Y36">SUM(C32:C35)</f>
        <v>4716896</v>
      </c>
      <c r="D36" s="222">
        <f>SUM(D32:D35)</f>
        <v>0</v>
      </c>
      <c r="E36" s="218">
        <f t="shared" si="6"/>
        <v>9905000</v>
      </c>
      <c r="F36" s="220">
        <f t="shared" si="6"/>
        <v>7705000</v>
      </c>
      <c r="G36" s="220">
        <f t="shared" si="6"/>
        <v>0</v>
      </c>
      <c r="H36" s="220">
        <f t="shared" si="6"/>
        <v>13490</v>
      </c>
      <c r="I36" s="220">
        <f t="shared" si="6"/>
        <v>1361779</v>
      </c>
      <c r="J36" s="220">
        <f t="shared" si="6"/>
        <v>1375269</v>
      </c>
      <c r="K36" s="220">
        <f t="shared" si="6"/>
        <v>449186</v>
      </c>
      <c r="L36" s="220">
        <f t="shared" si="6"/>
        <v>0</v>
      </c>
      <c r="M36" s="220">
        <f t="shared" si="6"/>
        <v>493619</v>
      </c>
      <c r="N36" s="220">
        <f t="shared" si="6"/>
        <v>942805</v>
      </c>
      <c r="O36" s="220">
        <f t="shared" si="6"/>
        <v>475234</v>
      </c>
      <c r="P36" s="220">
        <f t="shared" si="6"/>
        <v>1675644</v>
      </c>
      <c r="Q36" s="220">
        <f t="shared" si="6"/>
        <v>2212709</v>
      </c>
      <c r="R36" s="220">
        <f t="shared" si="6"/>
        <v>4363587</v>
      </c>
      <c r="S36" s="220">
        <f t="shared" si="6"/>
        <v>914860</v>
      </c>
      <c r="T36" s="220">
        <f t="shared" si="6"/>
        <v>441724</v>
      </c>
      <c r="U36" s="220">
        <f t="shared" si="6"/>
        <v>100497</v>
      </c>
      <c r="V36" s="220">
        <f t="shared" si="6"/>
        <v>1457081</v>
      </c>
      <c r="W36" s="220">
        <f t="shared" si="6"/>
        <v>8138742</v>
      </c>
      <c r="X36" s="220">
        <f t="shared" si="6"/>
        <v>9905004</v>
      </c>
      <c r="Y36" s="220">
        <f t="shared" si="6"/>
        <v>-1766262</v>
      </c>
      <c r="Z36" s="221">
        <f>+IF(X36&lt;&gt;0,+(Y36/X36)*100,0)</f>
        <v>-17.832017028968387</v>
      </c>
      <c r="AA36" s="239">
        <f>SUM(AA32:AA35)</f>
        <v>7705000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13745146</v>
      </c>
      <c r="D6" s="155"/>
      <c r="E6" s="59">
        <v>3506295</v>
      </c>
      <c r="F6" s="60">
        <v>13765214</v>
      </c>
      <c r="G6" s="60">
        <v>66442097</v>
      </c>
      <c r="H6" s="60">
        <v>52746492</v>
      </c>
      <c r="I6" s="60">
        <v>38235902</v>
      </c>
      <c r="J6" s="60">
        <v>38235902</v>
      </c>
      <c r="K6" s="60">
        <v>24947038</v>
      </c>
      <c r="L6" s="60"/>
      <c r="M6" s="60">
        <v>49948228</v>
      </c>
      <c r="N6" s="60">
        <v>49948228</v>
      </c>
      <c r="O6" s="60">
        <v>35466422</v>
      </c>
      <c r="P6" s="60">
        <v>23239945</v>
      </c>
      <c r="Q6" s="60"/>
      <c r="R6" s="60"/>
      <c r="S6" s="60"/>
      <c r="T6" s="60"/>
      <c r="U6" s="60"/>
      <c r="V6" s="60"/>
      <c r="W6" s="60"/>
      <c r="X6" s="60">
        <v>13765214</v>
      </c>
      <c r="Y6" s="60">
        <v>-13765214</v>
      </c>
      <c r="Z6" s="140">
        <v>-100</v>
      </c>
      <c r="AA6" s="62">
        <v>13765214</v>
      </c>
    </row>
    <row r="7" spans="1:27" ht="12.75">
      <c r="A7" s="249" t="s">
        <v>144</v>
      </c>
      <c r="B7" s="182"/>
      <c r="C7" s="155"/>
      <c r="D7" s="155"/>
      <c r="E7" s="59">
        <v>8960000</v>
      </c>
      <c r="F7" s="60">
        <v>8960000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8960000</v>
      </c>
      <c r="Y7" s="60">
        <v>-8960000</v>
      </c>
      <c r="Z7" s="140">
        <v>-100</v>
      </c>
      <c r="AA7" s="62">
        <v>8960000</v>
      </c>
    </row>
    <row r="8" spans="1:27" ht="12.75">
      <c r="A8" s="249" t="s">
        <v>145</v>
      </c>
      <c r="B8" s="182"/>
      <c r="C8" s="155"/>
      <c r="D8" s="155"/>
      <c r="E8" s="59">
        <v>219072</v>
      </c>
      <c r="F8" s="60">
        <v>219072</v>
      </c>
      <c r="G8" s="60">
        <v>257171</v>
      </c>
      <c r="H8" s="60">
        <v>257171</v>
      </c>
      <c r="I8" s="60">
        <v>257171</v>
      </c>
      <c r="J8" s="60">
        <v>257171</v>
      </c>
      <c r="K8" s="60">
        <v>257171</v>
      </c>
      <c r="L8" s="60"/>
      <c r="M8" s="60">
        <v>257171</v>
      </c>
      <c r="N8" s="60">
        <v>257171</v>
      </c>
      <c r="O8" s="60">
        <v>257171</v>
      </c>
      <c r="P8" s="60">
        <v>257171</v>
      </c>
      <c r="Q8" s="60"/>
      <c r="R8" s="60"/>
      <c r="S8" s="60"/>
      <c r="T8" s="60"/>
      <c r="U8" s="60"/>
      <c r="V8" s="60"/>
      <c r="W8" s="60"/>
      <c r="X8" s="60">
        <v>219072</v>
      </c>
      <c r="Y8" s="60">
        <v>-219072</v>
      </c>
      <c r="Z8" s="140">
        <v>-100</v>
      </c>
      <c r="AA8" s="62">
        <v>219072</v>
      </c>
    </row>
    <row r="9" spans="1:27" ht="12.75">
      <c r="A9" s="249" t="s">
        <v>146</v>
      </c>
      <c r="B9" s="182"/>
      <c r="C9" s="155">
        <v>6788627</v>
      </c>
      <c r="D9" s="155"/>
      <c r="E9" s="59">
        <v>5482525</v>
      </c>
      <c r="F9" s="60">
        <v>5482525</v>
      </c>
      <c r="G9" s="60">
        <v>4130680</v>
      </c>
      <c r="H9" s="60">
        <v>3929623</v>
      </c>
      <c r="I9" s="60">
        <v>3060969</v>
      </c>
      <c r="J9" s="60">
        <v>3060969</v>
      </c>
      <c r="K9" s="60">
        <v>3614583</v>
      </c>
      <c r="L9" s="60"/>
      <c r="M9" s="60">
        <v>2831795</v>
      </c>
      <c r="N9" s="60">
        <v>2831795</v>
      </c>
      <c r="O9" s="60">
        <v>2745287</v>
      </c>
      <c r="P9" s="60">
        <v>2412359</v>
      </c>
      <c r="Q9" s="60"/>
      <c r="R9" s="60"/>
      <c r="S9" s="60"/>
      <c r="T9" s="60"/>
      <c r="U9" s="60"/>
      <c r="V9" s="60"/>
      <c r="W9" s="60"/>
      <c r="X9" s="60">
        <v>5482525</v>
      </c>
      <c r="Y9" s="60">
        <v>-5482525</v>
      </c>
      <c r="Z9" s="140">
        <v>-100</v>
      </c>
      <c r="AA9" s="62">
        <v>5482525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20533773</v>
      </c>
      <c r="D12" s="168">
        <f>SUM(D6:D11)</f>
        <v>0</v>
      </c>
      <c r="E12" s="72">
        <f t="shared" si="0"/>
        <v>18167892</v>
      </c>
      <c r="F12" s="73">
        <f t="shared" si="0"/>
        <v>28426811</v>
      </c>
      <c r="G12" s="73">
        <f t="shared" si="0"/>
        <v>70829948</v>
      </c>
      <c r="H12" s="73">
        <f t="shared" si="0"/>
        <v>56933286</v>
      </c>
      <c r="I12" s="73">
        <f t="shared" si="0"/>
        <v>41554042</v>
      </c>
      <c r="J12" s="73">
        <f t="shared" si="0"/>
        <v>41554042</v>
      </c>
      <c r="K12" s="73">
        <f t="shared" si="0"/>
        <v>28818792</v>
      </c>
      <c r="L12" s="73">
        <f t="shared" si="0"/>
        <v>0</v>
      </c>
      <c r="M12" s="73">
        <f t="shared" si="0"/>
        <v>53037194</v>
      </c>
      <c r="N12" s="73">
        <f t="shared" si="0"/>
        <v>53037194</v>
      </c>
      <c r="O12" s="73">
        <f t="shared" si="0"/>
        <v>38468880</v>
      </c>
      <c r="P12" s="73">
        <f t="shared" si="0"/>
        <v>25909475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28426811</v>
      </c>
      <c r="Y12" s="73">
        <f t="shared" si="0"/>
        <v>-28426811</v>
      </c>
      <c r="Z12" s="170">
        <f>+IF(X12&lt;&gt;0,+(Y12/X12)*100,0)</f>
        <v>-100</v>
      </c>
      <c r="AA12" s="74">
        <f>SUM(AA6:AA11)</f>
        <v>28426811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62857</v>
      </c>
      <c r="D16" s="155"/>
      <c r="E16" s="59">
        <v>58631</v>
      </c>
      <c r="F16" s="60">
        <v>58631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58631</v>
      </c>
      <c r="Y16" s="159">
        <v>-58631</v>
      </c>
      <c r="Z16" s="141">
        <v>-100</v>
      </c>
      <c r="AA16" s="225">
        <v>58631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120</v>
      </c>
      <c r="D18" s="155"/>
      <c r="E18" s="59"/>
      <c r="F18" s="60"/>
      <c r="G18" s="60">
        <v>120</v>
      </c>
      <c r="H18" s="60">
        <v>120</v>
      </c>
      <c r="I18" s="60">
        <v>120</v>
      </c>
      <c r="J18" s="60">
        <v>120</v>
      </c>
      <c r="K18" s="60">
        <v>120</v>
      </c>
      <c r="L18" s="60"/>
      <c r="M18" s="60">
        <v>120</v>
      </c>
      <c r="N18" s="60">
        <v>120</v>
      </c>
      <c r="O18" s="60">
        <v>120</v>
      </c>
      <c r="P18" s="60">
        <v>120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29833115</v>
      </c>
      <c r="D19" s="155"/>
      <c r="E19" s="59">
        <v>21787295</v>
      </c>
      <c r="F19" s="60">
        <v>21787295</v>
      </c>
      <c r="G19" s="60">
        <v>25971568</v>
      </c>
      <c r="H19" s="60">
        <v>25985058</v>
      </c>
      <c r="I19" s="60">
        <v>27346837</v>
      </c>
      <c r="J19" s="60">
        <v>27346837</v>
      </c>
      <c r="K19" s="60">
        <v>27793526</v>
      </c>
      <c r="L19" s="60"/>
      <c r="M19" s="60">
        <v>30214673</v>
      </c>
      <c r="N19" s="60">
        <v>30214673</v>
      </c>
      <c r="O19" s="60">
        <v>30680407</v>
      </c>
      <c r="P19" s="60">
        <v>29004763</v>
      </c>
      <c r="Q19" s="60"/>
      <c r="R19" s="60"/>
      <c r="S19" s="60"/>
      <c r="T19" s="60"/>
      <c r="U19" s="60"/>
      <c r="V19" s="60"/>
      <c r="W19" s="60"/>
      <c r="X19" s="60">
        <v>21787295</v>
      </c>
      <c r="Y19" s="60">
        <v>-21787295</v>
      </c>
      <c r="Z19" s="140">
        <v>-100</v>
      </c>
      <c r="AA19" s="62">
        <v>21787295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773314</v>
      </c>
      <c r="D22" s="155"/>
      <c r="E22" s="59">
        <v>2004805</v>
      </c>
      <c r="F22" s="60">
        <v>2004805</v>
      </c>
      <c r="G22" s="60">
        <v>773314</v>
      </c>
      <c r="H22" s="60">
        <v>773314</v>
      </c>
      <c r="I22" s="60">
        <v>773314</v>
      </c>
      <c r="J22" s="60">
        <v>773314</v>
      </c>
      <c r="K22" s="60">
        <v>775812</v>
      </c>
      <c r="L22" s="60"/>
      <c r="M22" s="60">
        <v>775812</v>
      </c>
      <c r="N22" s="60">
        <v>775812</v>
      </c>
      <c r="O22" s="60">
        <v>785312</v>
      </c>
      <c r="P22" s="60">
        <v>785312</v>
      </c>
      <c r="Q22" s="60"/>
      <c r="R22" s="60"/>
      <c r="S22" s="60"/>
      <c r="T22" s="60"/>
      <c r="U22" s="60"/>
      <c r="V22" s="60"/>
      <c r="W22" s="60"/>
      <c r="X22" s="60">
        <v>2004805</v>
      </c>
      <c r="Y22" s="60">
        <v>-2004805</v>
      </c>
      <c r="Z22" s="140">
        <v>-100</v>
      </c>
      <c r="AA22" s="62">
        <v>2004805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62857</v>
      </c>
      <c r="H23" s="159">
        <v>62857</v>
      </c>
      <c r="I23" s="159">
        <v>62857</v>
      </c>
      <c r="J23" s="60">
        <v>62857</v>
      </c>
      <c r="K23" s="159">
        <v>62857</v>
      </c>
      <c r="L23" s="159"/>
      <c r="M23" s="60">
        <v>62857</v>
      </c>
      <c r="N23" s="159">
        <v>62857</v>
      </c>
      <c r="O23" s="159">
        <v>62857</v>
      </c>
      <c r="P23" s="159">
        <v>62857</v>
      </c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30669406</v>
      </c>
      <c r="D24" s="168">
        <f>SUM(D15:D23)</f>
        <v>0</v>
      </c>
      <c r="E24" s="76">
        <f t="shared" si="1"/>
        <v>23850731</v>
      </c>
      <c r="F24" s="77">
        <f t="shared" si="1"/>
        <v>23850731</v>
      </c>
      <c r="G24" s="77">
        <f t="shared" si="1"/>
        <v>26807859</v>
      </c>
      <c r="H24" s="77">
        <f t="shared" si="1"/>
        <v>26821349</v>
      </c>
      <c r="I24" s="77">
        <f t="shared" si="1"/>
        <v>28183128</v>
      </c>
      <c r="J24" s="77">
        <f t="shared" si="1"/>
        <v>28183128</v>
      </c>
      <c r="K24" s="77">
        <f t="shared" si="1"/>
        <v>28632315</v>
      </c>
      <c r="L24" s="77">
        <f t="shared" si="1"/>
        <v>0</v>
      </c>
      <c r="M24" s="77">
        <f t="shared" si="1"/>
        <v>31053462</v>
      </c>
      <c r="N24" s="77">
        <f t="shared" si="1"/>
        <v>31053462</v>
      </c>
      <c r="O24" s="77">
        <f t="shared" si="1"/>
        <v>31528696</v>
      </c>
      <c r="P24" s="77">
        <f t="shared" si="1"/>
        <v>29853052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23850731</v>
      </c>
      <c r="Y24" s="77">
        <f t="shared" si="1"/>
        <v>-23850731</v>
      </c>
      <c r="Z24" s="212">
        <f>+IF(X24&lt;&gt;0,+(Y24/X24)*100,0)</f>
        <v>-100</v>
      </c>
      <c r="AA24" s="79">
        <f>SUM(AA15:AA23)</f>
        <v>23850731</v>
      </c>
    </row>
    <row r="25" spans="1:27" ht="12.75">
      <c r="A25" s="250" t="s">
        <v>159</v>
      </c>
      <c r="B25" s="251"/>
      <c r="C25" s="168">
        <f aca="true" t="shared" si="2" ref="C25:Y25">+C12+C24</f>
        <v>51203179</v>
      </c>
      <c r="D25" s="168">
        <f>+D12+D24</f>
        <v>0</v>
      </c>
      <c r="E25" s="72">
        <f t="shared" si="2"/>
        <v>42018623</v>
      </c>
      <c r="F25" s="73">
        <f t="shared" si="2"/>
        <v>52277542</v>
      </c>
      <c r="G25" s="73">
        <f t="shared" si="2"/>
        <v>97637807</v>
      </c>
      <c r="H25" s="73">
        <f t="shared" si="2"/>
        <v>83754635</v>
      </c>
      <c r="I25" s="73">
        <f t="shared" si="2"/>
        <v>69737170</v>
      </c>
      <c r="J25" s="73">
        <f t="shared" si="2"/>
        <v>69737170</v>
      </c>
      <c r="K25" s="73">
        <f t="shared" si="2"/>
        <v>57451107</v>
      </c>
      <c r="L25" s="73">
        <f t="shared" si="2"/>
        <v>0</v>
      </c>
      <c r="M25" s="73">
        <f t="shared" si="2"/>
        <v>84090656</v>
      </c>
      <c r="N25" s="73">
        <f t="shared" si="2"/>
        <v>84090656</v>
      </c>
      <c r="O25" s="73">
        <f t="shared" si="2"/>
        <v>69997576</v>
      </c>
      <c r="P25" s="73">
        <f t="shared" si="2"/>
        <v>55762527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52277542</v>
      </c>
      <c r="Y25" s="73">
        <f t="shared" si="2"/>
        <v>-52277542</v>
      </c>
      <c r="Z25" s="170">
        <f>+IF(X25&lt;&gt;0,+(Y25/X25)*100,0)</f>
        <v>-100</v>
      </c>
      <c r="AA25" s="74">
        <f>+AA12+AA24</f>
        <v>52277542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488824</v>
      </c>
      <c r="D30" s="155"/>
      <c r="E30" s="59"/>
      <c r="F30" s="60"/>
      <c r="G30" s="60">
        <v>488824</v>
      </c>
      <c r="H30" s="60">
        <v>488824</v>
      </c>
      <c r="I30" s="60">
        <v>488824</v>
      </c>
      <c r="J30" s="60">
        <v>488824</v>
      </c>
      <c r="K30" s="60">
        <v>488824</v>
      </c>
      <c r="L30" s="60"/>
      <c r="M30" s="60">
        <v>488824</v>
      </c>
      <c r="N30" s="60">
        <v>488824</v>
      </c>
      <c r="O30" s="60">
        <v>488824</v>
      </c>
      <c r="P30" s="60">
        <v>488824</v>
      </c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30891791</v>
      </c>
      <c r="D32" s="155"/>
      <c r="E32" s="59">
        <v>12450000</v>
      </c>
      <c r="F32" s="60">
        <v>12450000</v>
      </c>
      <c r="G32" s="60">
        <v>21883198</v>
      </c>
      <c r="H32" s="60">
        <v>21843829</v>
      </c>
      <c r="I32" s="60">
        <v>21948192</v>
      </c>
      <c r="J32" s="60">
        <v>21948192</v>
      </c>
      <c r="K32" s="60">
        <v>21994312</v>
      </c>
      <c r="L32" s="60"/>
      <c r="M32" s="60">
        <v>20120866</v>
      </c>
      <c r="N32" s="60">
        <v>20120866</v>
      </c>
      <c r="O32" s="60">
        <v>19727508</v>
      </c>
      <c r="P32" s="60">
        <v>20168963</v>
      </c>
      <c r="Q32" s="60"/>
      <c r="R32" s="60"/>
      <c r="S32" s="60"/>
      <c r="T32" s="60"/>
      <c r="U32" s="60"/>
      <c r="V32" s="60"/>
      <c r="W32" s="60"/>
      <c r="X32" s="60">
        <v>12450000</v>
      </c>
      <c r="Y32" s="60">
        <v>-12450000</v>
      </c>
      <c r="Z32" s="140">
        <v>-100</v>
      </c>
      <c r="AA32" s="62">
        <v>12450000</v>
      </c>
    </row>
    <row r="33" spans="1:27" ht="12.75">
      <c r="A33" s="249" t="s">
        <v>165</v>
      </c>
      <c r="B33" s="182"/>
      <c r="C33" s="155">
        <v>480849</v>
      </c>
      <c r="D33" s="155"/>
      <c r="E33" s="59">
        <v>496014</v>
      </c>
      <c r="F33" s="60">
        <v>496014</v>
      </c>
      <c r="G33" s="60">
        <v>480849</v>
      </c>
      <c r="H33" s="60">
        <v>480849</v>
      </c>
      <c r="I33" s="60">
        <v>480849</v>
      </c>
      <c r="J33" s="60">
        <v>480849</v>
      </c>
      <c r="K33" s="60">
        <v>480849</v>
      </c>
      <c r="L33" s="60"/>
      <c r="M33" s="60">
        <v>480849</v>
      </c>
      <c r="N33" s="60">
        <v>480849</v>
      </c>
      <c r="O33" s="60">
        <v>480849</v>
      </c>
      <c r="P33" s="60">
        <v>480849</v>
      </c>
      <c r="Q33" s="60"/>
      <c r="R33" s="60"/>
      <c r="S33" s="60"/>
      <c r="T33" s="60"/>
      <c r="U33" s="60"/>
      <c r="V33" s="60"/>
      <c r="W33" s="60"/>
      <c r="X33" s="60">
        <v>496014</v>
      </c>
      <c r="Y33" s="60">
        <v>-496014</v>
      </c>
      <c r="Z33" s="140">
        <v>-100</v>
      </c>
      <c r="AA33" s="62">
        <v>496014</v>
      </c>
    </row>
    <row r="34" spans="1:27" ht="12.75">
      <c r="A34" s="250" t="s">
        <v>58</v>
      </c>
      <c r="B34" s="251"/>
      <c r="C34" s="168">
        <f aca="true" t="shared" si="3" ref="C34:Y34">SUM(C29:C33)</f>
        <v>31861464</v>
      </c>
      <c r="D34" s="168">
        <f>SUM(D29:D33)</f>
        <v>0</v>
      </c>
      <c r="E34" s="72">
        <f t="shared" si="3"/>
        <v>12946014</v>
      </c>
      <c r="F34" s="73">
        <f t="shared" si="3"/>
        <v>12946014</v>
      </c>
      <c r="G34" s="73">
        <f t="shared" si="3"/>
        <v>22852871</v>
      </c>
      <c r="H34" s="73">
        <f t="shared" si="3"/>
        <v>22813502</v>
      </c>
      <c r="I34" s="73">
        <f t="shared" si="3"/>
        <v>22917865</v>
      </c>
      <c r="J34" s="73">
        <f t="shared" si="3"/>
        <v>22917865</v>
      </c>
      <c r="K34" s="73">
        <f t="shared" si="3"/>
        <v>22963985</v>
      </c>
      <c r="L34" s="73">
        <f t="shared" si="3"/>
        <v>0</v>
      </c>
      <c r="M34" s="73">
        <f t="shared" si="3"/>
        <v>21090539</v>
      </c>
      <c r="N34" s="73">
        <f t="shared" si="3"/>
        <v>21090539</v>
      </c>
      <c r="O34" s="73">
        <f t="shared" si="3"/>
        <v>20697181</v>
      </c>
      <c r="P34" s="73">
        <f t="shared" si="3"/>
        <v>21138636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12946014</v>
      </c>
      <c r="Y34" s="73">
        <f t="shared" si="3"/>
        <v>-12946014</v>
      </c>
      <c r="Z34" s="170">
        <f>+IF(X34&lt;&gt;0,+(Y34/X34)*100,0)</f>
        <v>-100</v>
      </c>
      <c r="AA34" s="74">
        <f>SUM(AA29:AA33)</f>
        <v>12946014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388313</v>
      </c>
      <c r="F37" s="60">
        <v>388313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388313</v>
      </c>
      <c r="Y37" s="60">
        <v>-388313</v>
      </c>
      <c r="Z37" s="140">
        <v>-100</v>
      </c>
      <c r="AA37" s="62">
        <v>388313</v>
      </c>
    </row>
    <row r="38" spans="1:27" ht="12.75">
      <c r="A38" s="249" t="s">
        <v>165</v>
      </c>
      <c r="B38" s="182"/>
      <c r="C38" s="155">
        <v>13271022</v>
      </c>
      <c r="D38" s="155"/>
      <c r="E38" s="59">
        <v>14171830</v>
      </c>
      <c r="F38" s="60">
        <v>14171830</v>
      </c>
      <c r="G38" s="60">
        <v>13271022</v>
      </c>
      <c r="H38" s="60">
        <v>13271022</v>
      </c>
      <c r="I38" s="60">
        <v>13271022</v>
      </c>
      <c r="J38" s="60">
        <v>13271022</v>
      </c>
      <c r="K38" s="60">
        <v>13271022</v>
      </c>
      <c r="L38" s="60"/>
      <c r="M38" s="60">
        <v>13271022</v>
      </c>
      <c r="N38" s="60">
        <v>13271022</v>
      </c>
      <c r="O38" s="60">
        <v>13271022</v>
      </c>
      <c r="P38" s="60">
        <v>13271022</v>
      </c>
      <c r="Q38" s="60"/>
      <c r="R38" s="60"/>
      <c r="S38" s="60"/>
      <c r="T38" s="60"/>
      <c r="U38" s="60"/>
      <c r="V38" s="60"/>
      <c r="W38" s="60"/>
      <c r="X38" s="60">
        <v>14171830</v>
      </c>
      <c r="Y38" s="60">
        <v>-14171830</v>
      </c>
      <c r="Z38" s="140">
        <v>-100</v>
      </c>
      <c r="AA38" s="62">
        <v>14171830</v>
      </c>
    </row>
    <row r="39" spans="1:27" ht="12.75">
      <c r="A39" s="250" t="s">
        <v>59</v>
      </c>
      <c r="B39" s="253"/>
      <c r="C39" s="168">
        <f aca="true" t="shared" si="4" ref="C39:Y39">SUM(C37:C38)</f>
        <v>13271022</v>
      </c>
      <c r="D39" s="168">
        <f>SUM(D37:D38)</f>
        <v>0</v>
      </c>
      <c r="E39" s="76">
        <f t="shared" si="4"/>
        <v>14560143</v>
      </c>
      <c r="F39" s="77">
        <f t="shared" si="4"/>
        <v>14560143</v>
      </c>
      <c r="G39" s="77">
        <f t="shared" si="4"/>
        <v>13271022</v>
      </c>
      <c r="H39" s="77">
        <f t="shared" si="4"/>
        <v>13271022</v>
      </c>
      <c r="I39" s="77">
        <f t="shared" si="4"/>
        <v>13271022</v>
      </c>
      <c r="J39" s="77">
        <f t="shared" si="4"/>
        <v>13271022</v>
      </c>
      <c r="K39" s="77">
        <f t="shared" si="4"/>
        <v>13271022</v>
      </c>
      <c r="L39" s="77">
        <f t="shared" si="4"/>
        <v>0</v>
      </c>
      <c r="M39" s="77">
        <f t="shared" si="4"/>
        <v>13271022</v>
      </c>
      <c r="N39" s="77">
        <f t="shared" si="4"/>
        <v>13271022</v>
      </c>
      <c r="O39" s="77">
        <f t="shared" si="4"/>
        <v>13271022</v>
      </c>
      <c r="P39" s="77">
        <f t="shared" si="4"/>
        <v>13271022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14560143</v>
      </c>
      <c r="Y39" s="77">
        <f t="shared" si="4"/>
        <v>-14560143</v>
      </c>
      <c r="Z39" s="212">
        <f>+IF(X39&lt;&gt;0,+(Y39/X39)*100,0)</f>
        <v>-100</v>
      </c>
      <c r="AA39" s="79">
        <f>SUM(AA37:AA38)</f>
        <v>14560143</v>
      </c>
    </row>
    <row r="40" spans="1:27" ht="12.75">
      <c r="A40" s="250" t="s">
        <v>167</v>
      </c>
      <c r="B40" s="251"/>
      <c r="C40" s="168">
        <f aca="true" t="shared" si="5" ref="C40:Y40">+C34+C39</f>
        <v>45132486</v>
      </c>
      <c r="D40" s="168">
        <f>+D34+D39</f>
        <v>0</v>
      </c>
      <c r="E40" s="72">
        <f t="shared" si="5"/>
        <v>27506157</v>
      </c>
      <c r="F40" s="73">
        <f t="shared" si="5"/>
        <v>27506157</v>
      </c>
      <c r="G40" s="73">
        <f t="shared" si="5"/>
        <v>36123893</v>
      </c>
      <c r="H40" s="73">
        <f t="shared" si="5"/>
        <v>36084524</v>
      </c>
      <c r="I40" s="73">
        <f t="shared" si="5"/>
        <v>36188887</v>
      </c>
      <c r="J40" s="73">
        <f t="shared" si="5"/>
        <v>36188887</v>
      </c>
      <c r="K40" s="73">
        <f t="shared" si="5"/>
        <v>36235007</v>
      </c>
      <c r="L40" s="73">
        <f t="shared" si="5"/>
        <v>0</v>
      </c>
      <c r="M40" s="73">
        <f t="shared" si="5"/>
        <v>34361561</v>
      </c>
      <c r="N40" s="73">
        <f t="shared" si="5"/>
        <v>34361561</v>
      </c>
      <c r="O40" s="73">
        <f t="shared" si="5"/>
        <v>33968203</v>
      </c>
      <c r="P40" s="73">
        <f t="shared" si="5"/>
        <v>34409658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27506157</v>
      </c>
      <c r="Y40" s="73">
        <f t="shared" si="5"/>
        <v>-27506157</v>
      </c>
      <c r="Z40" s="170">
        <f>+IF(X40&lt;&gt;0,+(Y40/X40)*100,0)</f>
        <v>-100</v>
      </c>
      <c r="AA40" s="74">
        <f>+AA34+AA39</f>
        <v>27506157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6070693</v>
      </c>
      <c r="D42" s="257">
        <f>+D25-D40</f>
        <v>0</v>
      </c>
      <c r="E42" s="258">
        <f t="shared" si="6"/>
        <v>14512466</v>
      </c>
      <c r="F42" s="259">
        <f t="shared" si="6"/>
        <v>24771385</v>
      </c>
      <c r="G42" s="259">
        <f t="shared" si="6"/>
        <v>61513914</v>
      </c>
      <c r="H42" s="259">
        <f t="shared" si="6"/>
        <v>47670111</v>
      </c>
      <c r="I42" s="259">
        <f t="shared" si="6"/>
        <v>33548283</v>
      </c>
      <c r="J42" s="259">
        <f t="shared" si="6"/>
        <v>33548283</v>
      </c>
      <c r="K42" s="259">
        <f t="shared" si="6"/>
        <v>21216100</v>
      </c>
      <c r="L42" s="259">
        <f t="shared" si="6"/>
        <v>0</v>
      </c>
      <c r="M42" s="259">
        <f t="shared" si="6"/>
        <v>49729095</v>
      </c>
      <c r="N42" s="259">
        <f t="shared" si="6"/>
        <v>49729095</v>
      </c>
      <c r="O42" s="259">
        <f t="shared" si="6"/>
        <v>36029373</v>
      </c>
      <c r="P42" s="259">
        <f t="shared" si="6"/>
        <v>21352869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24771385</v>
      </c>
      <c r="Y42" s="259">
        <f t="shared" si="6"/>
        <v>-24771385</v>
      </c>
      <c r="Z42" s="260">
        <f>+IF(X42&lt;&gt;0,+(Y42/X42)*100,0)</f>
        <v>-100</v>
      </c>
      <c r="AA42" s="261">
        <f>+AA25-AA40</f>
        <v>24771385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6070693</v>
      </c>
      <c r="D45" s="155"/>
      <c r="E45" s="59">
        <v>14512465</v>
      </c>
      <c r="F45" s="60">
        <v>24771385</v>
      </c>
      <c r="G45" s="60">
        <v>61513914</v>
      </c>
      <c r="H45" s="60">
        <v>47670111</v>
      </c>
      <c r="I45" s="60">
        <v>33548283</v>
      </c>
      <c r="J45" s="60">
        <v>33548283</v>
      </c>
      <c r="K45" s="60">
        <v>21216100</v>
      </c>
      <c r="L45" s="60"/>
      <c r="M45" s="60">
        <v>49729095</v>
      </c>
      <c r="N45" s="60">
        <v>49729095</v>
      </c>
      <c r="O45" s="60">
        <v>36029373</v>
      </c>
      <c r="P45" s="60">
        <v>21352869</v>
      </c>
      <c r="Q45" s="60"/>
      <c r="R45" s="60"/>
      <c r="S45" s="60"/>
      <c r="T45" s="60"/>
      <c r="U45" s="60"/>
      <c r="V45" s="60"/>
      <c r="W45" s="60"/>
      <c r="X45" s="60">
        <v>24771385</v>
      </c>
      <c r="Y45" s="60">
        <v>-24771385</v>
      </c>
      <c r="Z45" s="139">
        <v>-100</v>
      </c>
      <c r="AA45" s="62">
        <v>24771385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6070693</v>
      </c>
      <c r="D48" s="217">
        <f>SUM(D45:D47)</f>
        <v>0</v>
      </c>
      <c r="E48" s="264">
        <f t="shared" si="7"/>
        <v>14512465</v>
      </c>
      <c r="F48" s="219">
        <f t="shared" si="7"/>
        <v>24771385</v>
      </c>
      <c r="G48" s="219">
        <f t="shared" si="7"/>
        <v>61513914</v>
      </c>
      <c r="H48" s="219">
        <f t="shared" si="7"/>
        <v>47670111</v>
      </c>
      <c r="I48" s="219">
        <f t="shared" si="7"/>
        <v>33548283</v>
      </c>
      <c r="J48" s="219">
        <f t="shared" si="7"/>
        <v>33548283</v>
      </c>
      <c r="K48" s="219">
        <f t="shared" si="7"/>
        <v>21216100</v>
      </c>
      <c r="L48" s="219">
        <f t="shared" si="7"/>
        <v>0</v>
      </c>
      <c r="M48" s="219">
        <f t="shared" si="7"/>
        <v>49729095</v>
      </c>
      <c r="N48" s="219">
        <f t="shared" si="7"/>
        <v>49729095</v>
      </c>
      <c r="O48" s="219">
        <f t="shared" si="7"/>
        <v>36029373</v>
      </c>
      <c r="P48" s="219">
        <f t="shared" si="7"/>
        <v>21352869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24771385</v>
      </c>
      <c r="Y48" s="219">
        <f t="shared" si="7"/>
        <v>-24771385</v>
      </c>
      <c r="Z48" s="265">
        <f>+IF(X48&lt;&gt;0,+(Y48/X48)*100,0)</f>
        <v>-100</v>
      </c>
      <c r="AA48" s="232">
        <f>SUM(AA45:AA47)</f>
        <v>24771385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10563124</v>
      </c>
      <c r="D8" s="155"/>
      <c r="E8" s="59"/>
      <c r="F8" s="60">
        <v>10000</v>
      </c>
      <c r="G8" s="60"/>
      <c r="H8" s="60"/>
      <c r="I8" s="60"/>
      <c r="J8" s="60"/>
      <c r="K8" s="60"/>
      <c r="L8" s="60"/>
      <c r="M8" s="60"/>
      <c r="N8" s="60"/>
      <c r="O8" s="60">
        <v>1842</v>
      </c>
      <c r="P8" s="60">
        <v>67100</v>
      </c>
      <c r="Q8" s="60"/>
      <c r="R8" s="60">
        <v>68942</v>
      </c>
      <c r="S8" s="60">
        <v>44523</v>
      </c>
      <c r="T8" s="60">
        <v>12696</v>
      </c>
      <c r="U8" s="60">
        <v>-89412</v>
      </c>
      <c r="V8" s="60">
        <v>-32193</v>
      </c>
      <c r="W8" s="60">
        <v>36749</v>
      </c>
      <c r="X8" s="60">
        <v>10000</v>
      </c>
      <c r="Y8" s="60">
        <v>26749</v>
      </c>
      <c r="Z8" s="140">
        <v>267.49</v>
      </c>
      <c r="AA8" s="62">
        <v>10000</v>
      </c>
    </row>
    <row r="9" spans="1:27" ht="12.75">
      <c r="A9" s="249" t="s">
        <v>179</v>
      </c>
      <c r="B9" s="182"/>
      <c r="C9" s="155">
        <v>174863577</v>
      </c>
      <c r="D9" s="155"/>
      <c r="E9" s="59">
        <v>178673004</v>
      </c>
      <c r="F9" s="60">
        <v>178673000</v>
      </c>
      <c r="G9" s="60">
        <v>73615000</v>
      </c>
      <c r="H9" s="60">
        <v>2042000</v>
      </c>
      <c r="I9" s="60"/>
      <c r="J9" s="60">
        <v>75657000</v>
      </c>
      <c r="K9" s="60"/>
      <c r="L9" s="60">
        <v>14889417</v>
      </c>
      <c r="M9" s="60">
        <v>56956000</v>
      </c>
      <c r="N9" s="60">
        <v>71845417</v>
      </c>
      <c r="O9" s="60"/>
      <c r="P9" s="60">
        <v>388000</v>
      </c>
      <c r="Q9" s="60"/>
      <c r="R9" s="60">
        <v>388000</v>
      </c>
      <c r="S9" s="60">
        <v>43419000</v>
      </c>
      <c r="T9" s="60">
        <v>520282</v>
      </c>
      <c r="U9" s="60">
        <v>2296319</v>
      </c>
      <c r="V9" s="60">
        <v>46235601</v>
      </c>
      <c r="W9" s="60">
        <v>194126018</v>
      </c>
      <c r="X9" s="60">
        <v>178673000</v>
      </c>
      <c r="Y9" s="60">
        <v>15453018</v>
      </c>
      <c r="Z9" s="140">
        <v>8.65</v>
      </c>
      <c r="AA9" s="62">
        <v>178673000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2331126</v>
      </c>
      <c r="D11" s="155"/>
      <c r="E11" s="59">
        <v>2160000</v>
      </c>
      <c r="F11" s="60">
        <v>2160000</v>
      </c>
      <c r="G11" s="60">
        <v>126661</v>
      </c>
      <c r="H11" s="60">
        <v>477639</v>
      </c>
      <c r="I11" s="60">
        <v>207124</v>
      </c>
      <c r="J11" s="60">
        <v>811424</v>
      </c>
      <c r="K11" s="60">
        <v>86687</v>
      </c>
      <c r="L11" s="60">
        <v>180000</v>
      </c>
      <c r="M11" s="60">
        <v>68638</v>
      </c>
      <c r="N11" s="60">
        <v>335325</v>
      </c>
      <c r="O11" s="60">
        <v>290371</v>
      </c>
      <c r="P11" s="60">
        <v>209641</v>
      </c>
      <c r="Q11" s="60"/>
      <c r="R11" s="60">
        <v>500012</v>
      </c>
      <c r="S11" s="60">
        <v>682301</v>
      </c>
      <c r="T11" s="60">
        <v>212642</v>
      </c>
      <c r="U11" s="60">
        <v>264437</v>
      </c>
      <c r="V11" s="60">
        <v>1159380</v>
      </c>
      <c r="W11" s="60">
        <v>2806141</v>
      </c>
      <c r="X11" s="60">
        <v>2160000</v>
      </c>
      <c r="Y11" s="60">
        <v>646141</v>
      </c>
      <c r="Z11" s="140">
        <v>29.91</v>
      </c>
      <c r="AA11" s="62">
        <v>2160000</v>
      </c>
    </row>
    <row r="12" spans="1:27" ht="12.75">
      <c r="A12" s="249" t="s">
        <v>182</v>
      </c>
      <c r="B12" s="182"/>
      <c r="C12" s="155">
        <v>2080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2250</v>
      </c>
      <c r="V12" s="60">
        <v>2250</v>
      </c>
      <c r="W12" s="60">
        <v>2250</v>
      </c>
      <c r="X12" s="60"/>
      <c r="Y12" s="60">
        <v>2250</v>
      </c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-174517705</v>
      </c>
      <c r="D14" s="155"/>
      <c r="E14" s="59">
        <v>-165077940</v>
      </c>
      <c r="F14" s="60">
        <v>-165987805</v>
      </c>
      <c r="G14" s="60">
        <v>-11735976</v>
      </c>
      <c r="H14" s="60">
        <v>-14369946</v>
      </c>
      <c r="I14" s="60">
        <v>-15293068</v>
      </c>
      <c r="J14" s="60">
        <v>-41398990</v>
      </c>
      <c r="K14" s="60">
        <v>-12155140</v>
      </c>
      <c r="L14" s="60">
        <v>-13756495</v>
      </c>
      <c r="M14" s="60">
        <v>-14292883</v>
      </c>
      <c r="N14" s="60">
        <v>-40204518</v>
      </c>
      <c r="O14" s="60">
        <v>-13682349</v>
      </c>
      <c r="P14" s="60">
        <v>-15042040</v>
      </c>
      <c r="Q14" s="60">
        <v>-10849865</v>
      </c>
      <c r="R14" s="60">
        <v>-39574254</v>
      </c>
      <c r="S14" s="60">
        <v>-12532804</v>
      </c>
      <c r="T14" s="60">
        <v>-11574979</v>
      </c>
      <c r="U14" s="60">
        <v>-17665556</v>
      </c>
      <c r="V14" s="60">
        <v>-41773339</v>
      </c>
      <c r="W14" s="60">
        <v>-162951101</v>
      </c>
      <c r="X14" s="60">
        <v>-165987805</v>
      </c>
      <c r="Y14" s="60">
        <v>3036704</v>
      </c>
      <c r="Z14" s="140">
        <v>-1.83</v>
      </c>
      <c r="AA14" s="62">
        <v>-165987805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-5792004</v>
      </c>
      <c r="F16" s="60">
        <v>-7130139</v>
      </c>
      <c r="G16" s="60">
        <v>-324851</v>
      </c>
      <c r="H16" s="60">
        <v>-482692</v>
      </c>
      <c r="I16" s="60">
        <v>-754884</v>
      </c>
      <c r="J16" s="60">
        <v>-1562427</v>
      </c>
      <c r="K16" s="60">
        <v>-263734</v>
      </c>
      <c r="L16" s="60">
        <v>-482667</v>
      </c>
      <c r="M16" s="60">
        <v>-392057</v>
      </c>
      <c r="N16" s="60">
        <v>-1138458</v>
      </c>
      <c r="O16" s="60">
        <v>-309587</v>
      </c>
      <c r="P16" s="60">
        <v>-299204</v>
      </c>
      <c r="Q16" s="60">
        <v>-205454</v>
      </c>
      <c r="R16" s="60">
        <v>-814245</v>
      </c>
      <c r="S16" s="60">
        <v>-2513576</v>
      </c>
      <c r="T16" s="60">
        <v>-109342</v>
      </c>
      <c r="U16" s="60">
        <v>400066</v>
      </c>
      <c r="V16" s="60">
        <v>-2222852</v>
      </c>
      <c r="W16" s="60">
        <v>-5737982</v>
      </c>
      <c r="X16" s="60">
        <v>-7130139</v>
      </c>
      <c r="Y16" s="60">
        <v>1392157</v>
      </c>
      <c r="Z16" s="140">
        <v>-19.52</v>
      </c>
      <c r="AA16" s="62">
        <v>-7130139</v>
      </c>
    </row>
    <row r="17" spans="1:27" ht="12.75">
      <c r="A17" s="250" t="s">
        <v>185</v>
      </c>
      <c r="B17" s="251"/>
      <c r="C17" s="168">
        <f aca="true" t="shared" si="0" ref="C17:Y17">SUM(C6:C16)</f>
        <v>13242202</v>
      </c>
      <c r="D17" s="168">
        <f t="shared" si="0"/>
        <v>0</v>
      </c>
      <c r="E17" s="72">
        <f t="shared" si="0"/>
        <v>9963060</v>
      </c>
      <c r="F17" s="73">
        <f t="shared" si="0"/>
        <v>7725056</v>
      </c>
      <c r="G17" s="73">
        <f t="shared" si="0"/>
        <v>61680834</v>
      </c>
      <c r="H17" s="73">
        <f t="shared" si="0"/>
        <v>-12332999</v>
      </c>
      <c r="I17" s="73">
        <f t="shared" si="0"/>
        <v>-15840828</v>
      </c>
      <c r="J17" s="73">
        <f t="shared" si="0"/>
        <v>33507007</v>
      </c>
      <c r="K17" s="73">
        <f t="shared" si="0"/>
        <v>-12332187</v>
      </c>
      <c r="L17" s="73">
        <f t="shared" si="0"/>
        <v>830255</v>
      </c>
      <c r="M17" s="73">
        <f t="shared" si="0"/>
        <v>42339698</v>
      </c>
      <c r="N17" s="73">
        <f t="shared" si="0"/>
        <v>30837766</v>
      </c>
      <c r="O17" s="73">
        <f t="shared" si="0"/>
        <v>-13699723</v>
      </c>
      <c r="P17" s="73">
        <f t="shared" si="0"/>
        <v>-14676503</v>
      </c>
      <c r="Q17" s="73">
        <f t="shared" si="0"/>
        <v>-11055319</v>
      </c>
      <c r="R17" s="73">
        <f t="shared" si="0"/>
        <v>-39431545</v>
      </c>
      <c r="S17" s="73">
        <f t="shared" si="0"/>
        <v>29099444</v>
      </c>
      <c r="T17" s="73">
        <f t="shared" si="0"/>
        <v>-10938701</v>
      </c>
      <c r="U17" s="73">
        <f t="shared" si="0"/>
        <v>-14791896</v>
      </c>
      <c r="V17" s="73">
        <f t="shared" si="0"/>
        <v>3368847</v>
      </c>
      <c r="W17" s="73">
        <f t="shared" si="0"/>
        <v>28282075</v>
      </c>
      <c r="X17" s="73">
        <f t="shared" si="0"/>
        <v>7725056</v>
      </c>
      <c r="Y17" s="73">
        <f t="shared" si="0"/>
        <v>20557019</v>
      </c>
      <c r="Z17" s="170">
        <f>+IF(X17&lt;&gt;0,+(Y17/X17)*100,0)</f>
        <v>266.10834924691807</v>
      </c>
      <c r="AA17" s="74">
        <f>SUM(AA6:AA16)</f>
        <v>7725056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45886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-3176069</v>
      </c>
      <c r="D26" s="155"/>
      <c r="E26" s="59">
        <v>-9905004</v>
      </c>
      <c r="F26" s="60">
        <v>-7705000</v>
      </c>
      <c r="G26" s="60"/>
      <c r="H26" s="60">
        <v>-13490</v>
      </c>
      <c r="I26" s="60">
        <v>-1361778</v>
      </c>
      <c r="J26" s="60">
        <v>-1375268</v>
      </c>
      <c r="K26" s="60">
        <v>-449186</v>
      </c>
      <c r="L26" s="60">
        <v>-825417</v>
      </c>
      <c r="M26" s="60">
        <v>-493620</v>
      </c>
      <c r="N26" s="60">
        <v>-1768223</v>
      </c>
      <c r="O26" s="60">
        <v>-475234</v>
      </c>
      <c r="P26" s="60">
        <v>1675644</v>
      </c>
      <c r="Q26" s="60">
        <v>-2212709</v>
      </c>
      <c r="R26" s="60">
        <v>-1012299</v>
      </c>
      <c r="S26" s="60">
        <v>-914860</v>
      </c>
      <c r="T26" s="60">
        <v>-441723</v>
      </c>
      <c r="U26" s="60">
        <v>100497</v>
      </c>
      <c r="V26" s="60">
        <v>-1256086</v>
      </c>
      <c r="W26" s="60">
        <v>-5411876</v>
      </c>
      <c r="X26" s="60">
        <v>-7705000</v>
      </c>
      <c r="Y26" s="60">
        <v>2293124</v>
      </c>
      <c r="Z26" s="140">
        <v>-29.76</v>
      </c>
      <c r="AA26" s="62">
        <v>-7705000</v>
      </c>
    </row>
    <row r="27" spans="1:27" ht="12.75">
      <c r="A27" s="250" t="s">
        <v>192</v>
      </c>
      <c r="B27" s="251"/>
      <c r="C27" s="168">
        <f aca="true" t="shared" si="1" ref="C27:Y27">SUM(C21:C26)</f>
        <v>-3130183</v>
      </c>
      <c r="D27" s="168">
        <f>SUM(D21:D26)</f>
        <v>0</v>
      </c>
      <c r="E27" s="72">
        <f t="shared" si="1"/>
        <v>-9905004</v>
      </c>
      <c r="F27" s="73">
        <f t="shared" si="1"/>
        <v>-7705000</v>
      </c>
      <c r="G27" s="73">
        <f t="shared" si="1"/>
        <v>0</v>
      </c>
      <c r="H27" s="73">
        <f t="shared" si="1"/>
        <v>-13490</v>
      </c>
      <c r="I27" s="73">
        <f t="shared" si="1"/>
        <v>-1361778</v>
      </c>
      <c r="J27" s="73">
        <f t="shared" si="1"/>
        <v>-1375268</v>
      </c>
      <c r="K27" s="73">
        <f t="shared" si="1"/>
        <v>-449186</v>
      </c>
      <c r="L27" s="73">
        <f t="shared" si="1"/>
        <v>-825417</v>
      </c>
      <c r="M27" s="73">
        <f t="shared" si="1"/>
        <v>-493620</v>
      </c>
      <c r="N27" s="73">
        <f t="shared" si="1"/>
        <v>-1768223</v>
      </c>
      <c r="O27" s="73">
        <f t="shared" si="1"/>
        <v>-475234</v>
      </c>
      <c r="P27" s="73">
        <f t="shared" si="1"/>
        <v>1675644</v>
      </c>
      <c r="Q27" s="73">
        <f t="shared" si="1"/>
        <v>-2212709</v>
      </c>
      <c r="R27" s="73">
        <f t="shared" si="1"/>
        <v>-1012299</v>
      </c>
      <c r="S27" s="73">
        <f t="shared" si="1"/>
        <v>-914860</v>
      </c>
      <c r="T27" s="73">
        <f t="shared" si="1"/>
        <v>-441723</v>
      </c>
      <c r="U27" s="73">
        <f t="shared" si="1"/>
        <v>100497</v>
      </c>
      <c r="V27" s="73">
        <f t="shared" si="1"/>
        <v>-1256086</v>
      </c>
      <c r="W27" s="73">
        <f t="shared" si="1"/>
        <v>-5411876</v>
      </c>
      <c r="X27" s="73">
        <f t="shared" si="1"/>
        <v>-7705000</v>
      </c>
      <c r="Y27" s="73">
        <f t="shared" si="1"/>
        <v>2293124</v>
      </c>
      <c r="Z27" s="170">
        <f>+IF(X27&lt;&gt;0,+(Y27/X27)*100,0)</f>
        <v>-29.76150551589877</v>
      </c>
      <c r="AA27" s="74">
        <f>SUM(AA21:AA26)</f>
        <v>-7705000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-746274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-746274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9365745</v>
      </c>
      <c r="D38" s="153">
        <f>+D17+D27+D36</f>
        <v>0</v>
      </c>
      <c r="E38" s="99">
        <f t="shared" si="3"/>
        <v>58056</v>
      </c>
      <c r="F38" s="100">
        <f t="shared" si="3"/>
        <v>20056</v>
      </c>
      <c r="G38" s="100">
        <f t="shared" si="3"/>
        <v>61680834</v>
      </c>
      <c r="H38" s="100">
        <f t="shared" si="3"/>
        <v>-12346489</v>
      </c>
      <c r="I38" s="100">
        <f t="shared" si="3"/>
        <v>-17202606</v>
      </c>
      <c r="J38" s="100">
        <f t="shared" si="3"/>
        <v>32131739</v>
      </c>
      <c r="K38" s="100">
        <f t="shared" si="3"/>
        <v>-12781373</v>
      </c>
      <c r="L38" s="100">
        <f t="shared" si="3"/>
        <v>4838</v>
      </c>
      <c r="M38" s="100">
        <f t="shared" si="3"/>
        <v>41846078</v>
      </c>
      <c r="N38" s="100">
        <f t="shared" si="3"/>
        <v>29069543</v>
      </c>
      <c r="O38" s="100">
        <f t="shared" si="3"/>
        <v>-14174957</v>
      </c>
      <c r="P38" s="100">
        <f t="shared" si="3"/>
        <v>-13000859</v>
      </c>
      <c r="Q38" s="100">
        <f t="shared" si="3"/>
        <v>-13268028</v>
      </c>
      <c r="R38" s="100">
        <f t="shared" si="3"/>
        <v>-40443844</v>
      </c>
      <c r="S38" s="100">
        <f t="shared" si="3"/>
        <v>28184584</v>
      </c>
      <c r="T38" s="100">
        <f t="shared" si="3"/>
        <v>-11380424</v>
      </c>
      <c r="U38" s="100">
        <f t="shared" si="3"/>
        <v>-14691399</v>
      </c>
      <c r="V38" s="100">
        <f t="shared" si="3"/>
        <v>2112761</v>
      </c>
      <c r="W38" s="100">
        <f t="shared" si="3"/>
        <v>22870199</v>
      </c>
      <c r="X38" s="100">
        <f t="shared" si="3"/>
        <v>20056</v>
      </c>
      <c r="Y38" s="100">
        <f t="shared" si="3"/>
        <v>22850143</v>
      </c>
      <c r="Z38" s="137">
        <f>+IF(X38&lt;&gt;0,+(Y38/X38)*100,0)</f>
        <v>113931.70622257679</v>
      </c>
      <c r="AA38" s="102">
        <f>+AA17+AA27+AA36</f>
        <v>20056</v>
      </c>
    </row>
    <row r="39" spans="1:27" ht="12.75">
      <c r="A39" s="249" t="s">
        <v>200</v>
      </c>
      <c r="B39" s="182"/>
      <c r="C39" s="153">
        <v>4379399</v>
      </c>
      <c r="D39" s="153"/>
      <c r="E39" s="99">
        <v>3448222</v>
      </c>
      <c r="F39" s="100">
        <v>13745146</v>
      </c>
      <c r="G39" s="100">
        <v>3448222</v>
      </c>
      <c r="H39" s="100">
        <v>65129056</v>
      </c>
      <c r="I39" s="100">
        <v>52782567</v>
      </c>
      <c r="J39" s="100">
        <v>3448222</v>
      </c>
      <c r="K39" s="100">
        <v>35579961</v>
      </c>
      <c r="L39" s="100">
        <v>22798588</v>
      </c>
      <c r="M39" s="100">
        <v>22803426</v>
      </c>
      <c r="N39" s="100">
        <v>35579961</v>
      </c>
      <c r="O39" s="100">
        <v>64649504</v>
      </c>
      <c r="P39" s="100">
        <v>50474547</v>
      </c>
      <c r="Q39" s="100">
        <v>37473688</v>
      </c>
      <c r="R39" s="100">
        <v>64649504</v>
      </c>
      <c r="S39" s="100">
        <v>24205660</v>
      </c>
      <c r="T39" s="100">
        <v>52390244</v>
      </c>
      <c r="U39" s="100">
        <v>41009820</v>
      </c>
      <c r="V39" s="100">
        <v>24205660</v>
      </c>
      <c r="W39" s="100">
        <v>3448222</v>
      </c>
      <c r="X39" s="100">
        <v>13745146</v>
      </c>
      <c r="Y39" s="100">
        <v>-10296924</v>
      </c>
      <c r="Z39" s="137">
        <v>-74.91</v>
      </c>
      <c r="AA39" s="102">
        <v>13745146</v>
      </c>
    </row>
    <row r="40" spans="1:27" ht="12.75">
      <c r="A40" s="269" t="s">
        <v>201</v>
      </c>
      <c r="B40" s="256"/>
      <c r="C40" s="257">
        <v>13745144</v>
      </c>
      <c r="D40" s="257"/>
      <c r="E40" s="258">
        <v>3506279</v>
      </c>
      <c r="F40" s="259">
        <v>13765203</v>
      </c>
      <c r="G40" s="259">
        <v>65129056</v>
      </c>
      <c r="H40" s="259">
        <v>52782567</v>
      </c>
      <c r="I40" s="259">
        <v>35579961</v>
      </c>
      <c r="J40" s="259">
        <v>35579961</v>
      </c>
      <c r="K40" s="259">
        <v>22798588</v>
      </c>
      <c r="L40" s="259">
        <v>22803426</v>
      </c>
      <c r="M40" s="259">
        <v>64649504</v>
      </c>
      <c r="N40" s="259">
        <v>64649504</v>
      </c>
      <c r="O40" s="259">
        <v>50474547</v>
      </c>
      <c r="P40" s="259">
        <v>37473688</v>
      </c>
      <c r="Q40" s="259">
        <v>24205660</v>
      </c>
      <c r="R40" s="259">
        <v>50474547</v>
      </c>
      <c r="S40" s="259">
        <v>52390244</v>
      </c>
      <c r="T40" s="259">
        <v>41009820</v>
      </c>
      <c r="U40" s="259">
        <v>26318421</v>
      </c>
      <c r="V40" s="259">
        <v>26318421</v>
      </c>
      <c r="W40" s="259">
        <v>26318421</v>
      </c>
      <c r="X40" s="259">
        <v>13765203</v>
      </c>
      <c r="Y40" s="259">
        <v>12553218</v>
      </c>
      <c r="Z40" s="260">
        <v>91.2</v>
      </c>
      <c r="AA40" s="261">
        <v>13765203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4716896</v>
      </c>
      <c r="D5" s="200">
        <f t="shared" si="0"/>
        <v>0</v>
      </c>
      <c r="E5" s="106">
        <f t="shared" si="0"/>
        <v>9905000</v>
      </c>
      <c r="F5" s="106">
        <f t="shared" si="0"/>
        <v>7705000</v>
      </c>
      <c r="G5" s="106">
        <f t="shared" si="0"/>
        <v>0</v>
      </c>
      <c r="H5" s="106">
        <f t="shared" si="0"/>
        <v>13490</v>
      </c>
      <c r="I5" s="106">
        <f t="shared" si="0"/>
        <v>1361779</v>
      </c>
      <c r="J5" s="106">
        <f t="shared" si="0"/>
        <v>1375269</v>
      </c>
      <c r="K5" s="106">
        <f t="shared" si="0"/>
        <v>449186</v>
      </c>
      <c r="L5" s="106">
        <f t="shared" si="0"/>
        <v>0</v>
      </c>
      <c r="M5" s="106">
        <f t="shared" si="0"/>
        <v>493619</v>
      </c>
      <c r="N5" s="106">
        <f t="shared" si="0"/>
        <v>942805</v>
      </c>
      <c r="O5" s="106">
        <f t="shared" si="0"/>
        <v>475234</v>
      </c>
      <c r="P5" s="106">
        <f t="shared" si="0"/>
        <v>1675644</v>
      </c>
      <c r="Q5" s="106">
        <f t="shared" si="0"/>
        <v>2212709</v>
      </c>
      <c r="R5" s="106">
        <f t="shared" si="0"/>
        <v>4363587</v>
      </c>
      <c r="S5" s="106">
        <f t="shared" si="0"/>
        <v>914860</v>
      </c>
      <c r="T5" s="106">
        <f t="shared" si="0"/>
        <v>441724</v>
      </c>
      <c r="U5" s="106">
        <f t="shared" si="0"/>
        <v>100497</v>
      </c>
      <c r="V5" s="106">
        <f t="shared" si="0"/>
        <v>1457081</v>
      </c>
      <c r="W5" s="106">
        <f t="shared" si="0"/>
        <v>8138742</v>
      </c>
      <c r="X5" s="106">
        <f t="shared" si="0"/>
        <v>7705000</v>
      </c>
      <c r="Y5" s="106">
        <f t="shared" si="0"/>
        <v>433742</v>
      </c>
      <c r="Z5" s="201">
        <f>+IF(X5&lt;&gt;0,+(Y5/X5)*100,0)</f>
        <v>5.629357560025957</v>
      </c>
      <c r="AA5" s="199">
        <f>SUM(AA11:AA18)</f>
        <v>7705000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>
        <v>20000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3993591</v>
      </c>
      <c r="D15" s="156"/>
      <c r="E15" s="60">
        <v>955000</v>
      </c>
      <c r="F15" s="60">
        <v>1005000</v>
      </c>
      <c r="G15" s="60"/>
      <c r="H15" s="60">
        <v>13490</v>
      </c>
      <c r="I15" s="60">
        <v>7930</v>
      </c>
      <c r="J15" s="60">
        <v>21420</v>
      </c>
      <c r="K15" s="60">
        <v>26608</v>
      </c>
      <c r="L15" s="60"/>
      <c r="M15" s="60">
        <v>54544</v>
      </c>
      <c r="N15" s="60">
        <v>81152</v>
      </c>
      <c r="O15" s="60">
        <v>45654</v>
      </c>
      <c r="P15" s="60">
        <v>-4676</v>
      </c>
      <c r="Q15" s="60">
        <v>18700</v>
      </c>
      <c r="R15" s="60">
        <v>59678</v>
      </c>
      <c r="S15" s="60">
        <v>193925</v>
      </c>
      <c r="T15" s="60">
        <v>8747</v>
      </c>
      <c r="U15" s="60">
        <v>-30319</v>
      </c>
      <c r="V15" s="60">
        <v>172353</v>
      </c>
      <c r="W15" s="60">
        <v>334603</v>
      </c>
      <c r="X15" s="60">
        <v>1005000</v>
      </c>
      <c r="Y15" s="60">
        <v>-670397</v>
      </c>
      <c r="Z15" s="140">
        <v>-66.71</v>
      </c>
      <c r="AA15" s="155">
        <v>1005000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723305</v>
      </c>
      <c r="D18" s="276"/>
      <c r="E18" s="82">
        <v>8930000</v>
      </c>
      <c r="F18" s="82">
        <v>6700000</v>
      </c>
      <c r="G18" s="82"/>
      <c r="H18" s="82"/>
      <c r="I18" s="82">
        <v>1353849</v>
      </c>
      <c r="J18" s="82">
        <v>1353849</v>
      </c>
      <c r="K18" s="82">
        <v>422578</v>
      </c>
      <c r="L18" s="82"/>
      <c r="M18" s="82">
        <v>439075</v>
      </c>
      <c r="N18" s="82">
        <v>861653</v>
      </c>
      <c r="O18" s="82">
        <v>429580</v>
      </c>
      <c r="P18" s="82">
        <v>1680320</v>
      </c>
      <c r="Q18" s="82">
        <v>2194009</v>
      </c>
      <c r="R18" s="82">
        <v>4303909</v>
      </c>
      <c r="S18" s="82">
        <v>720935</v>
      </c>
      <c r="T18" s="82">
        <v>432977</v>
      </c>
      <c r="U18" s="82">
        <v>130816</v>
      </c>
      <c r="V18" s="82">
        <v>1284728</v>
      </c>
      <c r="W18" s="82">
        <v>7804139</v>
      </c>
      <c r="X18" s="82">
        <v>6700000</v>
      </c>
      <c r="Y18" s="82">
        <v>1104139</v>
      </c>
      <c r="Z18" s="270">
        <v>16.48</v>
      </c>
      <c r="AA18" s="278">
        <v>6700000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3993591</v>
      </c>
      <c r="D45" s="129">
        <f t="shared" si="7"/>
        <v>0</v>
      </c>
      <c r="E45" s="54">
        <f t="shared" si="7"/>
        <v>955000</v>
      </c>
      <c r="F45" s="54">
        <f t="shared" si="7"/>
        <v>1005000</v>
      </c>
      <c r="G45" s="54">
        <f t="shared" si="7"/>
        <v>0</v>
      </c>
      <c r="H45" s="54">
        <f t="shared" si="7"/>
        <v>13490</v>
      </c>
      <c r="I45" s="54">
        <f t="shared" si="7"/>
        <v>7930</v>
      </c>
      <c r="J45" s="54">
        <f t="shared" si="7"/>
        <v>21420</v>
      </c>
      <c r="K45" s="54">
        <f t="shared" si="7"/>
        <v>26608</v>
      </c>
      <c r="L45" s="54">
        <f t="shared" si="7"/>
        <v>0</v>
      </c>
      <c r="M45" s="54">
        <f t="shared" si="7"/>
        <v>54544</v>
      </c>
      <c r="N45" s="54">
        <f t="shared" si="7"/>
        <v>81152</v>
      </c>
      <c r="O45" s="54">
        <f t="shared" si="7"/>
        <v>45654</v>
      </c>
      <c r="P45" s="54">
        <f t="shared" si="7"/>
        <v>-4676</v>
      </c>
      <c r="Q45" s="54">
        <f t="shared" si="7"/>
        <v>18700</v>
      </c>
      <c r="R45" s="54">
        <f t="shared" si="7"/>
        <v>59678</v>
      </c>
      <c r="S45" s="54">
        <f t="shared" si="7"/>
        <v>193925</v>
      </c>
      <c r="T45" s="54">
        <f t="shared" si="7"/>
        <v>8747</v>
      </c>
      <c r="U45" s="54">
        <f t="shared" si="7"/>
        <v>-30319</v>
      </c>
      <c r="V45" s="54">
        <f t="shared" si="7"/>
        <v>172353</v>
      </c>
      <c r="W45" s="54">
        <f t="shared" si="7"/>
        <v>334603</v>
      </c>
      <c r="X45" s="54">
        <f t="shared" si="7"/>
        <v>1005000</v>
      </c>
      <c r="Y45" s="54">
        <f t="shared" si="7"/>
        <v>-670397</v>
      </c>
      <c r="Z45" s="184">
        <f t="shared" si="5"/>
        <v>-66.70616915422886</v>
      </c>
      <c r="AA45" s="130">
        <f t="shared" si="8"/>
        <v>1005000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723305</v>
      </c>
      <c r="D48" s="129">
        <f t="shared" si="7"/>
        <v>0</v>
      </c>
      <c r="E48" s="54">
        <f t="shared" si="7"/>
        <v>8930000</v>
      </c>
      <c r="F48" s="54">
        <f t="shared" si="7"/>
        <v>6700000</v>
      </c>
      <c r="G48" s="54">
        <f t="shared" si="7"/>
        <v>0</v>
      </c>
      <c r="H48" s="54">
        <f t="shared" si="7"/>
        <v>0</v>
      </c>
      <c r="I48" s="54">
        <f t="shared" si="7"/>
        <v>1353849</v>
      </c>
      <c r="J48" s="54">
        <f t="shared" si="7"/>
        <v>1353849</v>
      </c>
      <c r="K48" s="54">
        <f t="shared" si="7"/>
        <v>422578</v>
      </c>
      <c r="L48" s="54">
        <f t="shared" si="7"/>
        <v>0</v>
      </c>
      <c r="M48" s="54">
        <f t="shared" si="7"/>
        <v>439075</v>
      </c>
      <c r="N48" s="54">
        <f t="shared" si="7"/>
        <v>861653</v>
      </c>
      <c r="O48" s="54">
        <f t="shared" si="7"/>
        <v>429580</v>
      </c>
      <c r="P48" s="54">
        <f t="shared" si="7"/>
        <v>1680320</v>
      </c>
      <c r="Q48" s="54">
        <f t="shared" si="7"/>
        <v>2194009</v>
      </c>
      <c r="R48" s="54">
        <f t="shared" si="7"/>
        <v>4303909</v>
      </c>
      <c r="S48" s="54">
        <f t="shared" si="7"/>
        <v>720935</v>
      </c>
      <c r="T48" s="54">
        <f t="shared" si="7"/>
        <v>432977</v>
      </c>
      <c r="U48" s="54">
        <f t="shared" si="7"/>
        <v>130816</v>
      </c>
      <c r="V48" s="54">
        <f t="shared" si="7"/>
        <v>1284728</v>
      </c>
      <c r="W48" s="54">
        <f t="shared" si="7"/>
        <v>7804139</v>
      </c>
      <c r="X48" s="54">
        <f t="shared" si="7"/>
        <v>6700000</v>
      </c>
      <c r="Y48" s="54">
        <f t="shared" si="7"/>
        <v>1104139</v>
      </c>
      <c r="Z48" s="184">
        <f t="shared" si="5"/>
        <v>16.47968656716418</v>
      </c>
      <c r="AA48" s="130">
        <f t="shared" si="8"/>
        <v>6700000</v>
      </c>
    </row>
    <row r="49" spans="1:27" ht="12.75">
      <c r="A49" s="308" t="s">
        <v>220</v>
      </c>
      <c r="B49" s="149"/>
      <c r="C49" s="239">
        <f aca="true" t="shared" si="9" ref="C49:Y49">SUM(C41:C48)</f>
        <v>4716896</v>
      </c>
      <c r="D49" s="218">
        <f t="shared" si="9"/>
        <v>0</v>
      </c>
      <c r="E49" s="220">
        <f t="shared" si="9"/>
        <v>9905000</v>
      </c>
      <c r="F49" s="220">
        <f t="shared" si="9"/>
        <v>7705000</v>
      </c>
      <c r="G49" s="220">
        <f t="shared" si="9"/>
        <v>0</v>
      </c>
      <c r="H49" s="220">
        <f t="shared" si="9"/>
        <v>13490</v>
      </c>
      <c r="I49" s="220">
        <f t="shared" si="9"/>
        <v>1361779</v>
      </c>
      <c r="J49" s="220">
        <f t="shared" si="9"/>
        <v>1375269</v>
      </c>
      <c r="K49" s="220">
        <f t="shared" si="9"/>
        <v>449186</v>
      </c>
      <c r="L49" s="220">
        <f t="shared" si="9"/>
        <v>0</v>
      </c>
      <c r="M49" s="220">
        <f t="shared" si="9"/>
        <v>493619</v>
      </c>
      <c r="N49" s="220">
        <f t="shared" si="9"/>
        <v>942805</v>
      </c>
      <c r="O49" s="220">
        <f t="shared" si="9"/>
        <v>475234</v>
      </c>
      <c r="P49" s="220">
        <f t="shared" si="9"/>
        <v>1675644</v>
      </c>
      <c r="Q49" s="220">
        <f t="shared" si="9"/>
        <v>2212709</v>
      </c>
      <c r="R49" s="220">
        <f t="shared" si="9"/>
        <v>4363587</v>
      </c>
      <c r="S49" s="220">
        <f t="shared" si="9"/>
        <v>914860</v>
      </c>
      <c r="T49" s="220">
        <f t="shared" si="9"/>
        <v>441724</v>
      </c>
      <c r="U49" s="220">
        <f t="shared" si="9"/>
        <v>100497</v>
      </c>
      <c r="V49" s="220">
        <f t="shared" si="9"/>
        <v>1457081</v>
      </c>
      <c r="W49" s="220">
        <f t="shared" si="9"/>
        <v>8138742</v>
      </c>
      <c r="X49" s="220">
        <f t="shared" si="9"/>
        <v>7705000</v>
      </c>
      <c r="Y49" s="220">
        <f t="shared" si="9"/>
        <v>433742</v>
      </c>
      <c r="Z49" s="221">
        <f t="shared" si="5"/>
        <v>5.629357560025957</v>
      </c>
      <c r="AA49" s="222">
        <f>SUM(AA41:AA48)</f>
        <v>7705000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956000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956000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>
        <v>6000</v>
      </c>
      <c r="E65" s="60">
        <v>10000</v>
      </c>
      <c r="F65" s="60">
        <v>6000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6000</v>
      </c>
      <c r="Y65" s="60">
        <v>-6000</v>
      </c>
      <c r="Z65" s="140">
        <v>-100</v>
      </c>
      <c r="AA65" s="155"/>
    </row>
    <row r="66" spans="1:27" ht="12.75">
      <c r="A66" s="311" t="s">
        <v>224</v>
      </c>
      <c r="B66" s="316"/>
      <c r="C66" s="273">
        <v>651698</v>
      </c>
      <c r="D66" s="274">
        <v>500000</v>
      </c>
      <c r="E66" s="275">
        <v>80000</v>
      </c>
      <c r="F66" s="275">
        <v>500000</v>
      </c>
      <c r="G66" s="275">
        <v>11736</v>
      </c>
      <c r="H66" s="275"/>
      <c r="I66" s="275"/>
      <c r="J66" s="275">
        <v>11736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11736</v>
      </c>
      <c r="X66" s="275">
        <v>500000</v>
      </c>
      <c r="Y66" s="275">
        <v>-488264</v>
      </c>
      <c r="Z66" s="140">
        <v>-97.65</v>
      </c>
      <c r="AA66" s="277"/>
    </row>
    <row r="67" spans="1:27" ht="12.75">
      <c r="A67" s="311" t="s">
        <v>225</v>
      </c>
      <c r="B67" s="316"/>
      <c r="C67" s="62"/>
      <c r="D67" s="156">
        <v>30000</v>
      </c>
      <c r="E67" s="60"/>
      <c r="F67" s="60">
        <v>30000</v>
      </c>
      <c r="G67" s="60">
        <v>21000</v>
      </c>
      <c r="H67" s="60">
        <v>62361</v>
      </c>
      <c r="I67" s="60">
        <v>13090</v>
      </c>
      <c r="J67" s="60">
        <v>96451</v>
      </c>
      <c r="K67" s="60">
        <v>441963</v>
      </c>
      <c r="L67" s="60"/>
      <c r="M67" s="60">
        <v>3000</v>
      </c>
      <c r="N67" s="60">
        <v>444963</v>
      </c>
      <c r="O67" s="60">
        <v>69838</v>
      </c>
      <c r="P67" s="60">
        <v>29128</v>
      </c>
      <c r="Q67" s="60">
        <v>19859</v>
      </c>
      <c r="R67" s="60">
        <v>118825</v>
      </c>
      <c r="S67" s="60">
        <v>90383</v>
      </c>
      <c r="T67" s="60">
        <v>123502</v>
      </c>
      <c r="U67" s="60">
        <v>355101</v>
      </c>
      <c r="V67" s="60">
        <v>568986</v>
      </c>
      <c r="W67" s="60">
        <v>1229225</v>
      </c>
      <c r="X67" s="60">
        <v>30000</v>
      </c>
      <c r="Y67" s="60">
        <v>1199225</v>
      </c>
      <c r="Z67" s="140">
        <v>3997.42</v>
      </c>
      <c r="AA67" s="155"/>
    </row>
    <row r="68" spans="1:27" ht="12.75">
      <c r="A68" s="311" t="s">
        <v>43</v>
      </c>
      <c r="B68" s="316"/>
      <c r="C68" s="62"/>
      <c r="D68" s="156">
        <v>80000</v>
      </c>
      <c r="E68" s="60">
        <v>350000</v>
      </c>
      <c r="F68" s="60">
        <v>80000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80000</v>
      </c>
      <c r="Y68" s="60">
        <v>-80000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651698</v>
      </c>
      <c r="D69" s="218">
        <f t="shared" si="12"/>
        <v>616000</v>
      </c>
      <c r="E69" s="220">
        <f t="shared" si="12"/>
        <v>440000</v>
      </c>
      <c r="F69" s="220">
        <f t="shared" si="12"/>
        <v>616000</v>
      </c>
      <c r="G69" s="220">
        <f t="shared" si="12"/>
        <v>32736</v>
      </c>
      <c r="H69" s="220">
        <f t="shared" si="12"/>
        <v>62361</v>
      </c>
      <c r="I69" s="220">
        <f t="shared" si="12"/>
        <v>13090</v>
      </c>
      <c r="J69" s="220">
        <f t="shared" si="12"/>
        <v>108187</v>
      </c>
      <c r="K69" s="220">
        <f t="shared" si="12"/>
        <v>441963</v>
      </c>
      <c r="L69" s="220">
        <f t="shared" si="12"/>
        <v>0</v>
      </c>
      <c r="M69" s="220">
        <f t="shared" si="12"/>
        <v>3000</v>
      </c>
      <c r="N69" s="220">
        <f t="shared" si="12"/>
        <v>444963</v>
      </c>
      <c r="O69" s="220">
        <f t="shared" si="12"/>
        <v>69838</v>
      </c>
      <c r="P69" s="220">
        <f t="shared" si="12"/>
        <v>29128</v>
      </c>
      <c r="Q69" s="220">
        <f t="shared" si="12"/>
        <v>19859</v>
      </c>
      <c r="R69" s="220">
        <f t="shared" si="12"/>
        <v>118825</v>
      </c>
      <c r="S69" s="220">
        <f t="shared" si="12"/>
        <v>90383</v>
      </c>
      <c r="T69" s="220">
        <f t="shared" si="12"/>
        <v>123502</v>
      </c>
      <c r="U69" s="220">
        <f t="shared" si="12"/>
        <v>355101</v>
      </c>
      <c r="V69" s="220">
        <f t="shared" si="12"/>
        <v>568986</v>
      </c>
      <c r="W69" s="220">
        <f t="shared" si="12"/>
        <v>1240961</v>
      </c>
      <c r="X69" s="220">
        <f t="shared" si="12"/>
        <v>616000</v>
      </c>
      <c r="Y69" s="220">
        <f t="shared" si="12"/>
        <v>624961</v>
      </c>
      <c r="Z69" s="221">
        <f>+IF(X69&lt;&gt;0,+(Y69/X69)*100,0)</f>
        <v>101.4547077922078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3993591</v>
      </c>
      <c r="D40" s="344">
        <f t="shared" si="9"/>
        <v>0</v>
      </c>
      <c r="E40" s="343">
        <f t="shared" si="9"/>
        <v>955000</v>
      </c>
      <c r="F40" s="345">
        <f t="shared" si="9"/>
        <v>1005000</v>
      </c>
      <c r="G40" s="345">
        <f t="shared" si="9"/>
        <v>0</v>
      </c>
      <c r="H40" s="343">
        <f t="shared" si="9"/>
        <v>13490</v>
      </c>
      <c r="I40" s="343">
        <f t="shared" si="9"/>
        <v>7930</v>
      </c>
      <c r="J40" s="345">
        <f t="shared" si="9"/>
        <v>21420</v>
      </c>
      <c r="K40" s="345">
        <f t="shared" si="9"/>
        <v>26608</v>
      </c>
      <c r="L40" s="343">
        <f t="shared" si="9"/>
        <v>0</v>
      </c>
      <c r="M40" s="343">
        <f t="shared" si="9"/>
        <v>54544</v>
      </c>
      <c r="N40" s="345">
        <f t="shared" si="9"/>
        <v>81152</v>
      </c>
      <c r="O40" s="345">
        <f t="shared" si="9"/>
        <v>45654</v>
      </c>
      <c r="P40" s="343">
        <f t="shared" si="9"/>
        <v>-4676</v>
      </c>
      <c r="Q40" s="343">
        <f t="shared" si="9"/>
        <v>18700</v>
      </c>
      <c r="R40" s="345">
        <f t="shared" si="9"/>
        <v>59678</v>
      </c>
      <c r="S40" s="345">
        <f t="shared" si="9"/>
        <v>193925</v>
      </c>
      <c r="T40" s="343">
        <f t="shared" si="9"/>
        <v>8747</v>
      </c>
      <c r="U40" s="343">
        <f t="shared" si="9"/>
        <v>-30319</v>
      </c>
      <c r="V40" s="345">
        <f t="shared" si="9"/>
        <v>172353</v>
      </c>
      <c r="W40" s="345">
        <f t="shared" si="9"/>
        <v>334603</v>
      </c>
      <c r="X40" s="343">
        <f t="shared" si="9"/>
        <v>1005000</v>
      </c>
      <c r="Y40" s="345">
        <f t="shared" si="9"/>
        <v>-670397</v>
      </c>
      <c r="Z40" s="336">
        <f>+IF(X40&lt;&gt;0,+(Y40/X40)*100,0)</f>
        <v>-66.70616915422886</v>
      </c>
      <c r="AA40" s="350">
        <f>SUM(AA41:AA49)</f>
        <v>1005000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790609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319560</v>
      </c>
      <c r="D44" s="368"/>
      <c r="E44" s="54">
        <v>195000</v>
      </c>
      <c r="F44" s="53">
        <v>205000</v>
      </c>
      <c r="G44" s="53"/>
      <c r="H44" s="54">
        <v>1400</v>
      </c>
      <c r="I44" s="54">
        <v>7930</v>
      </c>
      <c r="J44" s="53">
        <v>9330</v>
      </c>
      <c r="K44" s="53">
        <v>14238</v>
      </c>
      <c r="L44" s="54"/>
      <c r="M44" s="54">
        <v>25500</v>
      </c>
      <c r="N44" s="53">
        <v>39738</v>
      </c>
      <c r="O44" s="53">
        <v>29950</v>
      </c>
      <c r="P44" s="54">
        <v>12090</v>
      </c>
      <c r="Q44" s="54">
        <v>18700</v>
      </c>
      <c r="R44" s="53">
        <v>60740</v>
      </c>
      <c r="S44" s="53"/>
      <c r="T44" s="54"/>
      <c r="U44" s="54"/>
      <c r="V44" s="53"/>
      <c r="W44" s="53">
        <v>109808</v>
      </c>
      <c r="X44" s="54">
        <v>205000</v>
      </c>
      <c r="Y44" s="53">
        <v>-95192</v>
      </c>
      <c r="Z44" s="94">
        <v>-46.44</v>
      </c>
      <c r="AA44" s="95">
        <v>205000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2883422</v>
      </c>
      <c r="D49" s="368"/>
      <c r="E49" s="54">
        <v>760000</v>
      </c>
      <c r="F49" s="53">
        <v>800000</v>
      </c>
      <c r="G49" s="53"/>
      <c r="H49" s="54">
        <v>12090</v>
      </c>
      <c r="I49" s="54"/>
      <c r="J49" s="53">
        <v>12090</v>
      </c>
      <c r="K49" s="53">
        <v>12370</v>
      </c>
      <c r="L49" s="54"/>
      <c r="M49" s="54">
        <v>29044</v>
      </c>
      <c r="N49" s="53">
        <v>41414</v>
      </c>
      <c r="O49" s="53">
        <v>15704</v>
      </c>
      <c r="P49" s="54">
        <v>-16766</v>
      </c>
      <c r="Q49" s="54"/>
      <c r="R49" s="53">
        <v>-1062</v>
      </c>
      <c r="S49" s="53">
        <v>193925</v>
      </c>
      <c r="T49" s="54">
        <v>8747</v>
      </c>
      <c r="U49" s="54">
        <v>-30319</v>
      </c>
      <c r="V49" s="53">
        <v>172353</v>
      </c>
      <c r="W49" s="53">
        <v>224795</v>
      </c>
      <c r="X49" s="54">
        <v>800000</v>
      </c>
      <c r="Y49" s="53">
        <v>-575205</v>
      </c>
      <c r="Z49" s="94">
        <v>-71.9</v>
      </c>
      <c r="AA49" s="95">
        <v>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723305</v>
      </c>
      <c r="D57" s="344">
        <f aca="true" t="shared" si="13" ref="D57:AA57">+D58</f>
        <v>0</v>
      </c>
      <c r="E57" s="343">
        <f t="shared" si="13"/>
        <v>8930000</v>
      </c>
      <c r="F57" s="345">
        <f t="shared" si="13"/>
        <v>6700000</v>
      </c>
      <c r="G57" s="345">
        <f t="shared" si="13"/>
        <v>0</v>
      </c>
      <c r="H57" s="343">
        <f t="shared" si="13"/>
        <v>0</v>
      </c>
      <c r="I57" s="343">
        <f t="shared" si="13"/>
        <v>1353849</v>
      </c>
      <c r="J57" s="345">
        <f t="shared" si="13"/>
        <v>1353849</v>
      </c>
      <c r="K57" s="345">
        <f t="shared" si="13"/>
        <v>422578</v>
      </c>
      <c r="L57" s="343">
        <f t="shared" si="13"/>
        <v>0</v>
      </c>
      <c r="M57" s="343">
        <f t="shared" si="13"/>
        <v>439075</v>
      </c>
      <c r="N57" s="345">
        <f t="shared" si="13"/>
        <v>861653</v>
      </c>
      <c r="O57" s="345">
        <f t="shared" si="13"/>
        <v>429580</v>
      </c>
      <c r="P57" s="343">
        <f t="shared" si="13"/>
        <v>1680320</v>
      </c>
      <c r="Q57" s="343">
        <f t="shared" si="13"/>
        <v>2194009</v>
      </c>
      <c r="R57" s="345">
        <f t="shared" si="13"/>
        <v>4303909</v>
      </c>
      <c r="S57" s="345">
        <f t="shared" si="13"/>
        <v>720935</v>
      </c>
      <c r="T57" s="343">
        <f t="shared" si="13"/>
        <v>432977</v>
      </c>
      <c r="U57" s="343">
        <f t="shared" si="13"/>
        <v>130816</v>
      </c>
      <c r="V57" s="345">
        <f t="shared" si="13"/>
        <v>1284728</v>
      </c>
      <c r="W57" s="345">
        <f t="shared" si="13"/>
        <v>7804139</v>
      </c>
      <c r="X57" s="343">
        <f t="shared" si="13"/>
        <v>6700000</v>
      </c>
      <c r="Y57" s="345">
        <f t="shared" si="13"/>
        <v>1104139</v>
      </c>
      <c r="Z57" s="336">
        <f>+IF(X57&lt;&gt;0,+(Y57/X57)*100,0)</f>
        <v>16.47968656716418</v>
      </c>
      <c r="AA57" s="350">
        <f t="shared" si="13"/>
        <v>6700000</v>
      </c>
    </row>
    <row r="58" spans="1:27" ht="12.75">
      <c r="A58" s="361" t="s">
        <v>217</v>
      </c>
      <c r="B58" s="136"/>
      <c r="C58" s="60">
        <v>723305</v>
      </c>
      <c r="D58" s="340"/>
      <c r="E58" s="60">
        <v>8930000</v>
      </c>
      <c r="F58" s="59">
        <v>6700000</v>
      </c>
      <c r="G58" s="59"/>
      <c r="H58" s="60"/>
      <c r="I58" s="60">
        <v>1353849</v>
      </c>
      <c r="J58" s="59">
        <v>1353849</v>
      </c>
      <c r="K58" s="59">
        <v>422578</v>
      </c>
      <c r="L58" s="60"/>
      <c r="M58" s="60">
        <v>439075</v>
      </c>
      <c r="N58" s="59">
        <v>861653</v>
      </c>
      <c r="O58" s="59">
        <v>429580</v>
      </c>
      <c r="P58" s="60">
        <v>1680320</v>
      </c>
      <c r="Q58" s="60">
        <v>2194009</v>
      </c>
      <c r="R58" s="59">
        <v>4303909</v>
      </c>
      <c r="S58" s="59">
        <v>720935</v>
      </c>
      <c r="T58" s="60">
        <v>432977</v>
      </c>
      <c r="U58" s="60">
        <v>130816</v>
      </c>
      <c r="V58" s="59">
        <v>1284728</v>
      </c>
      <c r="W58" s="59">
        <v>7804139</v>
      </c>
      <c r="X58" s="60">
        <v>6700000</v>
      </c>
      <c r="Y58" s="59">
        <v>1104139</v>
      </c>
      <c r="Z58" s="61">
        <v>16.48</v>
      </c>
      <c r="AA58" s="62">
        <v>6700000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4716896</v>
      </c>
      <c r="D60" s="346">
        <f t="shared" si="14"/>
        <v>0</v>
      </c>
      <c r="E60" s="219">
        <f t="shared" si="14"/>
        <v>9905000</v>
      </c>
      <c r="F60" s="264">
        <f t="shared" si="14"/>
        <v>7705000</v>
      </c>
      <c r="G60" s="264">
        <f t="shared" si="14"/>
        <v>0</v>
      </c>
      <c r="H60" s="219">
        <f t="shared" si="14"/>
        <v>13490</v>
      </c>
      <c r="I60" s="219">
        <f t="shared" si="14"/>
        <v>1361779</v>
      </c>
      <c r="J60" s="264">
        <f t="shared" si="14"/>
        <v>1375269</v>
      </c>
      <c r="K60" s="264">
        <f t="shared" si="14"/>
        <v>449186</v>
      </c>
      <c r="L60" s="219">
        <f t="shared" si="14"/>
        <v>0</v>
      </c>
      <c r="M60" s="219">
        <f t="shared" si="14"/>
        <v>493619</v>
      </c>
      <c r="N60" s="264">
        <f t="shared" si="14"/>
        <v>942805</v>
      </c>
      <c r="O60" s="264">
        <f t="shared" si="14"/>
        <v>475234</v>
      </c>
      <c r="P60" s="219">
        <f t="shared" si="14"/>
        <v>1675644</v>
      </c>
      <c r="Q60" s="219">
        <f t="shared" si="14"/>
        <v>2212709</v>
      </c>
      <c r="R60" s="264">
        <f t="shared" si="14"/>
        <v>4363587</v>
      </c>
      <c r="S60" s="264">
        <f t="shared" si="14"/>
        <v>914860</v>
      </c>
      <c r="T60" s="219">
        <f t="shared" si="14"/>
        <v>441724</v>
      </c>
      <c r="U60" s="219">
        <f t="shared" si="14"/>
        <v>100497</v>
      </c>
      <c r="V60" s="264">
        <f t="shared" si="14"/>
        <v>1457081</v>
      </c>
      <c r="W60" s="264">
        <f t="shared" si="14"/>
        <v>8138742</v>
      </c>
      <c r="X60" s="219">
        <f t="shared" si="14"/>
        <v>7705000</v>
      </c>
      <c r="Y60" s="264">
        <f t="shared" si="14"/>
        <v>433742</v>
      </c>
      <c r="Z60" s="337">
        <f>+IF(X60&lt;&gt;0,+(Y60/X60)*100,0)</f>
        <v>5.629357560025957</v>
      </c>
      <c r="AA60" s="232">
        <f>+AA57+AA54+AA51+AA40+AA37+AA34+AA22+AA5</f>
        <v>7705000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2018-08-03T14:56:11Z</dcterms:created>
  <dcterms:modified xsi:type="dcterms:W3CDTF">2018-08-03T14:56:15Z</dcterms:modified>
  <cp:category/>
  <cp:version/>
  <cp:contentType/>
  <cp:contentStatus/>
</cp:coreProperties>
</file>