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<sst xmlns="http://schemas.openxmlformats.org/spreadsheetml/2006/main" count="859" uniqueCount="304">
  <si>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Limpopo: Capricorn(DC35) - Table C1 Schedule Quarterly Budget Statement Summary for 1st Quarter ended 30 September 2018 (Figures Finalised as at 2018/10/30)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</si>
  <si>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</si>
  <si>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</si>
  <si>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</si>
  <si>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</si>
  <si>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</si>
  <si>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</si>
  <si>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</si>
  <si>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</si>
  <si>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</si>
  <si>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</si>
  <si>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</si>
  <si>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</si>
  <si>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</si>
  <si>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</si>
  <si>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</si>
  <si>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</si>
  <si>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</si>
  <si>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</si>
  <si>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</si>
  <si>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</si>
  <si>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</si>
  <si>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</si>
  <si>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</si>
  <si>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</si>
  <si>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</si>
  <si>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</si>
  <si>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</si>
  <si>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</si>
  <si>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</si>
  <si>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</si>
  <si>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</si>
  <si>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</si>
  <si>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</si>
  <si>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</si>
  <si>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</si>
  <si>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</si>
  <si>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</si>
  <si>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</si>
  <si>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</si>
  <si>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</si>
  <si>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</si>
  <si>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</si>
  <si>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</si>
  <si>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</si>
  <si>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</si>
  <si>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</si>
  <si>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</si>
  <si>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</si>
  <si>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</si>
  <si>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</si>
  <si>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</si>
  <si>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</si>
  <si>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</si>
  <si>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</si>
  <si>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</si>
  <si>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</si>
  <si>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</si>
  <si>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</si>
  <si>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</si>
  <si>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</si>
  <si>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</si>
  <si>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</si>
  <si>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</si>
  <si>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</si>
  <si>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</si>
  <si>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</si>
  <si>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</si>
  <si>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</si>
  <si>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</si>
  <si>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Capricorn(DC35) - Table C2 Quarterly Budget Statement - Financial Performance (standard classification) for 1st Quarter ended 30 September 2018 (Figures Finalised as at 2018/10/30)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</si>
  <si>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</si>
  <si>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</si>
  <si>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</si>
  <si>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</si>
  <si>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</si>
  <si>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</si>
  <si>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</si>
  <si>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</si>
  <si>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</si>
  <si>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</si>
  <si>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</si>
  <si>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</si>
  <si>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</si>
  <si>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</si>
  <si>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</si>
  <si>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</si>
  <si>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</si>
  <si>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</si>
  <si>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</si>
  <si>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</si>
  <si>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</si>
  <si>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</si>
  <si>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</si>
  <si>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</si>
  <si>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</si>
  <si>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</si>
  <si>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</si>
  <si>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</si>
  <si>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</si>
  <si>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Capricorn(DC35) - Table C4 Quarterly Budget Statement - Financial Performance (rev and expend) ( All ) for 1st Quarter ended 30 September 2018 (Figures Finalised as at 2018/10/30)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</si>
  <si>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</si>
  <si>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</si>
  <si>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</si>
  <si>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</si>
  <si>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</si>
  <si>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</si>
  <si>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</si>
  <si>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</si>
  <si>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</si>
  <si>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</si>
  <si>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</si>
  <si>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</si>
  <si>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</si>
  <si>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</si>
  <si>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</si>
  <si>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</si>
  <si>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</si>
  <si>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</si>
  <si>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</si>
  <si>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</si>
  <si>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</si>
  <si>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</si>
  <si>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</si>
  <si>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</si>
  <si>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</si>
  <si>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</si>
  <si>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</si>
  <si>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</si>
  <si>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Capricorn(DC35) - Table C5 Quarterly Budget Statement - Capital Expenditure by Standard Classification and Funding for 1st Quarter ended 30 September 2018 (Figures Finalised as at 2018/10/30)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</si>
  <si>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</si>
  <si>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</si>
  <si>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</si>
  <si>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</si>
  <si>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</si>
  <si>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</si>
  <si>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</si>
  <si>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</si>
  <si>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</si>
  <si>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</si>
  <si>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Capricorn(DC35) - Table C6 Quarterly Budget Statement - Financial Position for 1st Quarter ended 30 September 2018 (Figures Finalised as at 2018/10/30)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</si>
  <si>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</si>
  <si>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</si>
  <si>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</si>
  <si>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</si>
  <si>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</si>
  <si>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</si>
  <si>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</si>
  <si>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</si>
  <si>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</si>
  <si>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</si>
  <si>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</si>
  <si>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</si>
  <si>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</si>
  <si>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</si>
  <si>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</si>
  <si>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</si>
  <si>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</si>
  <si>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</si>
  <si>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</si>
  <si>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</si>
  <si>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</si>
  <si>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</si>
  <si>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</si>
  <si>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</si>
  <si>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</si>
  <si>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</si>
  <si>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</si>
  <si>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</si>
  <si>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</si>
  <si>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</si>
  <si>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</si>
  <si>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</si>
  <si>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</si>
  <si>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Capricorn(DC35) - Table C7 Quarterly Budget Statement - Cash Flows for 1st Quarter ended 30 September 2018 (Figures Finalised as at 2018/10/30)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</si>
  <si>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</si>
  <si>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</si>
  <si>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</si>
  <si>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</si>
  <si>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</si>
  <si>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</si>
  <si>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</si>
  <si>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</si>
  <si>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</si>
  <si>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</si>
  <si>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</si>
  <si>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</si>
  <si>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</si>
  <si>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</si>
  <si>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</si>
  <si>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</si>
  <si>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</si>
  <si>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</si>
  <si>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</si>
  <si>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</si>
  <si>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</si>
  <si>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</si>
  <si>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</si>
  <si>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</si>
  <si>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</si>
  <si>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</si>
  <si>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</si>
  <si>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Capricorn(DC35) - Table C9 Quarterly Budget Statement - Capital Expenditure by Asset Clas ( All ) for 1st Quarter ended 30 September 2018 (Figures Finalised as at 2018/10/30)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</si>
  <si>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</si>
  <si>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</si>
  <si>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</si>
  <si>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</si>
  <si>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</si>
  <si>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</si>
  <si>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</si>
  <si>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</si>
  <si>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</si>
  <si>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</si>
  <si>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</si>
  <si>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</si>
  <si>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</si>
  <si>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</si>
  <si>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</si>
  <si>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</si>
  <si>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</si>
  <si>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</si>
  <si>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</si>
  <si>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</si>
  <si>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</si>
  <si>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</si>
  <si>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</si>
  <si>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</si>
  <si>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</si>
  <si>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Capricorn(DC35) - Table SC13a Quarterly Budget Statement - Capital Expenditure on New Assets by Asset Class ( All ) for 1st Quarter ended 30 September 2018 (Figures Finalised as at 2018/10/30)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</si>
  <si>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</si>
  <si>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</si>
  <si>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</si>
  <si>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</si>
  <si>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</si>
  <si>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</si>
  <si>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</si>
  <si>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</si>
  <si>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</si>
  <si>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</si>
  <si>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</si>
  <si>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</si>
  <si>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</si>
  <si>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</si>
  <si>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</si>
  <si>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</si>
  <si>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</si>
  <si>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</si>
  <si>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</si>
  <si>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</si>
  <si>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</si>
  <si>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</si>
  <si>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</si>
  <si>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</si>
  <si>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</si>
  <si>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</si>
  <si>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</si>
  <si>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</si>
  <si>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</si>
  <si>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</si>
  <si>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</si>
  <si>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</si>
  <si>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</si>
  <si>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</si>
  <si>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</si>
  <si>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Capricorn(DC35) - Table SC13B Quarterly Budget Statement - Capital Expenditure on Renewal of existing assets by Asset Class ( All ) for 1st Quarter ended 30 September 2018 (Figures Finalised as at 2018/10/30)</t>
  </si>
  <si>
    <t>Capital Expenditure on Renewal of Existing Assets by Asset Class/Sub-class</t>
  </si>
  <si>
    <t>Total Capital Expenditure on Renewal of Existing Assets</t>
  </si>
  <si>
    <t>Limpopo: Capricorn(DC35) - Table SC13C Quarterly Budget Statement - Repairs and Maintenance Expenditure by Asset Class ( All ) for 1st Quarter ended 30 September 2018 (Figures Finalised as at 2018/10/30)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</si>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</sst>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61396430</v>
      </c>
      <c r="C6" s="19">
        <v>0</v>
      </c>
      <c r="D6" s="59">
        <v>64176000</v>
      </c>
      <c r="E6" s="60">
        <v>64176000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16044000</v>
      </c>
      <c r="X6" s="60">
        <v>-16044000</v>
      </c>
      <c r="Y6" s="61">
        <v>-100</v>
      </c>
      <c r="Z6" s="62">
        <v>64176000</v>
      </c>
    </row>
    <row r="7" spans="1:26" ht="12.75">
      <c r="A7" s="58" t="s">
        <v>33</v>
      </c>
      <c r="B7" s="19">
        <v>25367411</v>
      </c>
      <c r="C7" s="19">
        <v>0</v>
      </c>
      <c r="D7" s="59">
        <v>25740000</v>
      </c>
      <c r="E7" s="60">
        <v>25740000</v>
      </c>
      <c r="F7" s="60">
        <v>3536443</v>
      </c>
      <c r="G7" s="60">
        <v>3536443</v>
      </c>
      <c r="H7" s="60">
        <v>0</v>
      </c>
      <c r="I7" s="60">
        <v>7072886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7072886</v>
      </c>
      <c r="W7" s="60">
        <v>6435000</v>
      </c>
      <c r="X7" s="60">
        <v>637886</v>
      </c>
      <c r="Y7" s="61">
        <v>9.91</v>
      </c>
      <c r="Z7" s="62">
        <v>25740000</v>
      </c>
    </row>
    <row r="8" spans="1:26" ht="12.75">
      <c r="A8" s="58" t="s">
        <v>34</v>
      </c>
      <c r="B8" s="19">
        <v>548500780</v>
      </c>
      <c r="C8" s="19">
        <v>0</v>
      </c>
      <c r="D8" s="59">
        <v>554926000</v>
      </c>
      <c r="E8" s="60">
        <v>554926000</v>
      </c>
      <c r="F8" s="60">
        <v>336483</v>
      </c>
      <c r="G8" s="60">
        <v>336483</v>
      </c>
      <c r="H8" s="60">
        <v>0</v>
      </c>
      <c r="I8" s="60">
        <v>672966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672966</v>
      </c>
      <c r="W8" s="60">
        <v>137820993</v>
      </c>
      <c r="X8" s="60">
        <v>-137148027</v>
      </c>
      <c r="Y8" s="61">
        <v>-99.51</v>
      </c>
      <c r="Z8" s="62">
        <v>554926000</v>
      </c>
    </row>
    <row r="9" spans="1:26" ht="12.75">
      <c r="A9" s="58" t="s">
        <v>35</v>
      </c>
      <c r="B9" s="19">
        <v>12529166</v>
      </c>
      <c r="C9" s="19">
        <v>0</v>
      </c>
      <c r="D9" s="59">
        <v>1542000</v>
      </c>
      <c r="E9" s="60">
        <v>1542000</v>
      </c>
      <c r="F9" s="60">
        <v>58506</v>
      </c>
      <c r="G9" s="60">
        <v>58506</v>
      </c>
      <c r="H9" s="60">
        <v>0</v>
      </c>
      <c r="I9" s="60">
        <v>117012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117012</v>
      </c>
      <c r="W9" s="60">
        <v>385500</v>
      </c>
      <c r="X9" s="60">
        <v>-268488</v>
      </c>
      <c r="Y9" s="61">
        <v>-69.65</v>
      </c>
      <c r="Z9" s="62">
        <v>1542000</v>
      </c>
    </row>
    <row r="10" spans="1:26" ht="22.5">
      <c r="A10" s="63" t="s">
        <v>279</v>
      </c>
      <c r="B10" s="64">
        <f>SUM(B5:B9)</f>
        <v>647793787</v>
      </c>
      <c r="C10" s="64">
        <f>SUM(C5:C9)</f>
        <v>0</v>
      </c>
      <c r="D10" s="65">
        <f aca="true" t="shared" si="0" ref="D10:Z10">SUM(D5:D9)</f>
        <v>646384000</v>
      </c>
      <c r="E10" s="66">
        <f t="shared" si="0"/>
        <v>646384000</v>
      </c>
      <c r="F10" s="66">
        <f t="shared" si="0"/>
        <v>3931432</v>
      </c>
      <c r="G10" s="66">
        <f t="shared" si="0"/>
        <v>3931432</v>
      </c>
      <c r="H10" s="66">
        <f t="shared" si="0"/>
        <v>0</v>
      </c>
      <c r="I10" s="66">
        <f t="shared" si="0"/>
        <v>7862864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7862864</v>
      </c>
      <c r="W10" s="66">
        <f t="shared" si="0"/>
        <v>160685493</v>
      </c>
      <c r="X10" s="66">
        <f t="shared" si="0"/>
        <v>-152822629</v>
      </c>
      <c r="Y10" s="67">
        <f>+IF(W10&lt;&gt;0,(X10/W10)*100,0)</f>
        <v>-95.10667462681276</v>
      </c>
      <c r="Z10" s="68">
        <f t="shared" si="0"/>
        <v>646384000</v>
      </c>
    </row>
    <row r="11" spans="1:26" ht="12.75">
      <c r="A11" s="58" t="s">
        <v>37</v>
      </c>
      <c r="B11" s="19">
        <v>252280528</v>
      </c>
      <c r="C11" s="19">
        <v>0</v>
      </c>
      <c r="D11" s="59">
        <v>321565000</v>
      </c>
      <c r="E11" s="60">
        <v>321565000</v>
      </c>
      <c r="F11" s="60">
        <v>6827</v>
      </c>
      <c r="G11" s="60">
        <v>6827</v>
      </c>
      <c r="H11" s="60">
        <v>0</v>
      </c>
      <c r="I11" s="60">
        <v>13654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13654</v>
      </c>
      <c r="W11" s="60">
        <v>80391267</v>
      </c>
      <c r="X11" s="60">
        <v>-80377613</v>
      </c>
      <c r="Y11" s="61">
        <v>-99.98</v>
      </c>
      <c r="Z11" s="62">
        <v>321565000</v>
      </c>
    </row>
    <row r="12" spans="1:26" ht="12.75">
      <c r="A12" s="58" t="s">
        <v>38</v>
      </c>
      <c r="B12" s="19">
        <v>12241849</v>
      </c>
      <c r="C12" s="19">
        <v>0</v>
      </c>
      <c r="D12" s="59">
        <v>13077000</v>
      </c>
      <c r="E12" s="60">
        <v>13077000</v>
      </c>
      <c r="F12" s="60">
        <v>43860</v>
      </c>
      <c r="G12" s="60">
        <v>43860</v>
      </c>
      <c r="H12" s="60">
        <v>0</v>
      </c>
      <c r="I12" s="60">
        <v>87720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87720</v>
      </c>
      <c r="W12" s="60">
        <v>3269253</v>
      </c>
      <c r="X12" s="60">
        <v>-3181533</v>
      </c>
      <c r="Y12" s="61">
        <v>-97.32</v>
      </c>
      <c r="Z12" s="62">
        <v>13077000</v>
      </c>
    </row>
    <row r="13" spans="1:26" ht="12.75">
      <c r="A13" s="58" t="s">
        <v>280</v>
      </c>
      <c r="B13" s="19">
        <v>55181711</v>
      </c>
      <c r="C13" s="19">
        <v>0</v>
      </c>
      <c r="D13" s="59">
        <v>53034000</v>
      </c>
      <c r="E13" s="60">
        <v>53034000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13258497</v>
      </c>
      <c r="X13" s="60">
        <v>-13258497</v>
      </c>
      <c r="Y13" s="61">
        <v>-100</v>
      </c>
      <c r="Z13" s="62">
        <v>53034000</v>
      </c>
    </row>
    <row r="14" spans="1:26" ht="12.75">
      <c r="A14" s="58" t="s">
        <v>40</v>
      </c>
      <c r="B14" s="19">
        <v>-991725</v>
      </c>
      <c r="C14" s="19">
        <v>0</v>
      </c>
      <c r="D14" s="59">
        <v>470000</v>
      </c>
      <c r="E14" s="60">
        <v>470000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117501</v>
      </c>
      <c r="X14" s="60">
        <v>-117501</v>
      </c>
      <c r="Y14" s="61">
        <v>-100</v>
      </c>
      <c r="Z14" s="62">
        <v>470000</v>
      </c>
    </row>
    <row r="15" spans="1:26" ht="12.75">
      <c r="A15" s="58" t="s">
        <v>41</v>
      </c>
      <c r="B15" s="19">
        <v>47965290</v>
      </c>
      <c r="C15" s="19">
        <v>0</v>
      </c>
      <c r="D15" s="59">
        <v>68987000</v>
      </c>
      <c r="E15" s="60">
        <v>68987000</v>
      </c>
      <c r="F15" s="60">
        <v>172789</v>
      </c>
      <c r="G15" s="60">
        <v>172789</v>
      </c>
      <c r="H15" s="60">
        <v>0</v>
      </c>
      <c r="I15" s="60">
        <v>345578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345578</v>
      </c>
      <c r="W15" s="60">
        <v>17246751</v>
      </c>
      <c r="X15" s="60">
        <v>-16901173</v>
      </c>
      <c r="Y15" s="61">
        <v>-98</v>
      </c>
      <c r="Z15" s="62">
        <v>68987000</v>
      </c>
    </row>
    <row r="16" spans="1:26" ht="12.75">
      <c r="A16" s="69" t="s">
        <v>42</v>
      </c>
      <c r="B16" s="19">
        <v>1600000</v>
      </c>
      <c r="C16" s="19">
        <v>0</v>
      </c>
      <c r="D16" s="59">
        <v>3300000</v>
      </c>
      <c r="E16" s="60">
        <v>3300000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-910500</v>
      </c>
      <c r="X16" s="60">
        <v>910500</v>
      </c>
      <c r="Y16" s="61">
        <v>-100</v>
      </c>
      <c r="Z16" s="62">
        <v>3300000</v>
      </c>
    </row>
    <row r="17" spans="1:26" ht="12.75">
      <c r="A17" s="58" t="s">
        <v>43</v>
      </c>
      <c r="B17" s="19">
        <v>549503959</v>
      </c>
      <c r="C17" s="19">
        <v>0</v>
      </c>
      <c r="D17" s="59">
        <v>291623000</v>
      </c>
      <c r="E17" s="60">
        <v>291623000</v>
      </c>
      <c r="F17" s="60">
        <v>16276392</v>
      </c>
      <c r="G17" s="60">
        <v>16276392</v>
      </c>
      <c r="H17" s="60">
        <v>0</v>
      </c>
      <c r="I17" s="60">
        <v>32552784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32552784</v>
      </c>
      <c r="W17" s="60">
        <v>73730760</v>
      </c>
      <c r="X17" s="60">
        <v>-41177976</v>
      </c>
      <c r="Y17" s="61">
        <v>-55.85</v>
      </c>
      <c r="Z17" s="62">
        <v>291623000</v>
      </c>
    </row>
    <row r="18" spans="1:26" ht="12.75">
      <c r="A18" s="70" t="s">
        <v>44</v>
      </c>
      <c r="B18" s="71">
        <f>SUM(B11:B17)</f>
        <v>917781612</v>
      </c>
      <c r="C18" s="71">
        <f>SUM(C11:C17)</f>
        <v>0</v>
      </c>
      <c r="D18" s="72">
        <f aca="true" t="shared" si="1" ref="D18:Z18">SUM(D11:D17)</f>
        <v>752056000</v>
      </c>
      <c r="E18" s="73">
        <f t="shared" si="1"/>
        <v>752056000</v>
      </c>
      <c r="F18" s="73">
        <f t="shared" si="1"/>
        <v>16499868</v>
      </c>
      <c r="G18" s="73">
        <f t="shared" si="1"/>
        <v>16499868</v>
      </c>
      <c r="H18" s="73">
        <f t="shared" si="1"/>
        <v>0</v>
      </c>
      <c r="I18" s="73">
        <f t="shared" si="1"/>
        <v>32999736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32999736</v>
      </c>
      <c r="W18" s="73">
        <f t="shared" si="1"/>
        <v>187103529</v>
      </c>
      <c r="X18" s="73">
        <f t="shared" si="1"/>
        <v>-154103793</v>
      </c>
      <c r="Y18" s="67">
        <f>+IF(W18&lt;&gt;0,(X18/W18)*100,0)</f>
        <v>-82.36284682797191</v>
      </c>
      <c r="Z18" s="74">
        <f t="shared" si="1"/>
        <v>752056000</v>
      </c>
    </row>
    <row r="19" spans="1:26" ht="12.75">
      <c r="A19" s="70" t="s">
        <v>45</v>
      </c>
      <c r="B19" s="75">
        <f>+B10-B18</f>
        <v>-269987825</v>
      </c>
      <c r="C19" s="75">
        <f>+C10-C18</f>
        <v>0</v>
      </c>
      <c r="D19" s="76">
        <f aca="true" t="shared" si="2" ref="D19:Z19">+D10-D18</f>
        <v>-105672000</v>
      </c>
      <c r="E19" s="77">
        <f t="shared" si="2"/>
        <v>-105672000</v>
      </c>
      <c r="F19" s="77">
        <f t="shared" si="2"/>
        <v>-12568436</v>
      </c>
      <c r="G19" s="77">
        <f t="shared" si="2"/>
        <v>-12568436</v>
      </c>
      <c r="H19" s="77">
        <f t="shared" si="2"/>
        <v>0</v>
      </c>
      <c r="I19" s="77">
        <f t="shared" si="2"/>
        <v>-25136872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-25136872</v>
      </c>
      <c r="W19" s="77">
        <f>IF(E10=E18,0,W10-W18)</f>
        <v>-26418036</v>
      </c>
      <c r="X19" s="77">
        <f t="shared" si="2"/>
        <v>1281164</v>
      </c>
      <c r="Y19" s="78">
        <f>+IF(W19&lt;&gt;0,(X19/W19)*100,0)</f>
        <v>-4.849580793969696</v>
      </c>
      <c r="Z19" s="79">
        <f t="shared" si="2"/>
        <v>-105672000</v>
      </c>
    </row>
    <row r="20" spans="1:26" ht="12.75">
      <c r="A20" s="58" t="s">
        <v>46</v>
      </c>
      <c r="B20" s="19">
        <v>290991118</v>
      </c>
      <c r="C20" s="19">
        <v>0</v>
      </c>
      <c r="D20" s="59">
        <v>303862000</v>
      </c>
      <c r="E20" s="60">
        <v>303862000</v>
      </c>
      <c r="F20" s="60">
        <v>55558324</v>
      </c>
      <c r="G20" s="60">
        <v>55558324</v>
      </c>
      <c r="H20" s="60">
        <v>0</v>
      </c>
      <c r="I20" s="60">
        <v>111116648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111116648</v>
      </c>
      <c r="W20" s="60">
        <v>75965499</v>
      </c>
      <c r="X20" s="60">
        <v>35151149</v>
      </c>
      <c r="Y20" s="61">
        <v>46.27</v>
      </c>
      <c r="Z20" s="62">
        <v>303862000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21003293</v>
      </c>
      <c r="C22" s="86">
        <f>SUM(C19:C21)</f>
        <v>0</v>
      </c>
      <c r="D22" s="87">
        <f aca="true" t="shared" si="3" ref="D22:Z22">SUM(D19:D21)</f>
        <v>198190000</v>
      </c>
      <c r="E22" s="88">
        <f t="shared" si="3"/>
        <v>198190000</v>
      </c>
      <c r="F22" s="88">
        <f t="shared" si="3"/>
        <v>42989888</v>
      </c>
      <c r="G22" s="88">
        <f t="shared" si="3"/>
        <v>42989888</v>
      </c>
      <c r="H22" s="88">
        <f t="shared" si="3"/>
        <v>0</v>
      </c>
      <c r="I22" s="88">
        <f t="shared" si="3"/>
        <v>85979776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85979776</v>
      </c>
      <c r="W22" s="88">
        <f t="shared" si="3"/>
        <v>49547463</v>
      </c>
      <c r="X22" s="88">
        <f t="shared" si="3"/>
        <v>36432313</v>
      </c>
      <c r="Y22" s="89">
        <f>+IF(W22&lt;&gt;0,(X22/W22)*100,0)</f>
        <v>73.5301280713404</v>
      </c>
      <c r="Z22" s="90">
        <f t="shared" si="3"/>
        <v>198190000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21003293</v>
      </c>
      <c r="C24" s="75">
        <f>SUM(C22:C23)</f>
        <v>0</v>
      </c>
      <c r="D24" s="76">
        <f aca="true" t="shared" si="4" ref="D24:Z24">SUM(D22:D23)</f>
        <v>198190000</v>
      </c>
      <c r="E24" s="77">
        <f t="shared" si="4"/>
        <v>198190000</v>
      </c>
      <c r="F24" s="77">
        <f t="shared" si="4"/>
        <v>42989888</v>
      </c>
      <c r="G24" s="77">
        <f t="shared" si="4"/>
        <v>42989888</v>
      </c>
      <c r="H24" s="77">
        <f t="shared" si="4"/>
        <v>0</v>
      </c>
      <c r="I24" s="77">
        <f t="shared" si="4"/>
        <v>85979776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85979776</v>
      </c>
      <c r="W24" s="77">
        <f t="shared" si="4"/>
        <v>49547463</v>
      </c>
      <c r="X24" s="77">
        <f t="shared" si="4"/>
        <v>36432313</v>
      </c>
      <c r="Y24" s="78">
        <f>+IF(W24&lt;&gt;0,(X24/W24)*100,0)</f>
        <v>73.5301280713404</v>
      </c>
      <c r="Z24" s="79">
        <f t="shared" si="4"/>
        <v>198190000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251224000</v>
      </c>
      <c r="E27" s="100">
        <v>251224000</v>
      </c>
      <c r="F27" s="100">
        <v>21393841</v>
      </c>
      <c r="G27" s="100">
        <v>25799991</v>
      </c>
      <c r="H27" s="100">
        <v>24945874</v>
      </c>
      <c r="I27" s="100">
        <v>72139706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72139706</v>
      </c>
      <c r="W27" s="100">
        <v>62806000</v>
      </c>
      <c r="X27" s="100">
        <v>9333706</v>
      </c>
      <c r="Y27" s="101">
        <v>14.86</v>
      </c>
      <c r="Z27" s="102">
        <v>251224000</v>
      </c>
    </row>
    <row r="28" spans="1:26" ht="12.75">
      <c r="A28" s="103" t="s">
        <v>46</v>
      </c>
      <c r="B28" s="19">
        <v>0</v>
      </c>
      <c r="C28" s="19">
        <v>0</v>
      </c>
      <c r="D28" s="59">
        <v>251224000</v>
      </c>
      <c r="E28" s="60">
        <v>251224000</v>
      </c>
      <c r="F28" s="60">
        <v>21393841</v>
      </c>
      <c r="G28" s="60">
        <v>25799991</v>
      </c>
      <c r="H28" s="60">
        <v>24945874</v>
      </c>
      <c r="I28" s="60">
        <v>72139706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72139706</v>
      </c>
      <c r="W28" s="60">
        <v>62806000</v>
      </c>
      <c r="X28" s="60">
        <v>9333706</v>
      </c>
      <c r="Y28" s="61">
        <v>14.86</v>
      </c>
      <c r="Z28" s="62">
        <v>251224000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251224000</v>
      </c>
      <c r="E32" s="100">
        <f t="shared" si="5"/>
        <v>251224000</v>
      </c>
      <c r="F32" s="100">
        <f t="shared" si="5"/>
        <v>21393841</v>
      </c>
      <c r="G32" s="100">
        <f t="shared" si="5"/>
        <v>25799991</v>
      </c>
      <c r="H32" s="100">
        <f t="shared" si="5"/>
        <v>24945874</v>
      </c>
      <c r="I32" s="100">
        <f t="shared" si="5"/>
        <v>72139706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72139706</v>
      </c>
      <c r="W32" s="100">
        <f t="shared" si="5"/>
        <v>62806000</v>
      </c>
      <c r="X32" s="100">
        <f t="shared" si="5"/>
        <v>9333706</v>
      </c>
      <c r="Y32" s="101">
        <f>+IF(W32&lt;&gt;0,(X32/W32)*100,0)</f>
        <v>14.861169315033596</v>
      </c>
      <c r="Z32" s="102">
        <f t="shared" si="5"/>
        <v>251224000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387571527</v>
      </c>
      <c r="C35" s="19">
        <v>0</v>
      </c>
      <c r="D35" s="59">
        <v>233206673</v>
      </c>
      <c r="E35" s="60">
        <v>233206673</v>
      </c>
      <c r="F35" s="60">
        <v>631014253</v>
      </c>
      <c r="G35" s="60">
        <v>558850653</v>
      </c>
      <c r="H35" s="60">
        <v>478644242</v>
      </c>
      <c r="I35" s="60">
        <v>478644242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478644242</v>
      </c>
      <c r="W35" s="60">
        <v>58301668</v>
      </c>
      <c r="X35" s="60">
        <v>420342574</v>
      </c>
      <c r="Y35" s="61">
        <v>720.98</v>
      </c>
      <c r="Z35" s="62">
        <v>233206673</v>
      </c>
    </row>
    <row r="36" spans="1:26" ht="12.75">
      <c r="A36" s="58" t="s">
        <v>57</v>
      </c>
      <c r="B36" s="19">
        <v>2384526132</v>
      </c>
      <c r="C36" s="19">
        <v>0</v>
      </c>
      <c r="D36" s="59">
        <v>2451751355</v>
      </c>
      <c r="E36" s="60">
        <v>2451751355</v>
      </c>
      <c r="F36" s="60">
        <v>2390707599</v>
      </c>
      <c r="G36" s="60">
        <v>2431989839</v>
      </c>
      <c r="H36" s="60">
        <v>2456935713</v>
      </c>
      <c r="I36" s="60">
        <v>2456935713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2456935713</v>
      </c>
      <c r="W36" s="60">
        <v>612937839</v>
      </c>
      <c r="X36" s="60">
        <v>1843997874</v>
      </c>
      <c r="Y36" s="61">
        <v>300.85</v>
      </c>
      <c r="Z36" s="62">
        <v>2451751355</v>
      </c>
    </row>
    <row r="37" spans="1:26" ht="12.75">
      <c r="A37" s="58" t="s">
        <v>58</v>
      </c>
      <c r="B37" s="19">
        <v>255780051</v>
      </c>
      <c r="C37" s="19">
        <v>0</v>
      </c>
      <c r="D37" s="59">
        <v>131666687</v>
      </c>
      <c r="E37" s="60">
        <v>131666687</v>
      </c>
      <c r="F37" s="60">
        <v>242258439</v>
      </c>
      <c r="G37" s="60">
        <v>213383772</v>
      </c>
      <c r="H37" s="60">
        <v>175328594</v>
      </c>
      <c r="I37" s="60">
        <v>175328594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175328594</v>
      </c>
      <c r="W37" s="60">
        <v>32916672</v>
      </c>
      <c r="X37" s="60">
        <v>142411922</v>
      </c>
      <c r="Y37" s="61">
        <v>432.64</v>
      </c>
      <c r="Z37" s="62">
        <v>131666687</v>
      </c>
    </row>
    <row r="38" spans="1:26" ht="12.75">
      <c r="A38" s="58" t="s">
        <v>59</v>
      </c>
      <c r="B38" s="19">
        <v>42735349</v>
      </c>
      <c r="C38" s="19">
        <v>0</v>
      </c>
      <c r="D38" s="59">
        <v>30782719</v>
      </c>
      <c r="E38" s="60">
        <v>30782719</v>
      </c>
      <c r="F38" s="60">
        <v>24756909</v>
      </c>
      <c r="G38" s="60">
        <v>38528508</v>
      </c>
      <c r="H38" s="60">
        <v>38528508</v>
      </c>
      <c r="I38" s="60">
        <v>38528508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38528508</v>
      </c>
      <c r="W38" s="60">
        <v>7695680</v>
      </c>
      <c r="X38" s="60">
        <v>30832828</v>
      </c>
      <c r="Y38" s="61">
        <v>400.65</v>
      </c>
      <c r="Z38" s="62">
        <v>30782719</v>
      </c>
    </row>
    <row r="39" spans="1:26" ht="12.75">
      <c r="A39" s="58" t="s">
        <v>60</v>
      </c>
      <c r="B39" s="19">
        <v>2473582259</v>
      </c>
      <c r="C39" s="19">
        <v>0</v>
      </c>
      <c r="D39" s="59">
        <v>2522508622</v>
      </c>
      <c r="E39" s="60">
        <v>2522508622</v>
      </c>
      <c r="F39" s="60">
        <v>2754706503</v>
      </c>
      <c r="G39" s="60">
        <v>2738928211</v>
      </c>
      <c r="H39" s="60">
        <v>2721722854</v>
      </c>
      <c r="I39" s="60">
        <v>2721722854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2721722854</v>
      </c>
      <c r="W39" s="60">
        <v>630627156</v>
      </c>
      <c r="X39" s="60">
        <v>2091095698</v>
      </c>
      <c r="Y39" s="61">
        <v>331.59</v>
      </c>
      <c r="Z39" s="62">
        <v>2522508622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409907720</v>
      </c>
      <c r="C42" s="19">
        <v>0</v>
      </c>
      <c r="D42" s="59">
        <v>196674372</v>
      </c>
      <c r="E42" s="60">
        <v>196674372</v>
      </c>
      <c r="F42" s="60">
        <v>0</v>
      </c>
      <c r="G42" s="60">
        <v>29094549</v>
      </c>
      <c r="H42" s="60">
        <v>-65422423</v>
      </c>
      <c r="I42" s="60">
        <v>-36327874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-36327874</v>
      </c>
      <c r="W42" s="60">
        <v>88126218</v>
      </c>
      <c r="X42" s="60">
        <v>-124454092</v>
      </c>
      <c r="Y42" s="61">
        <v>-141.22</v>
      </c>
      <c r="Z42" s="62">
        <v>196674372</v>
      </c>
    </row>
    <row r="43" spans="1:26" ht="12.75">
      <c r="A43" s="58" t="s">
        <v>63</v>
      </c>
      <c r="B43" s="19">
        <v>-382216091</v>
      </c>
      <c r="C43" s="19">
        <v>0</v>
      </c>
      <c r="D43" s="59">
        <v>-251223980</v>
      </c>
      <c r="E43" s="60">
        <v>-251223980</v>
      </c>
      <c r="F43" s="60">
        <v>0</v>
      </c>
      <c r="G43" s="60">
        <v>-25799991</v>
      </c>
      <c r="H43" s="60">
        <v>-24945874</v>
      </c>
      <c r="I43" s="60">
        <v>-50745865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-50745865</v>
      </c>
      <c r="W43" s="60">
        <v>-62043495</v>
      </c>
      <c r="X43" s="60">
        <v>11297630</v>
      </c>
      <c r="Y43" s="61">
        <v>-18.21</v>
      </c>
      <c r="Z43" s="62">
        <v>-251223980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274318977</v>
      </c>
      <c r="C45" s="22">
        <v>0</v>
      </c>
      <c r="D45" s="99">
        <v>125778392</v>
      </c>
      <c r="E45" s="100">
        <v>125778392</v>
      </c>
      <c r="F45" s="100">
        <v>0</v>
      </c>
      <c r="G45" s="100">
        <v>3294558</v>
      </c>
      <c r="H45" s="100">
        <v>-87073739</v>
      </c>
      <c r="I45" s="100">
        <v>-87073739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-87073739</v>
      </c>
      <c r="W45" s="100">
        <v>206410723</v>
      </c>
      <c r="X45" s="100">
        <v>-293484462</v>
      </c>
      <c r="Y45" s="101">
        <v>-142.18</v>
      </c>
      <c r="Z45" s="102">
        <v>125778392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 t="s">
        <v>278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176740</v>
      </c>
      <c r="C51" s="52">
        <v>0</v>
      </c>
      <c r="D51" s="129">
        <v>80896</v>
      </c>
      <c r="E51" s="54">
        <v>0</v>
      </c>
      <c r="F51" s="54">
        <v>0</v>
      </c>
      <c r="G51" s="54">
        <v>0</v>
      </c>
      <c r="H51" s="54">
        <v>0</v>
      </c>
      <c r="I51" s="54">
        <v>213582584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16882</v>
      </c>
      <c r="W51" s="54">
        <v>0</v>
      </c>
      <c r="X51" s="54">
        <v>0</v>
      </c>
      <c r="Y51" s="54">
        <v>0</v>
      </c>
      <c r="Z51" s="130">
        <v>213857102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40.95696095853877</v>
      </c>
      <c r="C58" s="5">
        <f>IF(C67=0,0,+(C76/C67)*100)</f>
        <v>0</v>
      </c>
      <c r="D58" s="6">
        <f aca="true" t="shared" si="6" ref="D58:Z58">IF(D67=0,0,+(D76/D67)*100)</f>
        <v>15</v>
      </c>
      <c r="E58" s="7">
        <f t="shared" si="6"/>
        <v>15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14.45036136465915</v>
      </c>
      <c r="C60" s="12">
        <f t="shared" si="7"/>
        <v>0</v>
      </c>
      <c r="D60" s="3">
        <f t="shared" si="7"/>
        <v>15</v>
      </c>
      <c r="E60" s="13">
        <f t="shared" si="7"/>
        <v>15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14.110415108451758</v>
      </c>
      <c r="E62" s="13">
        <f t="shared" si="7"/>
        <v>14.110415108451758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14.110415108451758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248.57580953792797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69234883</v>
      </c>
      <c r="C67" s="24"/>
      <c r="D67" s="25">
        <v>64176000</v>
      </c>
      <c r="E67" s="26">
        <v>64176000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16044000</v>
      </c>
      <c r="X67" s="26"/>
      <c r="Y67" s="25"/>
      <c r="Z67" s="27">
        <v>64176000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61396430</v>
      </c>
      <c r="C69" s="19"/>
      <c r="D69" s="20">
        <v>64176000</v>
      </c>
      <c r="E69" s="21">
        <v>64176000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16044000</v>
      </c>
      <c r="X69" s="21"/>
      <c r="Y69" s="20"/>
      <c r="Z69" s="23">
        <v>64176000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>
        <v>64176000</v>
      </c>
      <c r="E71" s="21">
        <v>64176000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15092499</v>
      </c>
      <c r="X71" s="21"/>
      <c r="Y71" s="20"/>
      <c r="Z71" s="23">
        <v>64176000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951501</v>
      </c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61396430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7838453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>
        <v>28356504</v>
      </c>
      <c r="C76" s="32"/>
      <c r="D76" s="33">
        <v>9626400</v>
      </c>
      <c r="E76" s="34">
        <v>9626400</v>
      </c>
      <c r="F76" s="34"/>
      <c r="G76" s="34"/>
      <c r="H76" s="34">
        <v>6401147</v>
      </c>
      <c r="I76" s="34">
        <v>6401147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6401147</v>
      </c>
      <c r="W76" s="34">
        <v>16044000</v>
      </c>
      <c r="X76" s="34"/>
      <c r="Y76" s="33"/>
      <c r="Z76" s="35">
        <v>9626400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8872006</v>
      </c>
      <c r="C78" s="19"/>
      <c r="D78" s="20">
        <v>9626400</v>
      </c>
      <c r="E78" s="21">
        <v>9626400</v>
      </c>
      <c r="F78" s="21"/>
      <c r="G78" s="21"/>
      <c r="H78" s="21">
        <v>6401147</v>
      </c>
      <c r="I78" s="21">
        <v>6401147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6401147</v>
      </c>
      <c r="W78" s="21">
        <v>16044000</v>
      </c>
      <c r="X78" s="21"/>
      <c r="Y78" s="20"/>
      <c r="Z78" s="23">
        <v>9626400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8872006</v>
      </c>
      <c r="C80" s="19"/>
      <c r="D80" s="20">
        <v>9055500</v>
      </c>
      <c r="E80" s="21">
        <v>9055500</v>
      </c>
      <c r="F80" s="21"/>
      <c r="G80" s="21"/>
      <c r="H80" s="21">
        <v>6401147</v>
      </c>
      <c r="I80" s="21">
        <v>6401147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6401147</v>
      </c>
      <c r="W80" s="21">
        <v>15092499</v>
      </c>
      <c r="X80" s="21"/>
      <c r="Y80" s="20"/>
      <c r="Z80" s="23">
        <v>9055500</v>
      </c>
    </row>
    <row r="81" spans="1:26" ht="12.75" hidden="1">
      <c r="A81" s="39" t="s">
        <v>105</v>
      </c>
      <c r="B81" s="19"/>
      <c r="C81" s="19"/>
      <c r="D81" s="20">
        <v>570900</v>
      </c>
      <c r="E81" s="21">
        <v>570900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951501</v>
      </c>
      <c r="X81" s="21"/>
      <c r="Y81" s="20"/>
      <c r="Z81" s="23">
        <v>570900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19484498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21941000</v>
      </c>
      <c r="F5" s="358">
        <f t="shared" si="0"/>
        <v>21941000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5485250</v>
      </c>
      <c r="Y5" s="358">
        <f t="shared" si="0"/>
        <v>-5485250</v>
      </c>
      <c r="Z5" s="359">
        <f>+IF(X5&lt;&gt;0,+(Y5/X5)*100,0)</f>
        <v>-100</v>
      </c>
      <c r="AA5" s="360">
        <f>+AA6+AA8+AA11+AA13+AA15</f>
        <v>21941000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21941000</v>
      </c>
      <c r="F11" s="364">
        <f t="shared" si="3"/>
        <v>21941000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5485250</v>
      </c>
      <c r="Y11" s="364">
        <f t="shared" si="3"/>
        <v>-5485250</v>
      </c>
      <c r="Z11" s="365">
        <f>+IF(X11&lt;&gt;0,+(Y11/X11)*100,0)</f>
        <v>-100</v>
      </c>
      <c r="AA11" s="366">
        <f t="shared" si="3"/>
        <v>21941000</v>
      </c>
    </row>
    <row r="12" spans="1:27" ht="12.75">
      <c r="A12" s="291" t="s">
        <v>233</v>
      </c>
      <c r="B12" s="136"/>
      <c r="C12" s="60"/>
      <c r="D12" s="340"/>
      <c r="E12" s="60">
        <v>21941000</v>
      </c>
      <c r="F12" s="59">
        <v>21941000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5485250</v>
      </c>
      <c r="Y12" s="59">
        <v>-5485250</v>
      </c>
      <c r="Z12" s="61">
        <v>-100</v>
      </c>
      <c r="AA12" s="62">
        <v>21941000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6989000</v>
      </c>
      <c r="F40" s="345">
        <f t="shared" si="9"/>
        <v>6989000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1747250</v>
      </c>
      <c r="Y40" s="345">
        <f t="shared" si="9"/>
        <v>-1747250</v>
      </c>
      <c r="Z40" s="336">
        <f>+IF(X40&lt;&gt;0,+(Y40/X40)*100,0)</f>
        <v>-100</v>
      </c>
      <c r="AA40" s="350">
        <f>SUM(AA41:AA49)</f>
        <v>6989000</v>
      </c>
    </row>
    <row r="41" spans="1:27" ht="12.75">
      <c r="A41" s="361" t="s">
        <v>249</v>
      </c>
      <c r="B41" s="142"/>
      <c r="C41" s="362"/>
      <c r="D41" s="363"/>
      <c r="E41" s="362">
        <v>5000000</v>
      </c>
      <c r="F41" s="364">
        <v>5000000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1250000</v>
      </c>
      <c r="Y41" s="364">
        <v>-1250000</v>
      </c>
      <c r="Z41" s="365">
        <v>-100</v>
      </c>
      <c r="AA41" s="366">
        <v>5000000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1326000</v>
      </c>
      <c r="F43" s="370">
        <v>1326000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331500</v>
      </c>
      <c r="Y43" s="370">
        <v>-331500</v>
      </c>
      <c r="Z43" s="371">
        <v>-100</v>
      </c>
      <c r="AA43" s="303">
        <v>1326000</v>
      </c>
    </row>
    <row r="44" spans="1:27" ht="12.75">
      <c r="A44" s="361" t="s">
        <v>252</v>
      </c>
      <c r="B44" s="136"/>
      <c r="C44" s="60"/>
      <c r="D44" s="368"/>
      <c r="E44" s="54">
        <v>313000</v>
      </c>
      <c r="F44" s="53">
        <v>313000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78250</v>
      </c>
      <c r="Y44" s="53">
        <v>-78250</v>
      </c>
      <c r="Z44" s="94">
        <v>-100</v>
      </c>
      <c r="AA44" s="95">
        <v>313000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350000</v>
      </c>
      <c r="F47" s="53">
        <v>350000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87500</v>
      </c>
      <c r="Y47" s="53">
        <v>-87500</v>
      </c>
      <c r="Z47" s="94">
        <v>-100</v>
      </c>
      <c r="AA47" s="95">
        <v>350000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28930000</v>
      </c>
      <c r="F60" s="264">
        <f t="shared" si="14"/>
        <v>28930000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7232500</v>
      </c>
      <c r="Y60" s="264">
        <f t="shared" si="14"/>
        <v>-7232500</v>
      </c>
      <c r="Z60" s="337">
        <f>+IF(X60&lt;&gt;0,+(Y60/X60)*100,0)</f>
        <v>-100</v>
      </c>
      <c r="AA60" s="232">
        <f>+AA57+AA54+AA51+AA40+AA37+AA34+AA22+AA5</f>
        <v>28930000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67962747</v>
      </c>
      <c r="D5" s="153">
        <f>SUM(D6:D8)</f>
        <v>0</v>
      </c>
      <c r="E5" s="154">
        <f t="shared" si="0"/>
        <v>397561000</v>
      </c>
      <c r="F5" s="100">
        <f t="shared" si="0"/>
        <v>397561000</v>
      </c>
      <c r="G5" s="100">
        <f t="shared" si="0"/>
        <v>3928282</v>
      </c>
      <c r="H5" s="100">
        <f t="shared" si="0"/>
        <v>3928282</v>
      </c>
      <c r="I5" s="100">
        <f t="shared" si="0"/>
        <v>0</v>
      </c>
      <c r="J5" s="100">
        <f t="shared" si="0"/>
        <v>7856564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7856564</v>
      </c>
      <c r="X5" s="100">
        <f t="shared" si="0"/>
        <v>98438745</v>
      </c>
      <c r="Y5" s="100">
        <f t="shared" si="0"/>
        <v>-90582181</v>
      </c>
      <c r="Z5" s="137">
        <f>+IF(X5&lt;&gt;0,+(Y5/X5)*100,0)</f>
        <v>-92.0188295777237</v>
      </c>
      <c r="AA5" s="153">
        <f>SUM(AA6:AA8)</f>
        <v>397561000</v>
      </c>
    </row>
    <row r="6" spans="1:27" ht="12.75">
      <c r="A6" s="138" t="s">
        <v>75</v>
      </c>
      <c r="B6" s="136"/>
      <c r="C6" s="155">
        <v>62688324</v>
      </c>
      <c r="D6" s="155"/>
      <c r="E6" s="156">
        <v>40837000</v>
      </c>
      <c r="F6" s="60">
        <v>40837000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10209249</v>
      </c>
      <c r="Y6" s="60">
        <v>-10209249</v>
      </c>
      <c r="Z6" s="140">
        <v>-100</v>
      </c>
      <c r="AA6" s="155">
        <v>40837000</v>
      </c>
    </row>
    <row r="7" spans="1:27" ht="12.75">
      <c r="A7" s="138" t="s">
        <v>76</v>
      </c>
      <c r="B7" s="136"/>
      <c r="C7" s="157">
        <v>-98515954</v>
      </c>
      <c r="D7" s="157"/>
      <c r="E7" s="158">
        <v>349736000</v>
      </c>
      <c r="F7" s="159">
        <v>349736000</v>
      </c>
      <c r="G7" s="159">
        <v>3928282</v>
      </c>
      <c r="H7" s="159">
        <v>3928282</v>
      </c>
      <c r="I7" s="159"/>
      <c r="J7" s="159">
        <v>7856564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7856564</v>
      </c>
      <c r="X7" s="159">
        <v>86482497</v>
      </c>
      <c r="Y7" s="159">
        <v>-78625933</v>
      </c>
      <c r="Z7" s="141">
        <v>-90.92</v>
      </c>
      <c r="AA7" s="157">
        <v>349736000</v>
      </c>
    </row>
    <row r="8" spans="1:27" ht="12.75">
      <c r="A8" s="138" t="s">
        <v>77</v>
      </c>
      <c r="B8" s="136"/>
      <c r="C8" s="155">
        <v>103790377</v>
      </c>
      <c r="D8" s="155"/>
      <c r="E8" s="156">
        <v>6988000</v>
      </c>
      <c r="F8" s="60">
        <v>6988000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1746999</v>
      </c>
      <c r="Y8" s="60">
        <v>-1746999</v>
      </c>
      <c r="Z8" s="140">
        <v>-100</v>
      </c>
      <c r="AA8" s="155">
        <v>6988000</v>
      </c>
    </row>
    <row r="9" spans="1:27" ht="12.75">
      <c r="A9" s="135" t="s">
        <v>78</v>
      </c>
      <c r="B9" s="136"/>
      <c r="C9" s="153">
        <f aca="true" t="shared" si="1" ref="C9:Y9">SUM(C10:C14)</f>
        <v>64520814</v>
      </c>
      <c r="D9" s="153">
        <f>SUM(D10:D14)</f>
        <v>0</v>
      </c>
      <c r="E9" s="154">
        <f t="shared" si="1"/>
        <v>85467000</v>
      </c>
      <c r="F9" s="100">
        <f t="shared" si="1"/>
        <v>85467000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21366750</v>
      </c>
      <c r="Y9" s="100">
        <f t="shared" si="1"/>
        <v>-21366750</v>
      </c>
      <c r="Z9" s="137">
        <f>+IF(X9&lt;&gt;0,+(Y9/X9)*100,0)</f>
        <v>-100</v>
      </c>
      <c r="AA9" s="153">
        <f>SUM(AA10:AA14)</f>
        <v>85467000</v>
      </c>
    </row>
    <row r="10" spans="1:27" ht="12.75">
      <c r="A10" s="138" t="s">
        <v>79</v>
      </c>
      <c r="B10" s="136"/>
      <c r="C10" s="155">
        <v>17152412</v>
      </c>
      <c r="D10" s="155"/>
      <c r="E10" s="156">
        <v>11819000</v>
      </c>
      <c r="F10" s="60">
        <v>11819000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2954751</v>
      </c>
      <c r="Y10" s="60">
        <v>-2954751</v>
      </c>
      <c r="Z10" s="140">
        <v>-100</v>
      </c>
      <c r="AA10" s="155">
        <v>11819000</v>
      </c>
    </row>
    <row r="11" spans="1:27" ht="12.75">
      <c r="A11" s="138" t="s">
        <v>80</v>
      </c>
      <c r="B11" s="136"/>
      <c r="C11" s="155"/>
      <c r="D11" s="155"/>
      <c r="E11" s="156">
        <v>2340000</v>
      </c>
      <c r="F11" s="60">
        <v>2340000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585000</v>
      </c>
      <c r="Y11" s="60">
        <v>-585000</v>
      </c>
      <c r="Z11" s="140">
        <v>-100</v>
      </c>
      <c r="AA11" s="155">
        <v>2340000</v>
      </c>
    </row>
    <row r="12" spans="1:27" ht="12.75">
      <c r="A12" s="138" t="s">
        <v>81</v>
      </c>
      <c r="B12" s="136"/>
      <c r="C12" s="155">
        <v>47368402</v>
      </c>
      <c r="D12" s="155"/>
      <c r="E12" s="156">
        <v>53851000</v>
      </c>
      <c r="F12" s="60">
        <v>53851000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13462749</v>
      </c>
      <c r="Y12" s="60">
        <v>-13462749</v>
      </c>
      <c r="Z12" s="140">
        <v>-100</v>
      </c>
      <c r="AA12" s="155">
        <v>53851000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17457000</v>
      </c>
      <c r="F14" s="159">
        <v>17457000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4364250</v>
      </c>
      <c r="Y14" s="159">
        <v>-4364250</v>
      </c>
      <c r="Z14" s="141">
        <v>-100</v>
      </c>
      <c r="AA14" s="157">
        <v>17457000</v>
      </c>
    </row>
    <row r="15" spans="1:27" ht="12.75">
      <c r="A15" s="135" t="s">
        <v>84</v>
      </c>
      <c r="B15" s="142"/>
      <c r="C15" s="153">
        <f aca="true" t="shared" si="2" ref="C15:Y15">SUM(C16:C18)</f>
        <v>26946135</v>
      </c>
      <c r="D15" s="153">
        <f>SUM(D16:D18)</f>
        <v>0</v>
      </c>
      <c r="E15" s="154">
        <f t="shared" si="2"/>
        <v>33412000</v>
      </c>
      <c r="F15" s="100">
        <f t="shared" si="2"/>
        <v>33412000</v>
      </c>
      <c r="G15" s="100">
        <f t="shared" si="2"/>
        <v>3150</v>
      </c>
      <c r="H15" s="100">
        <f t="shared" si="2"/>
        <v>3150</v>
      </c>
      <c r="I15" s="100">
        <f t="shared" si="2"/>
        <v>0</v>
      </c>
      <c r="J15" s="100">
        <f t="shared" si="2"/>
        <v>6300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6300</v>
      </c>
      <c r="X15" s="100">
        <f t="shared" si="2"/>
        <v>7442499</v>
      </c>
      <c r="Y15" s="100">
        <f t="shared" si="2"/>
        <v>-7436199</v>
      </c>
      <c r="Z15" s="137">
        <f>+IF(X15&lt;&gt;0,+(Y15/X15)*100,0)</f>
        <v>-99.9153510131476</v>
      </c>
      <c r="AA15" s="153">
        <f>SUM(AA16:AA18)</f>
        <v>33412000</v>
      </c>
    </row>
    <row r="16" spans="1:27" ht="12.75">
      <c r="A16" s="138" t="s">
        <v>85</v>
      </c>
      <c r="B16" s="136"/>
      <c r="C16" s="155">
        <v>15402264</v>
      </c>
      <c r="D16" s="155"/>
      <c r="E16" s="156">
        <v>18599000</v>
      </c>
      <c r="F16" s="60">
        <v>18599000</v>
      </c>
      <c r="G16" s="60">
        <v>3150</v>
      </c>
      <c r="H16" s="60">
        <v>3150</v>
      </c>
      <c r="I16" s="60"/>
      <c r="J16" s="60">
        <v>6300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6300</v>
      </c>
      <c r="X16" s="60">
        <v>3739251</v>
      </c>
      <c r="Y16" s="60">
        <v>-3732951</v>
      </c>
      <c r="Z16" s="140">
        <v>-99.83</v>
      </c>
      <c r="AA16" s="155">
        <v>18599000</v>
      </c>
    </row>
    <row r="17" spans="1:27" ht="12.75">
      <c r="A17" s="138" t="s">
        <v>86</v>
      </c>
      <c r="B17" s="136"/>
      <c r="C17" s="155">
        <v>6642178</v>
      </c>
      <c r="D17" s="155"/>
      <c r="E17" s="156">
        <v>3188000</v>
      </c>
      <c r="F17" s="60">
        <v>3188000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796998</v>
      </c>
      <c r="Y17" s="60">
        <v>-796998</v>
      </c>
      <c r="Z17" s="140">
        <v>-100</v>
      </c>
      <c r="AA17" s="155">
        <v>3188000</v>
      </c>
    </row>
    <row r="18" spans="1:27" ht="12.75">
      <c r="A18" s="138" t="s">
        <v>87</v>
      </c>
      <c r="B18" s="136"/>
      <c r="C18" s="155">
        <v>4901693</v>
      </c>
      <c r="D18" s="155"/>
      <c r="E18" s="156">
        <v>11625000</v>
      </c>
      <c r="F18" s="60">
        <v>11625000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2906250</v>
      </c>
      <c r="Y18" s="60">
        <v>-2906250</v>
      </c>
      <c r="Z18" s="140">
        <v>-100</v>
      </c>
      <c r="AA18" s="155">
        <v>11625000</v>
      </c>
    </row>
    <row r="19" spans="1:27" ht="12.75">
      <c r="A19" s="135" t="s">
        <v>88</v>
      </c>
      <c r="B19" s="142"/>
      <c r="C19" s="153">
        <f aca="true" t="shared" si="3" ref="C19:Y19">SUM(C20:C23)</f>
        <v>779355209</v>
      </c>
      <c r="D19" s="153">
        <f>SUM(D20:D23)</f>
        <v>0</v>
      </c>
      <c r="E19" s="154">
        <f t="shared" si="3"/>
        <v>433806000</v>
      </c>
      <c r="F19" s="100">
        <f t="shared" si="3"/>
        <v>433806000</v>
      </c>
      <c r="G19" s="100">
        <f t="shared" si="3"/>
        <v>55558324</v>
      </c>
      <c r="H19" s="100">
        <f t="shared" si="3"/>
        <v>55558324</v>
      </c>
      <c r="I19" s="100">
        <f t="shared" si="3"/>
        <v>0</v>
      </c>
      <c r="J19" s="100">
        <f t="shared" si="3"/>
        <v>111116648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111116648</v>
      </c>
      <c r="X19" s="100">
        <f t="shared" si="3"/>
        <v>88951497</v>
      </c>
      <c r="Y19" s="100">
        <f t="shared" si="3"/>
        <v>22165151</v>
      </c>
      <c r="Z19" s="137">
        <f>+IF(X19&lt;&gt;0,+(Y19/X19)*100,0)</f>
        <v>24.918243927924</v>
      </c>
      <c r="AA19" s="153">
        <f>SUM(AA20:AA23)</f>
        <v>433806000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779355209</v>
      </c>
      <c r="D21" s="155"/>
      <c r="E21" s="156">
        <v>433806000</v>
      </c>
      <c r="F21" s="60">
        <v>433806000</v>
      </c>
      <c r="G21" s="60">
        <v>55558324</v>
      </c>
      <c r="H21" s="60">
        <v>55558324</v>
      </c>
      <c r="I21" s="60"/>
      <c r="J21" s="60">
        <v>111116648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111116648</v>
      </c>
      <c r="X21" s="60">
        <v>88951497</v>
      </c>
      <c r="Y21" s="60">
        <v>22165151</v>
      </c>
      <c r="Z21" s="140">
        <v>24.92</v>
      </c>
      <c r="AA21" s="155">
        <v>433806000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938784905</v>
      </c>
      <c r="D25" s="168">
        <f>+D5+D9+D15+D19+D24</f>
        <v>0</v>
      </c>
      <c r="E25" s="169">
        <f t="shared" si="4"/>
        <v>950246000</v>
      </c>
      <c r="F25" s="73">
        <f t="shared" si="4"/>
        <v>950246000</v>
      </c>
      <c r="G25" s="73">
        <f t="shared" si="4"/>
        <v>59489756</v>
      </c>
      <c r="H25" s="73">
        <f t="shared" si="4"/>
        <v>59489756</v>
      </c>
      <c r="I25" s="73">
        <f t="shared" si="4"/>
        <v>0</v>
      </c>
      <c r="J25" s="73">
        <f t="shared" si="4"/>
        <v>118979512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118979512</v>
      </c>
      <c r="X25" s="73">
        <f t="shared" si="4"/>
        <v>216199491</v>
      </c>
      <c r="Y25" s="73">
        <f t="shared" si="4"/>
        <v>-97219979</v>
      </c>
      <c r="Z25" s="170">
        <f>+IF(X25&lt;&gt;0,+(Y25/X25)*100,0)</f>
        <v>-44.9677187260353</v>
      </c>
      <c r="AA25" s="168">
        <f>+AA5+AA9+AA15+AA19+AA24</f>
        <v>950246000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290967341</v>
      </c>
      <c r="D28" s="153">
        <f>SUM(D29:D31)</f>
        <v>0</v>
      </c>
      <c r="E28" s="154">
        <f t="shared" si="5"/>
        <v>393814000</v>
      </c>
      <c r="F28" s="100">
        <f t="shared" si="5"/>
        <v>393814000</v>
      </c>
      <c r="G28" s="100">
        <f t="shared" si="5"/>
        <v>11584916</v>
      </c>
      <c r="H28" s="100">
        <f t="shared" si="5"/>
        <v>11584916</v>
      </c>
      <c r="I28" s="100">
        <f t="shared" si="5"/>
        <v>0</v>
      </c>
      <c r="J28" s="100">
        <f t="shared" si="5"/>
        <v>23169832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23169832</v>
      </c>
      <c r="X28" s="100">
        <f t="shared" si="5"/>
        <v>81836520</v>
      </c>
      <c r="Y28" s="100">
        <f t="shared" si="5"/>
        <v>-58666688</v>
      </c>
      <c r="Z28" s="137">
        <f>+IF(X28&lt;&gt;0,+(Y28/X28)*100,0)</f>
        <v>-71.6876621830938</v>
      </c>
      <c r="AA28" s="153">
        <f>SUM(AA29:AA31)</f>
        <v>393814000</v>
      </c>
    </row>
    <row r="29" spans="1:27" ht="12.75">
      <c r="A29" s="138" t="s">
        <v>75</v>
      </c>
      <c r="B29" s="136"/>
      <c r="C29" s="155">
        <v>72580208</v>
      </c>
      <c r="D29" s="155"/>
      <c r="E29" s="156">
        <v>40837000</v>
      </c>
      <c r="F29" s="60">
        <v>40837000</v>
      </c>
      <c r="G29" s="60">
        <v>577839</v>
      </c>
      <c r="H29" s="60">
        <v>577839</v>
      </c>
      <c r="I29" s="60"/>
      <c r="J29" s="60">
        <v>1155678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1155678</v>
      </c>
      <c r="X29" s="60">
        <v>9819012</v>
      </c>
      <c r="Y29" s="60">
        <v>-8663334</v>
      </c>
      <c r="Z29" s="140">
        <v>-88.23</v>
      </c>
      <c r="AA29" s="155">
        <v>40837000</v>
      </c>
    </row>
    <row r="30" spans="1:27" ht="12.75">
      <c r="A30" s="138" t="s">
        <v>76</v>
      </c>
      <c r="B30" s="136"/>
      <c r="C30" s="157">
        <v>100312628</v>
      </c>
      <c r="D30" s="157"/>
      <c r="E30" s="158">
        <v>345989000</v>
      </c>
      <c r="F30" s="159">
        <v>345989000</v>
      </c>
      <c r="G30" s="159">
        <v>7206092</v>
      </c>
      <c r="H30" s="159">
        <v>7206092</v>
      </c>
      <c r="I30" s="159"/>
      <c r="J30" s="159">
        <v>14412184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14412184</v>
      </c>
      <c r="X30" s="159">
        <v>70270506</v>
      </c>
      <c r="Y30" s="159">
        <v>-55858322</v>
      </c>
      <c r="Z30" s="141">
        <v>-79.49</v>
      </c>
      <c r="AA30" s="157">
        <v>345989000</v>
      </c>
    </row>
    <row r="31" spans="1:27" ht="12.75">
      <c r="A31" s="138" t="s">
        <v>77</v>
      </c>
      <c r="B31" s="136"/>
      <c r="C31" s="155">
        <v>118074505</v>
      </c>
      <c r="D31" s="155"/>
      <c r="E31" s="156">
        <v>6988000</v>
      </c>
      <c r="F31" s="60">
        <v>6988000</v>
      </c>
      <c r="G31" s="60">
        <v>3800985</v>
      </c>
      <c r="H31" s="60">
        <v>3800985</v>
      </c>
      <c r="I31" s="60"/>
      <c r="J31" s="60">
        <v>7601970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7601970</v>
      </c>
      <c r="X31" s="60">
        <v>1747002</v>
      </c>
      <c r="Y31" s="60">
        <v>5854968</v>
      </c>
      <c r="Z31" s="140">
        <v>335.14</v>
      </c>
      <c r="AA31" s="155">
        <v>6988000</v>
      </c>
    </row>
    <row r="32" spans="1:27" ht="12.75">
      <c r="A32" s="135" t="s">
        <v>78</v>
      </c>
      <c r="B32" s="136"/>
      <c r="C32" s="153">
        <f aca="true" t="shared" si="6" ref="C32:Y32">SUM(C33:C37)</f>
        <v>62928533</v>
      </c>
      <c r="D32" s="153">
        <f>SUM(D33:D37)</f>
        <v>0</v>
      </c>
      <c r="E32" s="154">
        <f t="shared" si="6"/>
        <v>75467000</v>
      </c>
      <c r="F32" s="100">
        <f t="shared" si="6"/>
        <v>75467000</v>
      </c>
      <c r="G32" s="100">
        <f t="shared" si="6"/>
        <v>273899</v>
      </c>
      <c r="H32" s="100">
        <f t="shared" si="6"/>
        <v>273899</v>
      </c>
      <c r="I32" s="100">
        <f t="shared" si="6"/>
        <v>0</v>
      </c>
      <c r="J32" s="100">
        <f t="shared" si="6"/>
        <v>547798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547798</v>
      </c>
      <c r="X32" s="100">
        <f t="shared" si="6"/>
        <v>18584754</v>
      </c>
      <c r="Y32" s="100">
        <f t="shared" si="6"/>
        <v>-18036956</v>
      </c>
      <c r="Z32" s="137">
        <f>+IF(X32&lt;&gt;0,+(Y32/X32)*100,0)</f>
        <v>-97.05243340858857</v>
      </c>
      <c r="AA32" s="153">
        <f>SUM(AA33:AA37)</f>
        <v>75467000</v>
      </c>
    </row>
    <row r="33" spans="1:27" ht="12.75">
      <c r="A33" s="138" t="s">
        <v>79</v>
      </c>
      <c r="B33" s="136"/>
      <c r="C33" s="155">
        <v>17676906</v>
      </c>
      <c r="D33" s="155"/>
      <c r="E33" s="156">
        <v>11819000</v>
      </c>
      <c r="F33" s="60">
        <v>11819000</v>
      </c>
      <c r="G33" s="60">
        <v>251179</v>
      </c>
      <c r="H33" s="60">
        <v>251179</v>
      </c>
      <c r="I33" s="60"/>
      <c r="J33" s="60">
        <v>502358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502358</v>
      </c>
      <c r="X33" s="60">
        <v>2954754</v>
      </c>
      <c r="Y33" s="60">
        <v>-2452396</v>
      </c>
      <c r="Z33" s="140">
        <v>-83</v>
      </c>
      <c r="AA33" s="155">
        <v>11819000</v>
      </c>
    </row>
    <row r="34" spans="1:27" ht="12.75">
      <c r="A34" s="138" t="s">
        <v>80</v>
      </c>
      <c r="B34" s="136"/>
      <c r="C34" s="155"/>
      <c r="D34" s="155"/>
      <c r="E34" s="156">
        <v>2340000</v>
      </c>
      <c r="F34" s="60">
        <v>2340000</v>
      </c>
      <c r="G34" s="60">
        <v>14420</v>
      </c>
      <c r="H34" s="60">
        <v>14420</v>
      </c>
      <c r="I34" s="60"/>
      <c r="J34" s="60">
        <v>28840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28840</v>
      </c>
      <c r="X34" s="60">
        <v>584997</v>
      </c>
      <c r="Y34" s="60">
        <v>-556157</v>
      </c>
      <c r="Z34" s="140">
        <v>-95.07</v>
      </c>
      <c r="AA34" s="155">
        <v>2340000</v>
      </c>
    </row>
    <row r="35" spans="1:27" ht="12.75">
      <c r="A35" s="138" t="s">
        <v>81</v>
      </c>
      <c r="B35" s="136"/>
      <c r="C35" s="155">
        <v>45251627</v>
      </c>
      <c r="D35" s="155"/>
      <c r="E35" s="156">
        <v>43851000</v>
      </c>
      <c r="F35" s="60">
        <v>43851000</v>
      </c>
      <c r="G35" s="60">
        <v>8300</v>
      </c>
      <c r="H35" s="60">
        <v>8300</v>
      </c>
      <c r="I35" s="60"/>
      <c r="J35" s="60">
        <v>16600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16600</v>
      </c>
      <c r="X35" s="60">
        <v>10680753</v>
      </c>
      <c r="Y35" s="60">
        <v>-10664153</v>
      </c>
      <c r="Z35" s="140">
        <v>-99.84</v>
      </c>
      <c r="AA35" s="155">
        <v>43851000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17457000</v>
      </c>
      <c r="F37" s="159">
        <v>17457000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4364250</v>
      </c>
      <c r="Y37" s="159">
        <v>-4364250</v>
      </c>
      <c r="Z37" s="141">
        <v>-100</v>
      </c>
      <c r="AA37" s="157">
        <v>17457000</v>
      </c>
    </row>
    <row r="38" spans="1:27" ht="12.75">
      <c r="A38" s="135" t="s">
        <v>84</v>
      </c>
      <c r="B38" s="142"/>
      <c r="C38" s="153">
        <f aca="true" t="shared" si="7" ref="C38:Y38">SUM(C39:C41)</f>
        <v>27194904</v>
      </c>
      <c r="D38" s="153">
        <f>SUM(D39:D41)</f>
        <v>0</v>
      </c>
      <c r="E38" s="154">
        <f t="shared" si="7"/>
        <v>33412000</v>
      </c>
      <c r="F38" s="100">
        <f t="shared" si="7"/>
        <v>33412000</v>
      </c>
      <c r="G38" s="100">
        <f t="shared" si="7"/>
        <v>28692</v>
      </c>
      <c r="H38" s="100">
        <f t="shared" si="7"/>
        <v>28692</v>
      </c>
      <c r="I38" s="100">
        <f t="shared" si="7"/>
        <v>0</v>
      </c>
      <c r="J38" s="100">
        <f t="shared" si="7"/>
        <v>57384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57384</v>
      </c>
      <c r="X38" s="100">
        <f t="shared" si="7"/>
        <v>7528008</v>
      </c>
      <c r="Y38" s="100">
        <f t="shared" si="7"/>
        <v>-7470624</v>
      </c>
      <c r="Z38" s="137">
        <f>+IF(X38&lt;&gt;0,+(Y38/X38)*100,0)</f>
        <v>-99.23772663365926</v>
      </c>
      <c r="AA38" s="153">
        <f>SUM(AA39:AA41)</f>
        <v>33412000</v>
      </c>
    </row>
    <row r="39" spans="1:27" ht="12.75">
      <c r="A39" s="138" t="s">
        <v>85</v>
      </c>
      <c r="B39" s="136"/>
      <c r="C39" s="155">
        <v>14019004</v>
      </c>
      <c r="D39" s="155"/>
      <c r="E39" s="156">
        <v>18599000</v>
      </c>
      <c r="F39" s="60">
        <v>18599000</v>
      </c>
      <c r="G39" s="60">
        <v>17500</v>
      </c>
      <c r="H39" s="60">
        <v>17500</v>
      </c>
      <c r="I39" s="60"/>
      <c r="J39" s="60">
        <v>35000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35000</v>
      </c>
      <c r="X39" s="60">
        <v>4649757</v>
      </c>
      <c r="Y39" s="60">
        <v>-4614757</v>
      </c>
      <c r="Z39" s="140">
        <v>-99.25</v>
      </c>
      <c r="AA39" s="155">
        <v>18599000</v>
      </c>
    </row>
    <row r="40" spans="1:27" ht="12.75">
      <c r="A40" s="138" t="s">
        <v>86</v>
      </c>
      <c r="B40" s="136"/>
      <c r="C40" s="155">
        <v>3673377</v>
      </c>
      <c r="D40" s="155"/>
      <c r="E40" s="156">
        <v>3188000</v>
      </c>
      <c r="F40" s="60">
        <v>3188000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797001</v>
      </c>
      <c r="Y40" s="60">
        <v>-797001</v>
      </c>
      <c r="Z40" s="140">
        <v>-100</v>
      </c>
      <c r="AA40" s="155">
        <v>3188000</v>
      </c>
    </row>
    <row r="41" spans="1:27" ht="12.75">
      <c r="A41" s="138" t="s">
        <v>87</v>
      </c>
      <c r="B41" s="136"/>
      <c r="C41" s="155">
        <v>9502523</v>
      </c>
      <c r="D41" s="155"/>
      <c r="E41" s="156">
        <v>11625000</v>
      </c>
      <c r="F41" s="60">
        <v>11625000</v>
      </c>
      <c r="G41" s="60">
        <v>11192</v>
      </c>
      <c r="H41" s="60">
        <v>11192</v>
      </c>
      <c r="I41" s="60"/>
      <c r="J41" s="60">
        <v>22384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22384</v>
      </c>
      <c r="X41" s="60">
        <v>2081250</v>
      </c>
      <c r="Y41" s="60">
        <v>-2058866</v>
      </c>
      <c r="Z41" s="140">
        <v>-98.92</v>
      </c>
      <c r="AA41" s="155">
        <v>11625000</v>
      </c>
    </row>
    <row r="42" spans="1:27" ht="12.75">
      <c r="A42" s="135" t="s">
        <v>88</v>
      </c>
      <c r="B42" s="142"/>
      <c r="C42" s="153">
        <f aca="true" t="shared" si="8" ref="C42:Y42">SUM(C43:C46)</f>
        <v>536690834</v>
      </c>
      <c r="D42" s="153">
        <f>SUM(D43:D46)</f>
        <v>0</v>
      </c>
      <c r="E42" s="154">
        <f t="shared" si="8"/>
        <v>249363000</v>
      </c>
      <c r="F42" s="100">
        <f t="shared" si="8"/>
        <v>249363000</v>
      </c>
      <c r="G42" s="100">
        <f t="shared" si="8"/>
        <v>4612361</v>
      </c>
      <c r="H42" s="100">
        <f t="shared" si="8"/>
        <v>4612361</v>
      </c>
      <c r="I42" s="100">
        <f t="shared" si="8"/>
        <v>0</v>
      </c>
      <c r="J42" s="100">
        <f t="shared" si="8"/>
        <v>9224722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9224722</v>
      </c>
      <c r="X42" s="100">
        <f t="shared" si="8"/>
        <v>52238487</v>
      </c>
      <c r="Y42" s="100">
        <f t="shared" si="8"/>
        <v>-43013765</v>
      </c>
      <c r="Z42" s="137">
        <f>+IF(X42&lt;&gt;0,+(Y42/X42)*100,0)</f>
        <v>-82.34113863213534</v>
      </c>
      <c r="AA42" s="153">
        <f>SUM(AA43:AA46)</f>
        <v>249363000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536690834</v>
      </c>
      <c r="D44" s="155"/>
      <c r="E44" s="156">
        <v>249363000</v>
      </c>
      <c r="F44" s="60">
        <v>249363000</v>
      </c>
      <c r="G44" s="60">
        <v>4612361</v>
      </c>
      <c r="H44" s="60">
        <v>4612361</v>
      </c>
      <c r="I44" s="60"/>
      <c r="J44" s="60">
        <v>9224722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9224722</v>
      </c>
      <c r="X44" s="60">
        <v>52238487</v>
      </c>
      <c r="Y44" s="60">
        <v>-43013765</v>
      </c>
      <c r="Z44" s="140">
        <v>-82.34</v>
      </c>
      <c r="AA44" s="155">
        <v>249363000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917781612</v>
      </c>
      <c r="D48" s="168">
        <f>+D28+D32+D38+D42+D47</f>
        <v>0</v>
      </c>
      <c r="E48" s="169">
        <f t="shared" si="9"/>
        <v>752056000</v>
      </c>
      <c r="F48" s="73">
        <f t="shared" si="9"/>
        <v>752056000</v>
      </c>
      <c r="G48" s="73">
        <f t="shared" si="9"/>
        <v>16499868</v>
      </c>
      <c r="H48" s="73">
        <f t="shared" si="9"/>
        <v>16499868</v>
      </c>
      <c r="I48" s="73">
        <f t="shared" si="9"/>
        <v>0</v>
      </c>
      <c r="J48" s="73">
        <f t="shared" si="9"/>
        <v>32999736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32999736</v>
      </c>
      <c r="X48" s="73">
        <f t="shared" si="9"/>
        <v>160187769</v>
      </c>
      <c r="Y48" s="73">
        <f t="shared" si="9"/>
        <v>-127188033</v>
      </c>
      <c r="Z48" s="170">
        <f>+IF(X48&lt;&gt;0,+(Y48/X48)*100,0)</f>
        <v>-79.39934103208591</v>
      </c>
      <c r="AA48" s="168">
        <f>+AA28+AA32+AA38+AA42+AA47</f>
        <v>752056000</v>
      </c>
    </row>
    <row r="49" spans="1:27" ht="12.75">
      <c r="A49" s="148" t="s">
        <v>49</v>
      </c>
      <c r="B49" s="149"/>
      <c r="C49" s="171">
        <f aca="true" t="shared" si="10" ref="C49:Y49">+C25-C48</f>
        <v>21003293</v>
      </c>
      <c r="D49" s="171">
        <f>+D25-D48</f>
        <v>0</v>
      </c>
      <c r="E49" s="172">
        <f t="shared" si="10"/>
        <v>198190000</v>
      </c>
      <c r="F49" s="173">
        <f t="shared" si="10"/>
        <v>198190000</v>
      </c>
      <c r="G49" s="173">
        <f t="shared" si="10"/>
        <v>42989888</v>
      </c>
      <c r="H49" s="173">
        <f t="shared" si="10"/>
        <v>42989888</v>
      </c>
      <c r="I49" s="173">
        <f t="shared" si="10"/>
        <v>0</v>
      </c>
      <c r="J49" s="173">
        <f t="shared" si="10"/>
        <v>85979776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85979776</v>
      </c>
      <c r="X49" s="173">
        <f>IF(F25=F48,0,X25-X48)</f>
        <v>56011722</v>
      </c>
      <c r="Y49" s="173">
        <f t="shared" si="10"/>
        <v>29968054</v>
      </c>
      <c r="Z49" s="174">
        <f>+IF(X49&lt;&gt;0,+(Y49/X49)*100,0)</f>
        <v>53.50318278020447</v>
      </c>
      <c r="AA49" s="171">
        <f>+AA25-AA48</f>
        <v>198190000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64176000</v>
      </c>
      <c r="F8" s="60">
        <v>64176000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15092499</v>
      </c>
      <c r="Y8" s="60">
        <v>-15092499</v>
      </c>
      <c r="Z8" s="140">
        <v>-100</v>
      </c>
      <c r="AA8" s="155">
        <v>64176000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951501</v>
      </c>
      <c r="Y9" s="60">
        <v>-951501</v>
      </c>
      <c r="Z9" s="140">
        <v>-100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61396430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25367411</v>
      </c>
      <c r="D13" s="155">
        <v>0</v>
      </c>
      <c r="E13" s="156">
        <v>25740000</v>
      </c>
      <c r="F13" s="60">
        <v>25740000</v>
      </c>
      <c r="G13" s="60">
        <v>3536443</v>
      </c>
      <c r="H13" s="60">
        <v>3536443</v>
      </c>
      <c r="I13" s="60">
        <v>0</v>
      </c>
      <c r="J13" s="60">
        <v>7072886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7072886</v>
      </c>
      <c r="X13" s="60">
        <v>6435000</v>
      </c>
      <c r="Y13" s="60">
        <v>637886</v>
      </c>
      <c r="Z13" s="140">
        <v>9.91</v>
      </c>
      <c r="AA13" s="155">
        <v>25740000</v>
      </c>
    </row>
    <row r="14" spans="1:27" ht="12.75">
      <c r="A14" s="181" t="s">
        <v>110</v>
      </c>
      <c r="B14" s="185"/>
      <c r="C14" s="155">
        <v>7838453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548500780</v>
      </c>
      <c r="D19" s="155">
        <v>0</v>
      </c>
      <c r="E19" s="156">
        <v>554926000</v>
      </c>
      <c r="F19" s="60">
        <v>554926000</v>
      </c>
      <c r="G19" s="60">
        <v>336483</v>
      </c>
      <c r="H19" s="60">
        <v>336483</v>
      </c>
      <c r="I19" s="60">
        <v>0</v>
      </c>
      <c r="J19" s="60">
        <v>672966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672966</v>
      </c>
      <c r="X19" s="60">
        <v>137820993</v>
      </c>
      <c r="Y19" s="60">
        <v>-137148027</v>
      </c>
      <c r="Z19" s="140">
        <v>-99.51</v>
      </c>
      <c r="AA19" s="155">
        <v>554926000</v>
      </c>
    </row>
    <row r="20" spans="1:27" ht="12.75">
      <c r="A20" s="181" t="s">
        <v>35</v>
      </c>
      <c r="B20" s="185"/>
      <c r="C20" s="155">
        <v>4690713</v>
      </c>
      <c r="D20" s="155">
        <v>0</v>
      </c>
      <c r="E20" s="156">
        <v>1542000</v>
      </c>
      <c r="F20" s="54">
        <v>1542000</v>
      </c>
      <c r="G20" s="54">
        <v>58506</v>
      </c>
      <c r="H20" s="54">
        <v>58506</v>
      </c>
      <c r="I20" s="54">
        <v>0</v>
      </c>
      <c r="J20" s="54">
        <v>117012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117012</v>
      </c>
      <c r="X20" s="54">
        <v>385500</v>
      </c>
      <c r="Y20" s="54">
        <v>-268488</v>
      </c>
      <c r="Z20" s="184">
        <v>-69.65</v>
      </c>
      <c r="AA20" s="130">
        <v>1542000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647793787</v>
      </c>
      <c r="D22" s="188">
        <f>SUM(D5:D21)</f>
        <v>0</v>
      </c>
      <c r="E22" s="189">
        <f t="shared" si="0"/>
        <v>646384000</v>
      </c>
      <c r="F22" s="190">
        <f t="shared" si="0"/>
        <v>646384000</v>
      </c>
      <c r="G22" s="190">
        <f t="shared" si="0"/>
        <v>3931432</v>
      </c>
      <c r="H22" s="190">
        <f t="shared" si="0"/>
        <v>3931432</v>
      </c>
      <c r="I22" s="190">
        <f t="shared" si="0"/>
        <v>0</v>
      </c>
      <c r="J22" s="190">
        <f t="shared" si="0"/>
        <v>7862864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7862864</v>
      </c>
      <c r="X22" s="190">
        <f t="shared" si="0"/>
        <v>160685493</v>
      </c>
      <c r="Y22" s="190">
        <f t="shared" si="0"/>
        <v>-152822629</v>
      </c>
      <c r="Z22" s="191">
        <f>+IF(X22&lt;&gt;0,+(Y22/X22)*100,0)</f>
        <v>-95.10667462681276</v>
      </c>
      <c r="AA22" s="188">
        <f>SUM(AA5:AA21)</f>
        <v>646384000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252280528</v>
      </c>
      <c r="D25" s="155">
        <v>0</v>
      </c>
      <c r="E25" s="156">
        <v>321565000</v>
      </c>
      <c r="F25" s="60">
        <v>321565000</v>
      </c>
      <c r="G25" s="60">
        <v>6827</v>
      </c>
      <c r="H25" s="60">
        <v>6827</v>
      </c>
      <c r="I25" s="60">
        <v>0</v>
      </c>
      <c r="J25" s="60">
        <v>13654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13654</v>
      </c>
      <c r="X25" s="60">
        <v>80391267</v>
      </c>
      <c r="Y25" s="60">
        <v>-80377613</v>
      </c>
      <c r="Z25" s="140">
        <v>-99.98</v>
      </c>
      <c r="AA25" s="155">
        <v>321565000</v>
      </c>
    </row>
    <row r="26" spans="1:27" ht="12.75">
      <c r="A26" s="183" t="s">
        <v>38</v>
      </c>
      <c r="B26" s="182"/>
      <c r="C26" s="155">
        <v>12241849</v>
      </c>
      <c r="D26" s="155">
        <v>0</v>
      </c>
      <c r="E26" s="156">
        <v>13077000</v>
      </c>
      <c r="F26" s="60">
        <v>13077000</v>
      </c>
      <c r="G26" s="60">
        <v>43860</v>
      </c>
      <c r="H26" s="60">
        <v>43860</v>
      </c>
      <c r="I26" s="60">
        <v>0</v>
      </c>
      <c r="J26" s="60">
        <v>87720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87720</v>
      </c>
      <c r="X26" s="60">
        <v>3269253</v>
      </c>
      <c r="Y26" s="60">
        <v>-3181533</v>
      </c>
      <c r="Z26" s="140">
        <v>-97.32</v>
      </c>
      <c r="AA26" s="155">
        <v>13077000</v>
      </c>
    </row>
    <row r="27" spans="1:27" ht="12.75">
      <c r="A27" s="183" t="s">
        <v>118</v>
      </c>
      <c r="B27" s="182"/>
      <c r="C27" s="155">
        <v>49295804</v>
      </c>
      <c r="D27" s="155">
        <v>0</v>
      </c>
      <c r="E27" s="156">
        <v>32088000</v>
      </c>
      <c r="F27" s="60">
        <v>32088000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8022000</v>
      </c>
      <c r="Y27" s="60">
        <v>-8022000</v>
      </c>
      <c r="Z27" s="140">
        <v>-100</v>
      </c>
      <c r="AA27" s="155">
        <v>32088000</v>
      </c>
    </row>
    <row r="28" spans="1:27" ht="12.75">
      <c r="A28" s="183" t="s">
        <v>39</v>
      </c>
      <c r="B28" s="182"/>
      <c r="C28" s="155">
        <v>55181711</v>
      </c>
      <c r="D28" s="155">
        <v>0</v>
      </c>
      <c r="E28" s="156">
        <v>53034000</v>
      </c>
      <c r="F28" s="60">
        <v>53034000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13258497</v>
      </c>
      <c r="Y28" s="60">
        <v>-13258497</v>
      </c>
      <c r="Z28" s="140">
        <v>-100</v>
      </c>
      <c r="AA28" s="155">
        <v>53034000</v>
      </c>
    </row>
    <row r="29" spans="1:27" ht="12.75">
      <c r="A29" s="183" t="s">
        <v>40</v>
      </c>
      <c r="B29" s="182"/>
      <c r="C29" s="155">
        <v>-991725</v>
      </c>
      <c r="D29" s="155">
        <v>0</v>
      </c>
      <c r="E29" s="156">
        <v>470000</v>
      </c>
      <c r="F29" s="60">
        <v>470000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117501</v>
      </c>
      <c r="Y29" s="60">
        <v>-117501</v>
      </c>
      <c r="Z29" s="140">
        <v>-100</v>
      </c>
      <c r="AA29" s="155">
        <v>470000</v>
      </c>
    </row>
    <row r="30" spans="1:27" ht="12.75">
      <c r="A30" s="183" t="s">
        <v>119</v>
      </c>
      <c r="B30" s="182"/>
      <c r="C30" s="155">
        <v>47965290</v>
      </c>
      <c r="D30" s="155">
        <v>0</v>
      </c>
      <c r="E30" s="156">
        <v>62597000</v>
      </c>
      <c r="F30" s="60">
        <v>62597000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15649251</v>
      </c>
      <c r="Y30" s="60">
        <v>-15649251</v>
      </c>
      <c r="Z30" s="140">
        <v>-100</v>
      </c>
      <c r="AA30" s="155">
        <v>62597000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6390000</v>
      </c>
      <c r="F31" s="60">
        <v>6390000</v>
      </c>
      <c r="G31" s="60">
        <v>172789</v>
      </c>
      <c r="H31" s="60">
        <v>172789</v>
      </c>
      <c r="I31" s="60">
        <v>0</v>
      </c>
      <c r="J31" s="60">
        <v>345578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345578</v>
      </c>
      <c r="X31" s="60">
        <v>1597500</v>
      </c>
      <c r="Y31" s="60">
        <v>-1251922</v>
      </c>
      <c r="Z31" s="140">
        <v>-78.37</v>
      </c>
      <c r="AA31" s="155">
        <v>6390000</v>
      </c>
    </row>
    <row r="32" spans="1:27" ht="12.75">
      <c r="A32" s="183" t="s">
        <v>121</v>
      </c>
      <c r="B32" s="182"/>
      <c r="C32" s="155">
        <v>31415291</v>
      </c>
      <c r="D32" s="155">
        <v>0</v>
      </c>
      <c r="E32" s="156">
        <v>181858000</v>
      </c>
      <c r="F32" s="60">
        <v>181858000</v>
      </c>
      <c r="G32" s="60">
        <v>11654733</v>
      </c>
      <c r="H32" s="60">
        <v>11654733</v>
      </c>
      <c r="I32" s="60">
        <v>0</v>
      </c>
      <c r="J32" s="60">
        <v>23309466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23309466</v>
      </c>
      <c r="X32" s="60">
        <v>46289502</v>
      </c>
      <c r="Y32" s="60">
        <v>-22980036</v>
      </c>
      <c r="Z32" s="140">
        <v>-49.64</v>
      </c>
      <c r="AA32" s="155">
        <v>181858000</v>
      </c>
    </row>
    <row r="33" spans="1:27" ht="12.75">
      <c r="A33" s="183" t="s">
        <v>42</v>
      </c>
      <c r="B33" s="182"/>
      <c r="C33" s="155">
        <v>1600000</v>
      </c>
      <c r="D33" s="155">
        <v>0</v>
      </c>
      <c r="E33" s="156">
        <v>3300000</v>
      </c>
      <c r="F33" s="60">
        <v>3300000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-910500</v>
      </c>
      <c r="Y33" s="60">
        <v>910500</v>
      </c>
      <c r="Z33" s="140">
        <v>-100</v>
      </c>
      <c r="AA33" s="155">
        <v>3300000</v>
      </c>
    </row>
    <row r="34" spans="1:27" ht="12.75">
      <c r="A34" s="183" t="s">
        <v>43</v>
      </c>
      <c r="B34" s="182"/>
      <c r="C34" s="155">
        <v>182849680</v>
      </c>
      <c r="D34" s="155">
        <v>0</v>
      </c>
      <c r="E34" s="156">
        <v>77677000</v>
      </c>
      <c r="F34" s="60">
        <v>77677000</v>
      </c>
      <c r="G34" s="60">
        <v>4621659</v>
      </c>
      <c r="H34" s="60">
        <v>4621659</v>
      </c>
      <c r="I34" s="60">
        <v>0</v>
      </c>
      <c r="J34" s="60">
        <v>9243318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9243318</v>
      </c>
      <c r="X34" s="60">
        <v>19419258</v>
      </c>
      <c r="Y34" s="60">
        <v>-10175940</v>
      </c>
      <c r="Z34" s="140">
        <v>-52.4</v>
      </c>
      <c r="AA34" s="155">
        <v>77677000</v>
      </c>
    </row>
    <row r="35" spans="1:27" ht="12.75">
      <c r="A35" s="181" t="s">
        <v>122</v>
      </c>
      <c r="B35" s="185"/>
      <c r="C35" s="155">
        <v>285943184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917781612</v>
      </c>
      <c r="D36" s="188">
        <f>SUM(D25:D35)</f>
        <v>0</v>
      </c>
      <c r="E36" s="189">
        <f t="shared" si="1"/>
        <v>752056000</v>
      </c>
      <c r="F36" s="190">
        <f t="shared" si="1"/>
        <v>752056000</v>
      </c>
      <c r="G36" s="190">
        <f t="shared" si="1"/>
        <v>16499868</v>
      </c>
      <c r="H36" s="190">
        <f t="shared" si="1"/>
        <v>16499868</v>
      </c>
      <c r="I36" s="190">
        <f t="shared" si="1"/>
        <v>0</v>
      </c>
      <c r="J36" s="190">
        <f t="shared" si="1"/>
        <v>32999736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32999736</v>
      </c>
      <c r="X36" s="190">
        <f t="shared" si="1"/>
        <v>187103529</v>
      </c>
      <c r="Y36" s="190">
        <f t="shared" si="1"/>
        <v>-154103793</v>
      </c>
      <c r="Z36" s="191">
        <f>+IF(X36&lt;&gt;0,+(Y36/X36)*100,0)</f>
        <v>-82.36284682797191</v>
      </c>
      <c r="AA36" s="188">
        <f>SUM(AA25:AA35)</f>
        <v>752056000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-269987825</v>
      </c>
      <c r="D38" s="199">
        <f>+D22-D36</f>
        <v>0</v>
      </c>
      <c r="E38" s="200">
        <f t="shared" si="2"/>
        <v>-105672000</v>
      </c>
      <c r="F38" s="106">
        <f t="shared" si="2"/>
        <v>-105672000</v>
      </c>
      <c r="G38" s="106">
        <f t="shared" si="2"/>
        <v>-12568436</v>
      </c>
      <c r="H38" s="106">
        <f t="shared" si="2"/>
        <v>-12568436</v>
      </c>
      <c r="I38" s="106">
        <f t="shared" si="2"/>
        <v>0</v>
      </c>
      <c r="J38" s="106">
        <f t="shared" si="2"/>
        <v>-25136872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-25136872</v>
      </c>
      <c r="X38" s="106">
        <f>IF(F22=F36,0,X22-X36)</f>
        <v>-26418036</v>
      </c>
      <c r="Y38" s="106">
        <f t="shared" si="2"/>
        <v>1281164</v>
      </c>
      <c r="Z38" s="201">
        <f>+IF(X38&lt;&gt;0,+(Y38/X38)*100,0)</f>
        <v>-4.849580793969696</v>
      </c>
      <c r="AA38" s="199">
        <f>+AA22-AA36</f>
        <v>-105672000</v>
      </c>
    </row>
    <row r="39" spans="1:27" ht="12.75">
      <c r="A39" s="181" t="s">
        <v>46</v>
      </c>
      <c r="B39" s="185"/>
      <c r="C39" s="155">
        <v>290991118</v>
      </c>
      <c r="D39" s="155">
        <v>0</v>
      </c>
      <c r="E39" s="156">
        <v>303862000</v>
      </c>
      <c r="F39" s="60">
        <v>303862000</v>
      </c>
      <c r="G39" s="60">
        <v>55558324</v>
      </c>
      <c r="H39" s="60">
        <v>55558324</v>
      </c>
      <c r="I39" s="60">
        <v>0</v>
      </c>
      <c r="J39" s="60">
        <v>111116648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111116648</v>
      </c>
      <c r="X39" s="60">
        <v>75965499</v>
      </c>
      <c r="Y39" s="60">
        <v>35151149</v>
      </c>
      <c r="Z39" s="140">
        <v>46.27</v>
      </c>
      <c r="AA39" s="155">
        <v>303862000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21003293</v>
      </c>
      <c r="D42" s="206">
        <f>SUM(D38:D41)</f>
        <v>0</v>
      </c>
      <c r="E42" s="207">
        <f t="shared" si="3"/>
        <v>198190000</v>
      </c>
      <c r="F42" s="88">
        <f t="shared" si="3"/>
        <v>198190000</v>
      </c>
      <c r="G42" s="88">
        <f t="shared" si="3"/>
        <v>42989888</v>
      </c>
      <c r="H42" s="88">
        <f t="shared" si="3"/>
        <v>42989888</v>
      </c>
      <c r="I42" s="88">
        <f t="shared" si="3"/>
        <v>0</v>
      </c>
      <c r="J42" s="88">
        <f t="shared" si="3"/>
        <v>85979776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85979776</v>
      </c>
      <c r="X42" s="88">
        <f t="shared" si="3"/>
        <v>49547463</v>
      </c>
      <c r="Y42" s="88">
        <f t="shared" si="3"/>
        <v>36432313</v>
      </c>
      <c r="Z42" s="208">
        <f>+IF(X42&lt;&gt;0,+(Y42/X42)*100,0)</f>
        <v>73.5301280713404</v>
      </c>
      <c r="AA42" s="206">
        <f>SUM(AA38:AA41)</f>
        <v>198190000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21003293</v>
      </c>
      <c r="D44" s="210">
        <f>+D42-D43</f>
        <v>0</v>
      </c>
      <c r="E44" s="211">
        <f t="shared" si="4"/>
        <v>198190000</v>
      </c>
      <c r="F44" s="77">
        <f t="shared" si="4"/>
        <v>198190000</v>
      </c>
      <c r="G44" s="77">
        <f t="shared" si="4"/>
        <v>42989888</v>
      </c>
      <c r="H44" s="77">
        <f t="shared" si="4"/>
        <v>42989888</v>
      </c>
      <c r="I44" s="77">
        <f t="shared" si="4"/>
        <v>0</v>
      </c>
      <c r="J44" s="77">
        <f t="shared" si="4"/>
        <v>85979776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85979776</v>
      </c>
      <c r="X44" s="77">
        <f t="shared" si="4"/>
        <v>49547463</v>
      </c>
      <c r="Y44" s="77">
        <f t="shared" si="4"/>
        <v>36432313</v>
      </c>
      <c r="Z44" s="212">
        <f>+IF(X44&lt;&gt;0,+(Y44/X44)*100,0)</f>
        <v>73.5301280713404</v>
      </c>
      <c r="AA44" s="210">
        <f>+AA42-AA43</f>
        <v>198190000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21003293</v>
      </c>
      <c r="D46" s="206">
        <f>SUM(D44:D45)</f>
        <v>0</v>
      </c>
      <c r="E46" s="207">
        <f t="shared" si="5"/>
        <v>198190000</v>
      </c>
      <c r="F46" s="88">
        <f t="shared" si="5"/>
        <v>198190000</v>
      </c>
      <c r="G46" s="88">
        <f t="shared" si="5"/>
        <v>42989888</v>
      </c>
      <c r="H46" s="88">
        <f t="shared" si="5"/>
        <v>42989888</v>
      </c>
      <c r="I46" s="88">
        <f t="shared" si="5"/>
        <v>0</v>
      </c>
      <c r="J46" s="88">
        <f t="shared" si="5"/>
        <v>85979776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85979776</v>
      </c>
      <c r="X46" s="88">
        <f t="shared" si="5"/>
        <v>49547463</v>
      </c>
      <c r="Y46" s="88">
        <f t="shared" si="5"/>
        <v>36432313</v>
      </c>
      <c r="Z46" s="208">
        <f>+IF(X46&lt;&gt;0,+(Y46/X46)*100,0)</f>
        <v>73.5301280713404</v>
      </c>
      <c r="AA46" s="206">
        <f>SUM(AA44:AA45)</f>
        <v>198190000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21003293</v>
      </c>
      <c r="D48" s="217">
        <f>SUM(D46:D47)</f>
        <v>0</v>
      </c>
      <c r="E48" s="218">
        <f t="shared" si="6"/>
        <v>198190000</v>
      </c>
      <c r="F48" s="219">
        <f t="shared" si="6"/>
        <v>198190000</v>
      </c>
      <c r="G48" s="219">
        <f t="shared" si="6"/>
        <v>42989888</v>
      </c>
      <c r="H48" s="220">
        <f t="shared" si="6"/>
        <v>42989888</v>
      </c>
      <c r="I48" s="220">
        <f t="shared" si="6"/>
        <v>0</v>
      </c>
      <c r="J48" s="220">
        <f t="shared" si="6"/>
        <v>85979776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85979776</v>
      </c>
      <c r="X48" s="220">
        <f t="shared" si="6"/>
        <v>49547463</v>
      </c>
      <c r="Y48" s="220">
        <f t="shared" si="6"/>
        <v>36432313</v>
      </c>
      <c r="Z48" s="221">
        <f>+IF(X48&lt;&gt;0,+(Y48/X48)*100,0)</f>
        <v>73.5301280713404</v>
      </c>
      <c r="AA48" s="222">
        <f>SUM(AA46:AA47)</f>
        <v>198190000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17710000</v>
      </c>
      <c r="F5" s="100">
        <f t="shared" si="0"/>
        <v>17710000</v>
      </c>
      <c r="G5" s="100">
        <f t="shared" si="0"/>
        <v>0</v>
      </c>
      <c r="H5" s="100">
        <f t="shared" si="0"/>
        <v>0</v>
      </c>
      <c r="I5" s="100">
        <f t="shared" si="0"/>
        <v>200101</v>
      </c>
      <c r="J5" s="100">
        <f t="shared" si="0"/>
        <v>200101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200101</v>
      </c>
      <c r="X5" s="100">
        <f t="shared" si="0"/>
        <v>7254996</v>
      </c>
      <c r="Y5" s="100">
        <f t="shared" si="0"/>
        <v>-7054895</v>
      </c>
      <c r="Z5" s="137">
        <f>+IF(X5&lt;&gt;0,+(Y5/X5)*100,0)</f>
        <v>-97.24188683219123</v>
      </c>
      <c r="AA5" s="153">
        <f>SUM(AA6:AA8)</f>
        <v>17710000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17710000</v>
      </c>
      <c r="F7" s="159">
        <v>17710000</v>
      </c>
      <c r="G7" s="159"/>
      <c r="H7" s="159"/>
      <c r="I7" s="159">
        <v>200101</v>
      </c>
      <c r="J7" s="159">
        <v>200101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200101</v>
      </c>
      <c r="X7" s="159">
        <v>7254996</v>
      </c>
      <c r="Y7" s="159">
        <v>-7054895</v>
      </c>
      <c r="Z7" s="141">
        <v>-97.24</v>
      </c>
      <c r="AA7" s="225">
        <v>17710000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10000000</v>
      </c>
      <c r="F9" s="100">
        <f t="shared" si="1"/>
        <v>10000000</v>
      </c>
      <c r="G9" s="100">
        <f t="shared" si="1"/>
        <v>0</v>
      </c>
      <c r="H9" s="100">
        <f t="shared" si="1"/>
        <v>3031935</v>
      </c>
      <c r="I9" s="100">
        <f t="shared" si="1"/>
        <v>1390043</v>
      </c>
      <c r="J9" s="100">
        <f t="shared" si="1"/>
        <v>4421978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4421978</v>
      </c>
      <c r="X9" s="100">
        <f t="shared" si="1"/>
        <v>2499999</v>
      </c>
      <c r="Y9" s="100">
        <f t="shared" si="1"/>
        <v>1921979</v>
      </c>
      <c r="Z9" s="137">
        <f>+IF(X9&lt;&gt;0,+(Y9/X9)*100,0)</f>
        <v>76.87919075167629</v>
      </c>
      <c r="AA9" s="102">
        <f>SUM(AA10:AA14)</f>
        <v>10000000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10000000</v>
      </c>
      <c r="F12" s="60">
        <v>10000000</v>
      </c>
      <c r="G12" s="60"/>
      <c r="H12" s="60">
        <v>3031935</v>
      </c>
      <c r="I12" s="60">
        <v>1390043</v>
      </c>
      <c r="J12" s="60">
        <v>4421978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4421978</v>
      </c>
      <c r="X12" s="60">
        <v>2499999</v>
      </c>
      <c r="Y12" s="60">
        <v>1921979</v>
      </c>
      <c r="Z12" s="140">
        <v>76.88</v>
      </c>
      <c r="AA12" s="62">
        <v>10000000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223514000</v>
      </c>
      <c r="F19" s="100">
        <f t="shared" si="3"/>
        <v>223514000</v>
      </c>
      <c r="G19" s="100">
        <f t="shared" si="3"/>
        <v>21393841</v>
      </c>
      <c r="H19" s="100">
        <f t="shared" si="3"/>
        <v>22768056</v>
      </c>
      <c r="I19" s="100">
        <f t="shared" si="3"/>
        <v>23355730</v>
      </c>
      <c r="J19" s="100">
        <f t="shared" si="3"/>
        <v>67517627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67517627</v>
      </c>
      <c r="X19" s="100">
        <f t="shared" si="3"/>
        <v>55878498</v>
      </c>
      <c r="Y19" s="100">
        <f t="shared" si="3"/>
        <v>11639129</v>
      </c>
      <c r="Z19" s="137">
        <f>+IF(X19&lt;&gt;0,+(Y19/X19)*100,0)</f>
        <v>20.829351927104412</v>
      </c>
      <c r="AA19" s="102">
        <f>SUM(AA20:AA23)</f>
        <v>223514000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223514000</v>
      </c>
      <c r="F21" s="60">
        <v>223514000</v>
      </c>
      <c r="G21" s="60">
        <v>21393841</v>
      </c>
      <c r="H21" s="60">
        <v>22768056</v>
      </c>
      <c r="I21" s="60">
        <v>23355730</v>
      </c>
      <c r="J21" s="60">
        <v>67517627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67517627</v>
      </c>
      <c r="X21" s="60">
        <v>55878498</v>
      </c>
      <c r="Y21" s="60">
        <v>11639129</v>
      </c>
      <c r="Z21" s="140">
        <v>20.83</v>
      </c>
      <c r="AA21" s="62">
        <v>223514000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251224000</v>
      </c>
      <c r="F25" s="219">
        <f t="shared" si="4"/>
        <v>251224000</v>
      </c>
      <c r="G25" s="219">
        <f t="shared" si="4"/>
        <v>21393841</v>
      </c>
      <c r="H25" s="219">
        <f t="shared" si="4"/>
        <v>25799991</v>
      </c>
      <c r="I25" s="219">
        <f t="shared" si="4"/>
        <v>24945874</v>
      </c>
      <c r="J25" s="219">
        <f t="shared" si="4"/>
        <v>72139706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72139706</v>
      </c>
      <c r="X25" s="219">
        <f t="shared" si="4"/>
        <v>65633493</v>
      </c>
      <c r="Y25" s="219">
        <f t="shared" si="4"/>
        <v>6506213</v>
      </c>
      <c r="Z25" s="231">
        <f>+IF(X25&lt;&gt;0,+(Y25/X25)*100,0)</f>
        <v>9.912946428129308</v>
      </c>
      <c r="AA25" s="232">
        <f>+AA5+AA9+AA15+AA19+AA24</f>
        <v>251224000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251224000</v>
      </c>
      <c r="F28" s="60">
        <v>251224000</v>
      </c>
      <c r="G28" s="60">
        <v>21393841</v>
      </c>
      <c r="H28" s="60">
        <v>25799991</v>
      </c>
      <c r="I28" s="60">
        <v>24945874</v>
      </c>
      <c r="J28" s="60">
        <v>72139706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72139706</v>
      </c>
      <c r="X28" s="60">
        <v>62805999</v>
      </c>
      <c r="Y28" s="60">
        <v>9333707</v>
      </c>
      <c r="Z28" s="140">
        <v>14.86</v>
      </c>
      <c r="AA28" s="155">
        <v>251224000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251224000</v>
      </c>
      <c r="F32" s="77">
        <f t="shared" si="5"/>
        <v>251224000</v>
      </c>
      <c r="G32" s="77">
        <f t="shared" si="5"/>
        <v>21393841</v>
      </c>
      <c r="H32" s="77">
        <f t="shared" si="5"/>
        <v>25799991</v>
      </c>
      <c r="I32" s="77">
        <f t="shared" si="5"/>
        <v>24945874</v>
      </c>
      <c r="J32" s="77">
        <f t="shared" si="5"/>
        <v>72139706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72139706</v>
      </c>
      <c r="X32" s="77">
        <f t="shared" si="5"/>
        <v>62805999</v>
      </c>
      <c r="Y32" s="77">
        <f t="shared" si="5"/>
        <v>9333707</v>
      </c>
      <c r="Z32" s="212">
        <f>+IF(X32&lt;&gt;0,+(Y32/X32)*100,0)</f>
        <v>14.861171143858407</v>
      </c>
      <c r="AA32" s="79">
        <f>SUM(AA28:AA31)</f>
        <v>251224000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251224000</v>
      </c>
      <c r="F36" s="220">
        <f t="shared" si="6"/>
        <v>251224000</v>
      </c>
      <c r="G36" s="220">
        <f t="shared" si="6"/>
        <v>21393841</v>
      </c>
      <c r="H36" s="220">
        <f t="shared" si="6"/>
        <v>25799991</v>
      </c>
      <c r="I36" s="220">
        <f t="shared" si="6"/>
        <v>24945874</v>
      </c>
      <c r="J36" s="220">
        <f t="shared" si="6"/>
        <v>72139706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72139706</v>
      </c>
      <c r="X36" s="220">
        <f t="shared" si="6"/>
        <v>62805999</v>
      </c>
      <c r="Y36" s="220">
        <f t="shared" si="6"/>
        <v>9333707</v>
      </c>
      <c r="Z36" s="221">
        <f>+IF(X36&lt;&gt;0,+(Y36/X36)*100,0)</f>
        <v>14.861171143858407</v>
      </c>
      <c r="AA36" s="239">
        <f>SUM(AA32:AA35)</f>
        <v>251224000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4566303</v>
      </c>
      <c r="D6" s="155"/>
      <c r="E6" s="59">
        <v>10000</v>
      </c>
      <c r="F6" s="60">
        <v>10000</v>
      </c>
      <c r="G6" s="60">
        <v>-95119194</v>
      </c>
      <c r="H6" s="60">
        <v>637211</v>
      </c>
      <c r="I6" s="60">
        <v>22453411</v>
      </c>
      <c r="J6" s="60">
        <v>22453411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22453411</v>
      </c>
      <c r="X6" s="60">
        <v>2500</v>
      </c>
      <c r="Y6" s="60">
        <v>22450911</v>
      </c>
      <c r="Z6" s="140">
        <v>898036.44</v>
      </c>
      <c r="AA6" s="62">
        <v>10000</v>
      </c>
    </row>
    <row r="7" spans="1:27" ht="12.75">
      <c r="A7" s="249" t="s">
        <v>144</v>
      </c>
      <c r="B7" s="182"/>
      <c r="C7" s="155">
        <v>269752674</v>
      </c>
      <c r="D7" s="155"/>
      <c r="E7" s="59">
        <v>143656478</v>
      </c>
      <c r="F7" s="60">
        <v>143656478</v>
      </c>
      <c r="G7" s="60">
        <v>556058013</v>
      </c>
      <c r="H7" s="60">
        <v>463595963</v>
      </c>
      <c r="I7" s="60">
        <v>351411717</v>
      </c>
      <c r="J7" s="60">
        <v>351411717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351411717</v>
      </c>
      <c r="X7" s="60">
        <v>35914120</v>
      </c>
      <c r="Y7" s="60">
        <v>315497597</v>
      </c>
      <c r="Z7" s="140">
        <v>878.48</v>
      </c>
      <c r="AA7" s="62">
        <v>143656478</v>
      </c>
    </row>
    <row r="8" spans="1:27" ht="12.75">
      <c r="A8" s="249" t="s">
        <v>145</v>
      </c>
      <c r="B8" s="182"/>
      <c r="C8" s="155">
        <v>47107071</v>
      </c>
      <c r="D8" s="155"/>
      <c r="E8" s="59">
        <v>56275696</v>
      </c>
      <c r="F8" s="60">
        <v>56275696</v>
      </c>
      <c r="G8" s="60">
        <v>107675422</v>
      </c>
      <c r="H8" s="60">
        <v>185501220</v>
      </c>
      <c r="I8" s="60">
        <v>53824164</v>
      </c>
      <c r="J8" s="60">
        <v>53824164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53824164</v>
      </c>
      <c r="X8" s="60">
        <v>14068924</v>
      </c>
      <c r="Y8" s="60">
        <v>39755240</v>
      </c>
      <c r="Z8" s="140">
        <v>282.57</v>
      </c>
      <c r="AA8" s="62">
        <v>56275696</v>
      </c>
    </row>
    <row r="9" spans="1:27" ht="12.75">
      <c r="A9" s="249" t="s">
        <v>146</v>
      </c>
      <c r="B9" s="182"/>
      <c r="C9" s="155">
        <v>60479093</v>
      </c>
      <c r="D9" s="155"/>
      <c r="E9" s="59">
        <v>28567337</v>
      </c>
      <c r="F9" s="60">
        <v>28567337</v>
      </c>
      <c r="G9" s="60">
        <v>57161316</v>
      </c>
      <c r="H9" s="60">
        <v>-96480858</v>
      </c>
      <c r="I9" s="60">
        <v>45235760</v>
      </c>
      <c r="J9" s="60">
        <v>45235760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45235760</v>
      </c>
      <c r="X9" s="60">
        <v>7141834</v>
      </c>
      <c r="Y9" s="60">
        <v>38093926</v>
      </c>
      <c r="Z9" s="140">
        <v>533.39</v>
      </c>
      <c r="AA9" s="62">
        <v>28567337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5666386</v>
      </c>
      <c r="D11" s="155"/>
      <c r="E11" s="59">
        <v>4697162</v>
      </c>
      <c r="F11" s="60">
        <v>4697162</v>
      </c>
      <c r="G11" s="60">
        <v>5238696</v>
      </c>
      <c r="H11" s="60">
        <v>5597117</v>
      </c>
      <c r="I11" s="60">
        <v>5719190</v>
      </c>
      <c r="J11" s="60">
        <v>5719190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5719190</v>
      </c>
      <c r="X11" s="60">
        <v>1174291</v>
      </c>
      <c r="Y11" s="60">
        <v>4544899</v>
      </c>
      <c r="Z11" s="140">
        <v>387.03</v>
      </c>
      <c r="AA11" s="62">
        <v>4697162</v>
      </c>
    </row>
    <row r="12" spans="1:27" ht="12.75">
      <c r="A12" s="250" t="s">
        <v>56</v>
      </c>
      <c r="B12" s="251"/>
      <c r="C12" s="168">
        <f aca="true" t="shared" si="0" ref="C12:Y12">SUM(C6:C11)</f>
        <v>387571527</v>
      </c>
      <c r="D12" s="168">
        <f>SUM(D6:D11)</f>
        <v>0</v>
      </c>
      <c r="E12" s="72">
        <f t="shared" si="0"/>
        <v>233206673</v>
      </c>
      <c r="F12" s="73">
        <f t="shared" si="0"/>
        <v>233206673</v>
      </c>
      <c r="G12" s="73">
        <f t="shared" si="0"/>
        <v>631014253</v>
      </c>
      <c r="H12" s="73">
        <f t="shared" si="0"/>
        <v>558850653</v>
      </c>
      <c r="I12" s="73">
        <f t="shared" si="0"/>
        <v>478644242</v>
      </c>
      <c r="J12" s="73">
        <f t="shared" si="0"/>
        <v>478644242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478644242</v>
      </c>
      <c r="X12" s="73">
        <f t="shared" si="0"/>
        <v>58301669</v>
      </c>
      <c r="Y12" s="73">
        <f t="shared" si="0"/>
        <v>420342573</v>
      </c>
      <c r="Z12" s="170">
        <f>+IF(X12&lt;&gt;0,+(Y12/X12)*100,0)</f>
        <v>720.9786275586724</v>
      </c>
      <c r="AA12" s="74">
        <f>SUM(AA6:AA11)</f>
        <v>233206673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2374333464</v>
      </c>
      <c r="D19" s="155"/>
      <c r="E19" s="59">
        <v>2443736525</v>
      </c>
      <c r="F19" s="60">
        <v>2443736525</v>
      </c>
      <c r="G19" s="60">
        <v>2383214986</v>
      </c>
      <c r="H19" s="60">
        <v>2421797171</v>
      </c>
      <c r="I19" s="60">
        <v>2446542944</v>
      </c>
      <c r="J19" s="60">
        <v>2446542944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2446542944</v>
      </c>
      <c r="X19" s="60">
        <v>610934131</v>
      </c>
      <c r="Y19" s="60">
        <v>1835608813</v>
      </c>
      <c r="Z19" s="140">
        <v>300.46</v>
      </c>
      <c r="AA19" s="62">
        <v>2443736525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10192668</v>
      </c>
      <c r="D22" s="155"/>
      <c r="E22" s="59">
        <v>8014830</v>
      </c>
      <c r="F22" s="60">
        <v>8014830</v>
      </c>
      <c r="G22" s="60">
        <v>7492613</v>
      </c>
      <c r="H22" s="60">
        <v>10192668</v>
      </c>
      <c r="I22" s="60">
        <v>10392769</v>
      </c>
      <c r="J22" s="60">
        <v>10392769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10392769</v>
      </c>
      <c r="X22" s="60">
        <v>2003708</v>
      </c>
      <c r="Y22" s="60">
        <v>8389061</v>
      </c>
      <c r="Z22" s="140">
        <v>418.68</v>
      </c>
      <c r="AA22" s="62">
        <v>8014830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2384526132</v>
      </c>
      <c r="D24" s="168">
        <f>SUM(D15:D23)</f>
        <v>0</v>
      </c>
      <c r="E24" s="76">
        <f t="shared" si="1"/>
        <v>2451751355</v>
      </c>
      <c r="F24" s="77">
        <f t="shared" si="1"/>
        <v>2451751355</v>
      </c>
      <c r="G24" s="77">
        <f t="shared" si="1"/>
        <v>2390707599</v>
      </c>
      <c r="H24" s="77">
        <f t="shared" si="1"/>
        <v>2431989839</v>
      </c>
      <c r="I24" s="77">
        <f t="shared" si="1"/>
        <v>2456935713</v>
      </c>
      <c r="J24" s="77">
        <f t="shared" si="1"/>
        <v>2456935713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2456935713</v>
      </c>
      <c r="X24" s="77">
        <f t="shared" si="1"/>
        <v>612937839</v>
      </c>
      <c r="Y24" s="77">
        <f t="shared" si="1"/>
        <v>1843997874</v>
      </c>
      <c r="Z24" s="212">
        <f>+IF(X24&lt;&gt;0,+(Y24/X24)*100,0)</f>
        <v>300.8458210066551</v>
      </c>
      <c r="AA24" s="79">
        <f>SUM(AA15:AA23)</f>
        <v>2451751355</v>
      </c>
    </row>
    <row r="25" spans="1:27" ht="12.75">
      <c r="A25" s="250" t="s">
        <v>159</v>
      </c>
      <c r="B25" s="251"/>
      <c r="C25" s="168">
        <f aca="true" t="shared" si="2" ref="C25:Y25">+C12+C24</f>
        <v>2772097659</v>
      </c>
      <c r="D25" s="168">
        <f>+D12+D24</f>
        <v>0</v>
      </c>
      <c r="E25" s="72">
        <f t="shared" si="2"/>
        <v>2684958028</v>
      </c>
      <c r="F25" s="73">
        <f t="shared" si="2"/>
        <v>2684958028</v>
      </c>
      <c r="G25" s="73">
        <f t="shared" si="2"/>
        <v>3021721852</v>
      </c>
      <c r="H25" s="73">
        <f t="shared" si="2"/>
        <v>2990840492</v>
      </c>
      <c r="I25" s="73">
        <f t="shared" si="2"/>
        <v>2935579955</v>
      </c>
      <c r="J25" s="73">
        <f t="shared" si="2"/>
        <v>2935579955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2935579955</v>
      </c>
      <c r="X25" s="73">
        <f t="shared" si="2"/>
        <v>671239508</v>
      </c>
      <c r="Y25" s="73">
        <f t="shared" si="2"/>
        <v>2264340447</v>
      </c>
      <c r="Z25" s="170">
        <f>+IF(X25&lt;&gt;0,+(Y25/X25)*100,0)</f>
        <v>337.3371829299416</v>
      </c>
      <c r="AA25" s="74">
        <f>+AA12+AA24</f>
        <v>2684958028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1899396</v>
      </c>
      <c r="D30" s="155"/>
      <c r="E30" s="59"/>
      <c r="F30" s="60"/>
      <c r="G30" s="60">
        <v>353141</v>
      </c>
      <c r="H30" s="60">
        <v>1899396</v>
      </c>
      <c r="I30" s="60">
        <v>1759134</v>
      </c>
      <c r="J30" s="60">
        <v>1759134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1759134</v>
      </c>
      <c r="X30" s="60"/>
      <c r="Y30" s="60">
        <v>1759134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243911400</v>
      </c>
      <c r="D32" s="155"/>
      <c r="E32" s="59">
        <v>120389316</v>
      </c>
      <c r="F32" s="60">
        <v>120389316</v>
      </c>
      <c r="G32" s="60">
        <v>228679096</v>
      </c>
      <c r="H32" s="60">
        <v>192341143</v>
      </c>
      <c r="I32" s="60">
        <v>154285965</v>
      </c>
      <c r="J32" s="60">
        <v>154285965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154285965</v>
      </c>
      <c r="X32" s="60">
        <v>30097329</v>
      </c>
      <c r="Y32" s="60">
        <v>124188636</v>
      </c>
      <c r="Z32" s="140">
        <v>412.62</v>
      </c>
      <c r="AA32" s="62">
        <v>120389316</v>
      </c>
    </row>
    <row r="33" spans="1:27" ht="12.75">
      <c r="A33" s="249" t="s">
        <v>165</v>
      </c>
      <c r="B33" s="182"/>
      <c r="C33" s="155">
        <v>9969255</v>
      </c>
      <c r="D33" s="155"/>
      <c r="E33" s="59">
        <v>11277371</v>
      </c>
      <c r="F33" s="60">
        <v>11277371</v>
      </c>
      <c r="G33" s="60">
        <v>13226202</v>
      </c>
      <c r="H33" s="60">
        <v>19143233</v>
      </c>
      <c r="I33" s="60">
        <v>19283495</v>
      </c>
      <c r="J33" s="60">
        <v>19283495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19283495</v>
      </c>
      <c r="X33" s="60">
        <v>2819343</v>
      </c>
      <c r="Y33" s="60">
        <v>16464152</v>
      </c>
      <c r="Z33" s="140">
        <v>583.97</v>
      </c>
      <c r="AA33" s="62">
        <v>11277371</v>
      </c>
    </row>
    <row r="34" spans="1:27" ht="12.75">
      <c r="A34" s="250" t="s">
        <v>58</v>
      </c>
      <c r="B34" s="251"/>
      <c r="C34" s="168">
        <f aca="true" t="shared" si="3" ref="C34:Y34">SUM(C29:C33)</f>
        <v>255780051</v>
      </c>
      <c r="D34" s="168">
        <f>SUM(D29:D33)</f>
        <v>0</v>
      </c>
      <c r="E34" s="72">
        <f t="shared" si="3"/>
        <v>131666687</v>
      </c>
      <c r="F34" s="73">
        <f t="shared" si="3"/>
        <v>131666687</v>
      </c>
      <c r="G34" s="73">
        <f t="shared" si="3"/>
        <v>242258439</v>
      </c>
      <c r="H34" s="73">
        <f t="shared" si="3"/>
        <v>213383772</v>
      </c>
      <c r="I34" s="73">
        <f t="shared" si="3"/>
        <v>175328594</v>
      </c>
      <c r="J34" s="73">
        <f t="shared" si="3"/>
        <v>175328594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175328594</v>
      </c>
      <c r="X34" s="73">
        <f t="shared" si="3"/>
        <v>32916672</v>
      </c>
      <c r="Y34" s="73">
        <f t="shared" si="3"/>
        <v>142411922</v>
      </c>
      <c r="Z34" s="170">
        <f>+IF(X34&lt;&gt;0,+(Y34/X34)*100,0)</f>
        <v>432.6437435716466</v>
      </c>
      <c r="AA34" s="74">
        <f>SUM(AA29:AA33)</f>
        <v>131666687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1948162</v>
      </c>
      <c r="D37" s="155"/>
      <c r="E37" s="59"/>
      <c r="F37" s="60"/>
      <c r="G37" s="60">
        <v>454115</v>
      </c>
      <c r="H37" s="60">
        <v>1948162</v>
      </c>
      <c r="I37" s="60">
        <v>1948162</v>
      </c>
      <c r="J37" s="60">
        <v>1948162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1948162</v>
      </c>
      <c r="X37" s="60"/>
      <c r="Y37" s="60">
        <v>1948162</v>
      </c>
      <c r="Z37" s="140"/>
      <c r="AA37" s="62"/>
    </row>
    <row r="38" spans="1:27" ht="12.75">
      <c r="A38" s="249" t="s">
        <v>165</v>
      </c>
      <c r="B38" s="182"/>
      <c r="C38" s="155">
        <v>40787187</v>
      </c>
      <c r="D38" s="155"/>
      <c r="E38" s="59">
        <v>30782719</v>
      </c>
      <c r="F38" s="60">
        <v>30782719</v>
      </c>
      <c r="G38" s="60">
        <v>24302794</v>
      </c>
      <c r="H38" s="60">
        <v>36580346</v>
      </c>
      <c r="I38" s="60">
        <v>36580346</v>
      </c>
      <c r="J38" s="60">
        <v>36580346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36580346</v>
      </c>
      <c r="X38" s="60">
        <v>7695680</v>
      </c>
      <c r="Y38" s="60">
        <v>28884666</v>
      </c>
      <c r="Z38" s="140">
        <v>375.34</v>
      </c>
      <c r="AA38" s="62">
        <v>30782719</v>
      </c>
    </row>
    <row r="39" spans="1:27" ht="12.75">
      <c r="A39" s="250" t="s">
        <v>59</v>
      </c>
      <c r="B39" s="253"/>
      <c r="C39" s="168">
        <f aca="true" t="shared" si="4" ref="C39:Y39">SUM(C37:C38)</f>
        <v>42735349</v>
      </c>
      <c r="D39" s="168">
        <f>SUM(D37:D38)</f>
        <v>0</v>
      </c>
      <c r="E39" s="76">
        <f t="shared" si="4"/>
        <v>30782719</v>
      </c>
      <c r="F39" s="77">
        <f t="shared" si="4"/>
        <v>30782719</v>
      </c>
      <c r="G39" s="77">
        <f t="shared" si="4"/>
        <v>24756909</v>
      </c>
      <c r="H39" s="77">
        <f t="shared" si="4"/>
        <v>38528508</v>
      </c>
      <c r="I39" s="77">
        <f t="shared" si="4"/>
        <v>38528508</v>
      </c>
      <c r="J39" s="77">
        <f t="shared" si="4"/>
        <v>38528508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38528508</v>
      </c>
      <c r="X39" s="77">
        <f t="shared" si="4"/>
        <v>7695680</v>
      </c>
      <c r="Y39" s="77">
        <f t="shared" si="4"/>
        <v>30832828</v>
      </c>
      <c r="Z39" s="212">
        <f>+IF(X39&lt;&gt;0,+(Y39/X39)*100,0)</f>
        <v>400.6511185496278</v>
      </c>
      <c r="AA39" s="79">
        <f>SUM(AA37:AA38)</f>
        <v>30782719</v>
      </c>
    </row>
    <row r="40" spans="1:27" ht="12.75">
      <c r="A40" s="250" t="s">
        <v>167</v>
      </c>
      <c r="B40" s="251"/>
      <c r="C40" s="168">
        <f aca="true" t="shared" si="5" ref="C40:Y40">+C34+C39</f>
        <v>298515400</v>
      </c>
      <c r="D40" s="168">
        <f>+D34+D39</f>
        <v>0</v>
      </c>
      <c r="E40" s="72">
        <f t="shared" si="5"/>
        <v>162449406</v>
      </c>
      <c r="F40" s="73">
        <f t="shared" si="5"/>
        <v>162449406</v>
      </c>
      <c r="G40" s="73">
        <f t="shared" si="5"/>
        <v>267015348</v>
      </c>
      <c r="H40" s="73">
        <f t="shared" si="5"/>
        <v>251912280</v>
      </c>
      <c r="I40" s="73">
        <f t="shared" si="5"/>
        <v>213857102</v>
      </c>
      <c r="J40" s="73">
        <f t="shared" si="5"/>
        <v>213857102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213857102</v>
      </c>
      <c r="X40" s="73">
        <f t="shared" si="5"/>
        <v>40612352</v>
      </c>
      <c r="Y40" s="73">
        <f t="shared" si="5"/>
        <v>173244750</v>
      </c>
      <c r="Z40" s="170">
        <f>+IF(X40&lt;&gt;0,+(Y40/X40)*100,0)</f>
        <v>426.58142527672373</v>
      </c>
      <c r="AA40" s="74">
        <f>+AA34+AA39</f>
        <v>162449406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2473582259</v>
      </c>
      <c r="D42" s="257">
        <f>+D25-D40</f>
        <v>0</v>
      </c>
      <c r="E42" s="258">
        <f t="shared" si="6"/>
        <v>2522508622</v>
      </c>
      <c r="F42" s="259">
        <f t="shared" si="6"/>
        <v>2522508622</v>
      </c>
      <c r="G42" s="259">
        <f t="shared" si="6"/>
        <v>2754706504</v>
      </c>
      <c r="H42" s="259">
        <f t="shared" si="6"/>
        <v>2738928212</v>
      </c>
      <c r="I42" s="259">
        <f t="shared" si="6"/>
        <v>2721722853</v>
      </c>
      <c r="J42" s="259">
        <f t="shared" si="6"/>
        <v>2721722853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2721722853</v>
      </c>
      <c r="X42" s="259">
        <f t="shared" si="6"/>
        <v>630627156</v>
      </c>
      <c r="Y42" s="259">
        <f t="shared" si="6"/>
        <v>2091095697</v>
      </c>
      <c r="Z42" s="260">
        <f>+IF(X42&lt;&gt;0,+(Y42/X42)*100,0)</f>
        <v>331.5898589371879</v>
      </c>
      <c r="AA42" s="261">
        <f>+AA25-AA40</f>
        <v>2522508622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2473582259</v>
      </c>
      <c r="D45" s="155"/>
      <c r="E45" s="59">
        <v>2522508622</v>
      </c>
      <c r="F45" s="60">
        <v>2522508622</v>
      </c>
      <c r="G45" s="60">
        <v>2754706503</v>
      </c>
      <c r="H45" s="60">
        <v>2738928211</v>
      </c>
      <c r="I45" s="60">
        <v>2721722854</v>
      </c>
      <c r="J45" s="60">
        <v>2721722854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2721722854</v>
      </c>
      <c r="X45" s="60">
        <v>630627156</v>
      </c>
      <c r="Y45" s="60">
        <v>2091095698</v>
      </c>
      <c r="Z45" s="139">
        <v>331.59</v>
      </c>
      <c r="AA45" s="62">
        <v>2522508622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2473582259</v>
      </c>
      <c r="D48" s="217">
        <f>SUM(D45:D47)</f>
        <v>0</v>
      </c>
      <c r="E48" s="264">
        <f t="shared" si="7"/>
        <v>2522508622</v>
      </c>
      <c r="F48" s="219">
        <f t="shared" si="7"/>
        <v>2522508622</v>
      </c>
      <c r="G48" s="219">
        <f t="shared" si="7"/>
        <v>2754706503</v>
      </c>
      <c r="H48" s="219">
        <f t="shared" si="7"/>
        <v>2738928211</v>
      </c>
      <c r="I48" s="219">
        <f t="shared" si="7"/>
        <v>2721722854</v>
      </c>
      <c r="J48" s="219">
        <f t="shared" si="7"/>
        <v>2721722854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2721722854</v>
      </c>
      <c r="X48" s="219">
        <f t="shared" si="7"/>
        <v>630627156</v>
      </c>
      <c r="Y48" s="219">
        <f t="shared" si="7"/>
        <v>2091095698</v>
      </c>
      <c r="Z48" s="265">
        <f>+IF(X48&lt;&gt;0,+(Y48/X48)*100,0)</f>
        <v>331.58985909576023</v>
      </c>
      <c r="AA48" s="232">
        <f>SUM(AA45:AA47)</f>
        <v>2522508622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8872006</v>
      </c>
      <c r="D7" s="155"/>
      <c r="E7" s="59">
        <v>9626400</v>
      </c>
      <c r="F7" s="60">
        <v>9626400</v>
      </c>
      <c r="G7" s="60"/>
      <c r="H7" s="60"/>
      <c r="I7" s="60">
        <v>6401147</v>
      </c>
      <c r="J7" s="60">
        <v>6401147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6401147</v>
      </c>
      <c r="X7" s="60">
        <v>16044000</v>
      </c>
      <c r="Y7" s="60">
        <v>-9642853</v>
      </c>
      <c r="Z7" s="140">
        <v>-60.1</v>
      </c>
      <c r="AA7" s="62">
        <v>9626400</v>
      </c>
    </row>
    <row r="8" spans="1:27" ht="12.75">
      <c r="A8" s="249" t="s">
        <v>178</v>
      </c>
      <c r="B8" s="182"/>
      <c r="C8" s="155">
        <v>3707296</v>
      </c>
      <c r="D8" s="155"/>
      <c r="E8" s="59">
        <v>1542000</v>
      </c>
      <c r="F8" s="60">
        <v>1542000</v>
      </c>
      <c r="G8" s="60"/>
      <c r="H8" s="60">
        <v>58506</v>
      </c>
      <c r="I8" s="60">
        <v>37953</v>
      </c>
      <c r="J8" s="60">
        <v>96459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96459</v>
      </c>
      <c r="X8" s="60">
        <v>385500</v>
      </c>
      <c r="Y8" s="60">
        <v>-289041</v>
      </c>
      <c r="Z8" s="140">
        <v>-74.98</v>
      </c>
      <c r="AA8" s="62">
        <v>1542000</v>
      </c>
    </row>
    <row r="9" spans="1:27" ht="12.75">
      <c r="A9" s="249" t="s">
        <v>179</v>
      </c>
      <c r="B9" s="182"/>
      <c r="C9" s="155">
        <v>619730000</v>
      </c>
      <c r="D9" s="155"/>
      <c r="E9" s="59">
        <v>554925972</v>
      </c>
      <c r="F9" s="60">
        <v>554925972</v>
      </c>
      <c r="G9" s="60"/>
      <c r="H9" s="60">
        <v>336483</v>
      </c>
      <c r="I9" s="60">
        <v>1539183</v>
      </c>
      <c r="J9" s="60">
        <v>1875666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1875666</v>
      </c>
      <c r="X9" s="60">
        <v>137820993</v>
      </c>
      <c r="Y9" s="60">
        <v>-135945327</v>
      </c>
      <c r="Z9" s="140">
        <v>-98.64</v>
      </c>
      <c r="AA9" s="62">
        <v>554925972</v>
      </c>
    </row>
    <row r="10" spans="1:27" ht="12.75">
      <c r="A10" s="249" t="s">
        <v>180</v>
      </c>
      <c r="B10" s="182"/>
      <c r="C10" s="155">
        <v>235037000</v>
      </c>
      <c r="D10" s="155"/>
      <c r="E10" s="59">
        <v>303862000</v>
      </c>
      <c r="F10" s="60">
        <v>303862000</v>
      </c>
      <c r="G10" s="60"/>
      <c r="H10" s="60">
        <v>55558324</v>
      </c>
      <c r="I10" s="60">
        <v>71183676</v>
      </c>
      <c r="J10" s="60">
        <v>126742000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126742000</v>
      </c>
      <c r="X10" s="60">
        <v>75965499</v>
      </c>
      <c r="Y10" s="60">
        <v>50776501</v>
      </c>
      <c r="Z10" s="140">
        <v>66.84</v>
      </c>
      <c r="AA10" s="62">
        <v>303862000</v>
      </c>
    </row>
    <row r="11" spans="1:27" ht="12.75">
      <c r="A11" s="249" t="s">
        <v>181</v>
      </c>
      <c r="B11" s="182"/>
      <c r="C11" s="155">
        <v>51513371</v>
      </c>
      <c r="D11" s="155"/>
      <c r="E11" s="59">
        <v>25740000</v>
      </c>
      <c r="F11" s="60">
        <v>25740000</v>
      </c>
      <c r="G11" s="60"/>
      <c r="H11" s="60">
        <v>3536443</v>
      </c>
      <c r="I11" s="60">
        <v>3698855</v>
      </c>
      <c r="J11" s="60">
        <v>7235298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7235298</v>
      </c>
      <c r="X11" s="60">
        <v>6435000</v>
      </c>
      <c r="Y11" s="60">
        <v>800298</v>
      </c>
      <c r="Z11" s="140">
        <v>12.44</v>
      </c>
      <c r="AA11" s="62">
        <v>25740000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-505478171</v>
      </c>
      <c r="D14" s="155"/>
      <c r="E14" s="59">
        <v>-695252000</v>
      </c>
      <c r="F14" s="60">
        <v>-695252000</v>
      </c>
      <c r="G14" s="60"/>
      <c r="H14" s="60">
        <v>-30395207</v>
      </c>
      <c r="I14" s="60">
        <v>-31093237</v>
      </c>
      <c r="J14" s="60">
        <v>-61488444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-61488444</v>
      </c>
      <c r="X14" s="60">
        <v>-147582273</v>
      </c>
      <c r="Y14" s="60">
        <v>86093829</v>
      </c>
      <c r="Z14" s="140">
        <v>-58.34</v>
      </c>
      <c r="AA14" s="62">
        <v>-695252000</v>
      </c>
    </row>
    <row r="15" spans="1:27" ht="12.75">
      <c r="A15" s="249" t="s">
        <v>40</v>
      </c>
      <c r="B15" s="182"/>
      <c r="C15" s="155">
        <v>-473782</v>
      </c>
      <c r="D15" s="155"/>
      <c r="E15" s="59">
        <v>-470000</v>
      </c>
      <c r="F15" s="60">
        <v>-470000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-117501</v>
      </c>
      <c r="Y15" s="60">
        <v>117501</v>
      </c>
      <c r="Z15" s="140">
        <v>-100</v>
      </c>
      <c r="AA15" s="62">
        <v>-470000</v>
      </c>
    </row>
    <row r="16" spans="1:27" ht="12.75">
      <c r="A16" s="249" t="s">
        <v>42</v>
      </c>
      <c r="B16" s="182"/>
      <c r="C16" s="155">
        <v>-3000000</v>
      </c>
      <c r="D16" s="155"/>
      <c r="E16" s="59">
        <v>-3300000</v>
      </c>
      <c r="F16" s="60">
        <v>-3300000</v>
      </c>
      <c r="G16" s="60"/>
      <c r="H16" s="60"/>
      <c r="I16" s="60">
        <v>-117190000</v>
      </c>
      <c r="J16" s="60">
        <v>-117190000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-117190000</v>
      </c>
      <c r="X16" s="60">
        <v>-825000</v>
      </c>
      <c r="Y16" s="60">
        <v>-116365000</v>
      </c>
      <c r="Z16" s="140">
        <v>14104.85</v>
      </c>
      <c r="AA16" s="62">
        <v>-3300000</v>
      </c>
    </row>
    <row r="17" spans="1:27" ht="12.75">
      <c r="A17" s="250" t="s">
        <v>185</v>
      </c>
      <c r="B17" s="251"/>
      <c r="C17" s="168">
        <f aca="true" t="shared" si="0" ref="C17:Y17">SUM(C6:C16)</f>
        <v>409907720</v>
      </c>
      <c r="D17" s="168">
        <f t="shared" si="0"/>
        <v>0</v>
      </c>
      <c r="E17" s="72">
        <f t="shared" si="0"/>
        <v>196674372</v>
      </c>
      <c r="F17" s="73">
        <f t="shared" si="0"/>
        <v>196674372</v>
      </c>
      <c r="G17" s="73">
        <f t="shared" si="0"/>
        <v>0</v>
      </c>
      <c r="H17" s="73">
        <f t="shared" si="0"/>
        <v>29094549</v>
      </c>
      <c r="I17" s="73">
        <f t="shared" si="0"/>
        <v>-65422423</v>
      </c>
      <c r="J17" s="73">
        <f t="shared" si="0"/>
        <v>-36327874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-36327874</v>
      </c>
      <c r="X17" s="73">
        <f t="shared" si="0"/>
        <v>88126218</v>
      </c>
      <c r="Y17" s="73">
        <f t="shared" si="0"/>
        <v>-124454092</v>
      </c>
      <c r="Z17" s="170">
        <f>+IF(X17&lt;&gt;0,+(Y17/X17)*100,0)</f>
        <v>-141.22254968436295</v>
      </c>
      <c r="AA17" s="74">
        <f>SUM(AA6:AA16)</f>
        <v>196674372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243633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-382459724</v>
      </c>
      <c r="D26" s="155"/>
      <c r="E26" s="59">
        <v>-251223980</v>
      </c>
      <c r="F26" s="60">
        <v>-251223980</v>
      </c>
      <c r="G26" s="60"/>
      <c r="H26" s="60">
        <v>-25799991</v>
      </c>
      <c r="I26" s="60">
        <v>-24945874</v>
      </c>
      <c r="J26" s="60">
        <v>-50745865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-50745865</v>
      </c>
      <c r="X26" s="60">
        <v>-62043495</v>
      </c>
      <c r="Y26" s="60">
        <v>11297630</v>
      </c>
      <c r="Z26" s="140">
        <v>-18.21</v>
      </c>
      <c r="AA26" s="62">
        <v>-251223980</v>
      </c>
    </row>
    <row r="27" spans="1:27" ht="12.75">
      <c r="A27" s="250" t="s">
        <v>192</v>
      </c>
      <c r="B27" s="251"/>
      <c r="C27" s="168">
        <f aca="true" t="shared" si="1" ref="C27:Y27">SUM(C21:C26)</f>
        <v>-382216091</v>
      </c>
      <c r="D27" s="168">
        <f>SUM(D21:D26)</f>
        <v>0</v>
      </c>
      <c r="E27" s="72">
        <f t="shared" si="1"/>
        <v>-251223980</v>
      </c>
      <c r="F27" s="73">
        <f t="shared" si="1"/>
        <v>-251223980</v>
      </c>
      <c r="G27" s="73">
        <f t="shared" si="1"/>
        <v>0</v>
      </c>
      <c r="H27" s="73">
        <f t="shared" si="1"/>
        <v>-25799991</v>
      </c>
      <c r="I27" s="73">
        <f t="shared" si="1"/>
        <v>-24945874</v>
      </c>
      <c r="J27" s="73">
        <f t="shared" si="1"/>
        <v>-50745865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-50745865</v>
      </c>
      <c r="X27" s="73">
        <f t="shared" si="1"/>
        <v>-62043495</v>
      </c>
      <c r="Y27" s="73">
        <f t="shared" si="1"/>
        <v>11297630</v>
      </c>
      <c r="Z27" s="170">
        <f>+IF(X27&lt;&gt;0,+(Y27/X27)*100,0)</f>
        <v>-18.209209523093435</v>
      </c>
      <c r="AA27" s="74">
        <f>SUM(AA21:AA26)</f>
        <v>-251223980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27691629</v>
      </c>
      <c r="D38" s="153">
        <f>+D17+D27+D36</f>
        <v>0</v>
      </c>
      <c r="E38" s="99">
        <f t="shared" si="3"/>
        <v>-54549608</v>
      </c>
      <c r="F38" s="100">
        <f t="shared" si="3"/>
        <v>-54549608</v>
      </c>
      <c r="G38" s="100">
        <f t="shared" si="3"/>
        <v>0</v>
      </c>
      <c r="H38" s="100">
        <f t="shared" si="3"/>
        <v>3294558</v>
      </c>
      <c r="I38" s="100">
        <f t="shared" si="3"/>
        <v>-90368297</v>
      </c>
      <c r="J38" s="100">
        <f t="shared" si="3"/>
        <v>-87073739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-87073739</v>
      </c>
      <c r="X38" s="100">
        <f t="shared" si="3"/>
        <v>26082723</v>
      </c>
      <c r="Y38" s="100">
        <f t="shared" si="3"/>
        <v>-113156462</v>
      </c>
      <c r="Z38" s="137">
        <f>+IF(X38&lt;&gt;0,+(Y38/X38)*100,0)</f>
        <v>-433.8368428787132</v>
      </c>
      <c r="AA38" s="102">
        <f>+AA17+AA27+AA36</f>
        <v>-54549608</v>
      </c>
    </row>
    <row r="39" spans="1:27" ht="12.75">
      <c r="A39" s="249" t="s">
        <v>200</v>
      </c>
      <c r="B39" s="182"/>
      <c r="C39" s="153">
        <v>246627348</v>
      </c>
      <c r="D39" s="153"/>
      <c r="E39" s="99">
        <v>180328000</v>
      </c>
      <c r="F39" s="100">
        <v>180328000</v>
      </c>
      <c r="G39" s="100"/>
      <c r="H39" s="100"/>
      <c r="I39" s="100">
        <v>3294558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180328000</v>
      </c>
      <c r="Y39" s="100">
        <v>-180328000</v>
      </c>
      <c r="Z39" s="137">
        <v>-100</v>
      </c>
      <c r="AA39" s="102">
        <v>180328000</v>
      </c>
    </row>
    <row r="40" spans="1:27" ht="12.75">
      <c r="A40" s="269" t="s">
        <v>201</v>
      </c>
      <c r="B40" s="256"/>
      <c r="C40" s="257">
        <v>274318977</v>
      </c>
      <c r="D40" s="257"/>
      <c r="E40" s="258">
        <v>125778392</v>
      </c>
      <c r="F40" s="259">
        <v>125778392</v>
      </c>
      <c r="G40" s="259"/>
      <c r="H40" s="259">
        <v>3294558</v>
      </c>
      <c r="I40" s="259">
        <v>-87073739</v>
      </c>
      <c r="J40" s="259">
        <v>-87073739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-87073739</v>
      </c>
      <c r="X40" s="259">
        <v>206410723</v>
      </c>
      <c r="Y40" s="259">
        <v>-293484462</v>
      </c>
      <c r="Z40" s="260">
        <v>-142.18</v>
      </c>
      <c r="AA40" s="261">
        <v>125778392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219224000</v>
      </c>
      <c r="F5" s="106">
        <f t="shared" si="0"/>
        <v>219224000</v>
      </c>
      <c r="G5" s="106">
        <f t="shared" si="0"/>
        <v>21393841</v>
      </c>
      <c r="H5" s="106">
        <f t="shared" si="0"/>
        <v>25799991</v>
      </c>
      <c r="I5" s="106">
        <f t="shared" si="0"/>
        <v>24945874</v>
      </c>
      <c r="J5" s="106">
        <f t="shared" si="0"/>
        <v>72139706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72139706</v>
      </c>
      <c r="X5" s="106">
        <f t="shared" si="0"/>
        <v>54806000</v>
      </c>
      <c r="Y5" s="106">
        <f t="shared" si="0"/>
        <v>17333706</v>
      </c>
      <c r="Z5" s="201">
        <f>+IF(X5&lt;&gt;0,+(Y5/X5)*100,0)</f>
        <v>31.62738751231617</v>
      </c>
      <c r="AA5" s="199">
        <f>SUM(AA11:AA18)</f>
        <v>219224000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>
        <v>197314000</v>
      </c>
      <c r="F8" s="60">
        <v>197314000</v>
      </c>
      <c r="G8" s="60">
        <v>21393841</v>
      </c>
      <c r="H8" s="60">
        <v>22768056</v>
      </c>
      <c r="I8" s="60">
        <v>23355730</v>
      </c>
      <c r="J8" s="60">
        <v>67517627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67517627</v>
      </c>
      <c r="X8" s="60">
        <v>49328500</v>
      </c>
      <c r="Y8" s="60">
        <v>18189127</v>
      </c>
      <c r="Z8" s="140">
        <v>36.87</v>
      </c>
      <c r="AA8" s="155">
        <v>197314000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197314000</v>
      </c>
      <c r="F11" s="295">
        <f t="shared" si="1"/>
        <v>197314000</v>
      </c>
      <c r="G11" s="295">
        <f t="shared" si="1"/>
        <v>21393841</v>
      </c>
      <c r="H11" s="295">
        <f t="shared" si="1"/>
        <v>22768056</v>
      </c>
      <c r="I11" s="295">
        <f t="shared" si="1"/>
        <v>23355730</v>
      </c>
      <c r="J11" s="295">
        <f t="shared" si="1"/>
        <v>67517627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67517627</v>
      </c>
      <c r="X11" s="295">
        <f t="shared" si="1"/>
        <v>49328500</v>
      </c>
      <c r="Y11" s="295">
        <f t="shared" si="1"/>
        <v>18189127</v>
      </c>
      <c r="Z11" s="296">
        <f>+IF(X11&lt;&gt;0,+(Y11/X11)*100,0)</f>
        <v>36.87346462998064</v>
      </c>
      <c r="AA11" s="297">
        <f>SUM(AA6:AA10)</f>
        <v>197314000</v>
      </c>
    </row>
    <row r="12" spans="1:27" ht="12.75">
      <c r="A12" s="298" t="s">
        <v>212</v>
      </c>
      <c r="B12" s="136"/>
      <c r="C12" s="62"/>
      <c r="D12" s="156"/>
      <c r="E12" s="60">
        <v>10000000</v>
      </c>
      <c r="F12" s="60">
        <v>10000000</v>
      </c>
      <c r="G12" s="60"/>
      <c r="H12" s="60">
        <v>3031935</v>
      </c>
      <c r="I12" s="60">
        <v>1390043</v>
      </c>
      <c r="J12" s="60">
        <v>4421978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4421978</v>
      </c>
      <c r="X12" s="60">
        <v>2500000</v>
      </c>
      <c r="Y12" s="60">
        <v>1921978</v>
      </c>
      <c r="Z12" s="140">
        <v>76.88</v>
      </c>
      <c r="AA12" s="155">
        <v>10000000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>
        <v>11910000</v>
      </c>
      <c r="F15" s="60">
        <v>11910000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2977500</v>
      </c>
      <c r="Y15" s="60">
        <v>-2977500</v>
      </c>
      <c r="Z15" s="140">
        <v>-100</v>
      </c>
      <c r="AA15" s="155">
        <v>11910000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>
        <v>200101</v>
      </c>
      <c r="J18" s="82">
        <v>200101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200101</v>
      </c>
      <c r="X18" s="82"/>
      <c r="Y18" s="82">
        <v>200101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32000000</v>
      </c>
      <c r="F20" s="100">
        <f t="shared" si="2"/>
        <v>32000000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8000000</v>
      </c>
      <c r="Y20" s="100">
        <f t="shared" si="2"/>
        <v>-8000000</v>
      </c>
      <c r="Z20" s="137">
        <f>+IF(X20&lt;&gt;0,+(Y20/X20)*100,0)</f>
        <v>-100</v>
      </c>
      <c r="AA20" s="153">
        <f>SUM(AA26:AA33)</f>
        <v>32000000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26200000</v>
      </c>
      <c r="F23" s="60">
        <v>26200000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6550000</v>
      </c>
      <c r="Y23" s="60">
        <v>-6550000</v>
      </c>
      <c r="Z23" s="140">
        <v>-100</v>
      </c>
      <c r="AA23" s="155">
        <v>26200000</v>
      </c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26200000</v>
      </c>
      <c r="F26" s="295">
        <f t="shared" si="3"/>
        <v>26200000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6550000</v>
      </c>
      <c r="Y26" s="295">
        <f t="shared" si="3"/>
        <v>-6550000</v>
      </c>
      <c r="Z26" s="296">
        <f>+IF(X26&lt;&gt;0,+(Y26/X26)*100,0)</f>
        <v>-100</v>
      </c>
      <c r="AA26" s="297">
        <f>SUM(AA21:AA25)</f>
        <v>26200000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>
        <v>1000000</v>
      </c>
      <c r="F28" s="275">
        <v>1000000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>
        <v>250000</v>
      </c>
      <c r="Y28" s="275">
        <v>-250000</v>
      </c>
      <c r="Z28" s="140">
        <v>-100</v>
      </c>
      <c r="AA28" s="277">
        <v>1000000</v>
      </c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3050000</v>
      </c>
      <c r="F30" s="60">
        <v>3050000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762500</v>
      </c>
      <c r="Y30" s="60">
        <v>-762500</v>
      </c>
      <c r="Z30" s="140">
        <v>-100</v>
      </c>
      <c r="AA30" s="155">
        <v>3050000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>
        <v>1750000</v>
      </c>
      <c r="F33" s="82">
        <v>1750000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437500</v>
      </c>
      <c r="Y33" s="82">
        <v>-437500</v>
      </c>
      <c r="Z33" s="270">
        <v>-100</v>
      </c>
      <c r="AA33" s="278">
        <v>1750000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223514000</v>
      </c>
      <c r="F38" s="60">
        <f t="shared" si="4"/>
        <v>223514000</v>
      </c>
      <c r="G38" s="60">
        <f t="shared" si="4"/>
        <v>21393841</v>
      </c>
      <c r="H38" s="60">
        <f t="shared" si="4"/>
        <v>22768056</v>
      </c>
      <c r="I38" s="60">
        <f t="shared" si="4"/>
        <v>23355730</v>
      </c>
      <c r="J38" s="60">
        <f t="shared" si="4"/>
        <v>67517627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67517627</v>
      </c>
      <c r="X38" s="60">
        <f t="shared" si="4"/>
        <v>55878500</v>
      </c>
      <c r="Y38" s="60">
        <f t="shared" si="4"/>
        <v>11639127</v>
      </c>
      <c r="Z38" s="140">
        <f t="shared" si="5"/>
        <v>20.829347602387323</v>
      </c>
      <c r="AA38" s="155">
        <f>AA8+AA23</f>
        <v>223514000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223514000</v>
      </c>
      <c r="F41" s="295">
        <f t="shared" si="6"/>
        <v>223514000</v>
      </c>
      <c r="G41" s="295">
        <f t="shared" si="6"/>
        <v>21393841</v>
      </c>
      <c r="H41" s="295">
        <f t="shared" si="6"/>
        <v>22768056</v>
      </c>
      <c r="I41" s="295">
        <f t="shared" si="6"/>
        <v>23355730</v>
      </c>
      <c r="J41" s="295">
        <f t="shared" si="6"/>
        <v>67517627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67517627</v>
      </c>
      <c r="X41" s="295">
        <f t="shared" si="6"/>
        <v>55878500</v>
      </c>
      <c r="Y41" s="295">
        <f t="shared" si="6"/>
        <v>11639127</v>
      </c>
      <c r="Z41" s="296">
        <f t="shared" si="5"/>
        <v>20.829347602387323</v>
      </c>
      <c r="AA41" s="297">
        <f>SUM(AA36:AA40)</f>
        <v>223514000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10000000</v>
      </c>
      <c r="F42" s="54">
        <f t="shared" si="7"/>
        <v>10000000</v>
      </c>
      <c r="G42" s="54">
        <f t="shared" si="7"/>
        <v>0</v>
      </c>
      <c r="H42" s="54">
        <f t="shared" si="7"/>
        <v>3031935</v>
      </c>
      <c r="I42" s="54">
        <f t="shared" si="7"/>
        <v>1390043</v>
      </c>
      <c r="J42" s="54">
        <f t="shared" si="7"/>
        <v>4421978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4421978</v>
      </c>
      <c r="X42" s="54">
        <f t="shared" si="7"/>
        <v>2500000</v>
      </c>
      <c r="Y42" s="54">
        <f t="shared" si="7"/>
        <v>1921978</v>
      </c>
      <c r="Z42" s="184">
        <f t="shared" si="5"/>
        <v>76.87912</v>
      </c>
      <c r="AA42" s="130">
        <f aca="true" t="shared" si="8" ref="AA42:AA48">AA12+AA27</f>
        <v>10000000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1000000</v>
      </c>
      <c r="F43" s="305">
        <f t="shared" si="7"/>
        <v>1000000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250000</v>
      </c>
      <c r="Y43" s="305">
        <f t="shared" si="7"/>
        <v>-250000</v>
      </c>
      <c r="Z43" s="306">
        <f t="shared" si="5"/>
        <v>-100</v>
      </c>
      <c r="AA43" s="307">
        <f t="shared" si="8"/>
        <v>1000000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14960000</v>
      </c>
      <c r="F45" s="54">
        <f t="shared" si="7"/>
        <v>14960000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3740000</v>
      </c>
      <c r="Y45" s="54">
        <f t="shared" si="7"/>
        <v>-3740000</v>
      </c>
      <c r="Z45" s="184">
        <f t="shared" si="5"/>
        <v>-100</v>
      </c>
      <c r="AA45" s="130">
        <f t="shared" si="8"/>
        <v>14960000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1750000</v>
      </c>
      <c r="F48" s="54">
        <f t="shared" si="7"/>
        <v>1750000</v>
      </c>
      <c r="G48" s="54">
        <f t="shared" si="7"/>
        <v>0</v>
      </c>
      <c r="H48" s="54">
        <f t="shared" si="7"/>
        <v>0</v>
      </c>
      <c r="I48" s="54">
        <f t="shared" si="7"/>
        <v>200101</v>
      </c>
      <c r="J48" s="54">
        <f t="shared" si="7"/>
        <v>200101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200101</v>
      </c>
      <c r="X48" s="54">
        <f t="shared" si="7"/>
        <v>437500</v>
      </c>
      <c r="Y48" s="54">
        <f t="shared" si="7"/>
        <v>-237399</v>
      </c>
      <c r="Z48" s="184">
        <f t="shared" si="5"/>
        <v>-54.26262857142857</v>
      </c>
      <c r="AA48" s="130">
        <f t="shared" si="8"/>
        <v>1750000</v>
      </c>
    </row>
    <row r="49" spans="1:27" ht="12.75">
      <c r="A49" s="308" t="s">
        <v>221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251224000</v>
      </c>
      <c r="F49" s="220">
        <f t="shared" si="9"/>
        <v>251224000</v>
      </c>
      <c r="G49" s="220">
        <f t="shared" si="9"/>
        <v>21393841</v>
      </c>
      <c r="H49" s="220">
        <f t="shared" si="9"/>
        <v>25799991</v>
      </c>
      <c r="I49" s="220">
        <f t="shared" si="9"/>
        <v>24945874</v>
      </c>
      <c r="J49" s="220">
        <f t="shared" si="9"/>
        <v>72139706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72139706</v>
      </c>
      <c r="X49" s="220">
        <f t="shared" si="9"/>
        <v>62806000</v>
      </c>
      <c r="Y49" s="220">
        <f t="shared" si="9"/>
        <v>9333706</v>
      </c>
      <c r="Z49" s="221">
        <f t="shared" si="5"/>
        <v>14.861169315033596</v>
      </c>
      <c r="AA49" s="222">
        <f>SUM(AA41:AA48)</f>
        <v>251224000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28930000</v>
      </c>
      <c r="F51" s="54">
        <f t="shared" si="10"/>
        <v>28930000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7232500</v>
      </c>
      <c r="Y51" s="54">
        <f t="shared" si="10"/>
        <v>-7232500</v>
      </c>
      <c r="Z51" s="184">
        <f>+IF(X51&lt;&gt;0,+(Y51/X51)*100,0)</f>
        <v>-100</v>
      </c>
      <c r="AA51" s="130">
        <f>SUM(AA57:AA61)</f>
        <v>28930000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21941000</v>
      </c>
      <c r="F54" s="60">
        <v>21941000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5485250</v>
      </c>
      <c r="Y54" s="60">
        <v>-5485250</v>
      </c>
      <c r="Z54" s="140">
        <v>-100</v>
      </c>
      <c r="AA54" s="155">
        <v>21941000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21941000</v>
      </c>
      <c r="F57" s="295">
        <f t="shared" si="11"/>
        <v>21941000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5485250</v>
      </c>
      <c r="Y57" s="295">
        <f t="shared" si="11"/>
        <v>-5485250</v>
      </c>
      <c r="Z57" s="296">
        <f>+IF(X57&lt;&gt;0,+(Y57/X57)*100,0)</f>
        <v>-100</v>
      </c>
      <c r="AA57" s="297">
        <f>SUM(AA52:AA56)</f>
        <v>21941000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6989000</v>
      </c>
      <c r="F61" s="60">
        <v>6989000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1747250</v>
      </c>
      <c r="Y61" s="60">
        <v>-1747250</v>
      </c>
      <c r="Z61" s="140">
        <v>-100</v>
      </c>
      <c r="AA61" s="155">
        <v>6989000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28930000</v>
      </c>
      <c r="F68" s="60"/>
      <c r="G68" s="60">
        <v>1153566</v>
      </c>
      <c r="H68" s="60">
        <v>862975</v>
      </c>
      <c r="I68" s="60">
        <v>4633189</v>
      </c>
      <c r="J68" s="60">
        <v>6649730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6649730</v>
      </c>
      <c r="X68" s="60"/>
      <c r="Y68" s="60">
        <v>6649730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28930000</v>
      </c>
      <c r="F69" s="220">
        <f t="shared" si="12"/>
        <v>0</v>
      </c>
      <c r="G69" s="220">
        <f t="shared" si="12"/>
        <v>1153566</v>
      </c>
      <c r="H69" s="220">
        <f t="shared" si="12"/>
        <v>862975</v>
      </c>
      <c r="I69" s="220">
        <f t="shared" si="12"/>
        <v>4633189</v>
      </c>
      <c r="J69" s="220">
        <f t="shared" si="12"/>
        <v>6649730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6649730</v>
      </c>
      <c r="X69" s="220">
        <f t="shared" si="12"/>
        <v>0</v>
      </c>
      <c r="Y69" s="220">
        <f t="shared" si="12"/>
        <v>6649730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197314000</v>
      </c>
      <c r="F5" s="358">
        <f t="shared" si="0"/>
        <v>197314000</v>
      </c>
      <c r="G5" s="358">
        <f t="shared" si="0"/>
        <v>21393841</v>
      </c>
      <c r="H5" s="356">
        <f t="shared" si="0"/>
        <v>22768056</v>
      </c>
      <c r="I5" s="356">
        <f t="shared" si="0"/>
        <v>23355730</v>
      </c>
      <c r="J5" s="358">
        <f t="shared" si="0"/>
        <v>67517627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67517627</v>
      </c>
      <c r="X5" s="356">
        <f t="shared" si="0"/>
        <v>49328500</v>
      </c>
      <c r="Y5" s="358">
        <f t="shared" si="0"/>
        <v>18189127</v>
      </c>
      <c r="Z5" s="359">
        <f>+IF(X5&lt;&gt;0,+(Y5/X5)*100,0)</f>
        <v>36.87346462998064</v>
      </c>
      <c r="AA5" s="360">
        <f>+AA6+AA8+AA11+AA13+AA15</f>
        <v>197314000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197314000</v>
      </c>
      <c r="F11" s="364">
        <f t="shared" si="3"/>
        <v>197314000</v>
      </c>
      <c r="G11" s="364">
        <f t="shared" si="3"/>
        <v>21393841</v>
      </c>
      <c r="H11" s="362">
        <f t="shared" si="3"/>
        <v>22768056</v>
      </c>
      <c r="I11" s="362">
        <f t="shared" si="3"/>
        <v>23355730</v>
      </c>
      <c r="J11" s="364">
        <f t="shared" si="3"/>
        <v>67517627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67517627</v>
      </c>
      <c r="X11" s="362">
        <f t="shared" si="3"/>
        <v>49328500</v>
      </c>
      <c r="Y11" s="364">
        <f t="shared" si="3"/>
        <v>18189127</v>
      </c>
      <c r="Z11" s="365">
        <f>+IF(X11&lt;&gt;0,+(Y11/X11)*100,0)</f>
        <v>36.87346462998064</v>
      </c>
      <c r="AA11" s="366">
        <f t="shared" si="3"/>
        <v>197314000</v>
      </c>
    </row>
    <row r="12" spans="1:27" ht="12.75">
      <c r="A12" s="291" t="s">
        <v>233</v>
      </c>
      <c r="B12" s="136"/>
      <c r="C12" s="60"/>
      <c r="D12" s="340"/>
      <c r="E12" s="60">
        <v>197314000</v>
      </c>
      <c r="F12" s="59">
        <v>197314000</v>
      </c>
      <c r="G12" s="59">
        <v>21393841</v>
      </c>
      <c r="H12" s="60">
        <v>22768056</v>
      </c>
      <c r="I12" s="60">
        <v>23355730</v>
      </c>
      <c r="J12" s="59">
        <v>67517627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67517627</v>
      </c>
      <c r="X12" s="60">
        <v>49328500</v>
      </c>
      <c r="Y12" s="59">
        <v>18189127</v>
      </c>
      <c r="Z12" s="61">
        <v>36.87</v>
      </c>
      <c r="AA12" s="62">
        <v>197314000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10000000</v>
      </c>
      <c r="F22" s="345">
        <f t="shared" si="6"/>
        <v>10000000</v>
      </c>
      <c r="G22" s="345">
        <f t="shared" si="6"/>
        <v>0</v>
      </c>
      <c r="H22" s="343">
        <f t="shared" si="6"/>
        <v>3031935</v>
      </c>
      <c r="I22" s="343">
        <f t="shared" si="6"/>
        <v>1390043</v>
      </c>
      <c r="J22" s="345">
        <f t="shared" si="6"/>
        <v>4421978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4421978</v>
      </c>
      <c r="X22" s="343">
        <f t="shared" si="6"/>
        <v>2500000</v>
      </c>
      <c r="Y22" s="345">
        <f t="shared" si="6"/>
        <v>1921978</v>
      </c>
      <c r="Z22" s="336">
        <f>+IF(X22&lt;&gt;0,+(Y22/X22)*100,0)</f>
        <v>76.87912</v>
      </c>
      <c r="AA22" s="350">
        <f>SUM(AA23:AA32)</f>
        <v>10000000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10000000</v>
      </c>
      <c r="F32" s="59">
        <v>10000000</v>
      </c>
      <c r="G32" s="59"/>
      <c r="H32" s="60">
        <v>3031935</v>
      </c>
      <c r="I32" s="60">
        <v>1390043</v>
      </c>
      <c r="J32" s="59">
        <v>4421978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4421978</v>
      </c>
      <c r="X32" s="60">
        <v>2500000</v>
      </c>
      <c r="Y32" s="59">
        <v>1921978</v>
      </c>
      <c r="Z32" s="61">
        <v>76.88</v>
      </c>
      <c r="AA32" s="62">
        <v>10000000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11910000</v>
      </c>
      <c r="F40" s="345">
        <f t="shared" si="9"/>
        <v>11910000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2977500</v>
      </c>
      <c r="Y40" s="345">
        <f t="shared" si="9"/>
        <v>-2977500</v>
      </c>
      <c r="Z40" s="336">
        <f>+IF(X40&lt;&gt;0,+(Y40/X40)*100,0)</f>
        <v>-100</v>
      </c>
      <c r="AA40" s="350">
        <f>SUM(AA41:AA49)</f>
        <v>11910000</v>
      </c>
    </row>
    <row r="41" spans="1:27" ht="12.75">
      <c r="A41" s="361" t="s">
        <v>249</v>
      </c>
      <c r="B41" s="142"/>
      <c r="C41" s="362"/>
      <c r="D41" s="363"/>
      <c r="E41" s="362">
        <v>3000000</v>
      </c>
      <c r="F41" s="364">
        <v>3000000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750000</v>
      </c>
      <c r="Y41" s="364">
        <v>-750000</v>
      </c>
      <c r="Z41" s="365">
        <v>-100</v>
      </c>
      <c r="AA41" s="366">
        <v>3000000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2600000</v>
      </c>
      <c r="F43" s="370">
        <v>2600000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650000</v>
      </c>
      <c r="Y43" s="370">
        <v>-650000</v>
      </c>
      <c r="Z43" s="371">
        <v>-100</v>
      </c>
      <c r="AA43" s="303">
        <v>2600000</v>
      </c>
    </row>
    <row r="44" spans="1:27" ht="12.75">
      <c r="A44" s="361" t="s">
        <v>252</v>
      </c>
      <c r="B44" s="136"/>
      <c r="C44" s="60"/>
      <c r="D44" s="368"/>
      <c r="E44" s="54">
        <v>2260000</v>
      </c>
      <c r="F44" s="53">
        <v>2260000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565000</v>
      </c>
      <c r="Y44" s="53">
        <v>-565000</v>
      </c>
      <c r="Z44" s="94">
        <v>-100</v>
      </c>
      <c r="AA44" s="95">
        <v>2260000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4050000</v>
      </c>
      <c r="F47" s="53">
        <v>4050000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1012500</v>
      </c>
      <c r="Y47" s="53">
        <v>-1012500</v>
      </c>
      <c r="Z47" s="94">
        <v>-100</v>
      </c>
      <c r="AA47" s="95">
        <v>4050000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200101</v>
      </c>
      <c r="J57" s="345">
        <f t="shared" si="13"/>
        <v>200101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200101</v>
      </c>
      <c r="X57" s="343">
        <f t="shared" si="13"/>
        <v>0</v>
      </c>
      <c r="Y57" s="345">
        <f t="shared" si="13"/>
        <v>200101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>
        <v>200101</v>
      </c>
      <c r="J58" s="59">
        <v>200101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200101</v>
      </c>
      <c r="X58" s="60"/>
      <c r="Y58" s="59">
        <v>200101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219224000</v>
      </c>
      <c r="F60" s="264">
        <f t="shared" si="14"/>
        <v>219224000</v>
      </c>
      <c r="G60" s="264">
        <f t="shared" si="14"/>
        <v>21393841</v>
      </c>
      <c r="H60" s="219">
        <f t="shared" si="14"/>
        <v>25799991</v>
      </c>
      <c r="I60" s="219">
        <f t="shared" si="14"/>
        <v>24945874</v>
      </c>
      <c r="J60" s="264">
        <f t="shared" si="14"/>
        <v>72139706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72139706</v>
      </c>
      <c r="X60" s="219">
        <f t="shared" si="14"/>
        <v>54806000</v>
      </c>
      <c r="Y60" s="264">
        <f t="shared" si="14"/>
        <v>17333706</v>
      </c>
      <c r="Z60" s="337">
        <f>+IF(X60&lt;&gt;0,+(Y60/X60)*100,0)</f>
        <v>31.62738751231617</v>
      </c>
      <c r="AA60" s="232">
        <f>+AA57+AA54+AA51+AA40+AA37+AA34+AA22+AA5</f>
        <v>219224000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26200000</v>
      </c>
      <c r="F5" s="358">
        <f t="shared" si="0"/>
        <v>26200000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6550000</v>
      </c>
      <c r="Y5" s="358">
        <f t="shared" si="0"/>
        <v>-6550000</v>
      </c>
      <c r="Z5" s="359">
        <f>+IF(X5&lt;&gt;0,+(Y5/X5)*100,0)</f>
        <v>-100</v>
      </c>
      <c r="AA5" s="360">
        <f>+AA6+AA8+AA11+AA13+AA15</f>
        <v>26200000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26200000</v>
      </c>
      <c r="F11" s="364">
        <f t="shared" si="3"/>
        <v>26200000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6550000</v>
      </c>
      <c r="Y11" s="364">
        <f t="shared" si="3"/>
        <v>-6550000</v>
      </c>
      <c r="Z11" s="365">
        <f>+IF(X11&lt;&gt;0,+(Y11/X11)*100,0)</f>
        <v>-100</v>
      </c>
      <c r="AA11" s="366">
        <f t="shared" si="3"/>
        <v>26200000</v>
      </c>
    </row>
    <row r="12" spans="1:27" ht="12.75">
      <c r="A12" s="291" t="s">
        <v>233</v>
      </c>
      <c r="B12" s="136"/>
      <c r="C12" s="60"/>
      <c r="D12" s="340"/>
      <c r="E12" s="60">
        <v>26200000</v>
      </c>
      <c r="F12" s="59">
        <v>26200000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6550000</v>
      </c>
      <c r="Y12" s="59">
        <v>-6550000</v>
      </c>
      <c r="Z12" s="61">
        <v>-100</v>
      </c>
      <c r="AA12" s="62">
        <v>26200000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1000000</v>
      </c>
      <c r="F34" s="345">
        <f t="shared" si="7"/>
        <v>1000000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250000</v>
      </c>
      <c r="Y34" s="345">
        <f t="shared" si="7"/>
        <v>-250000</v>
      </c>
      <c r="Z34" s="336">
        <f>+IF(X34&lt;&gt;0,+(Y34/X34)*100,0)</f>
        <v>-100</v>
      </c>
      <c r="AA34" s="350">
        <f t="shared" si="7"/>
        <v>1000000</v>
      </c>
    </row>
    <row r="35" spans="1:27" ht="12.75">
      <c r="A35" s="361" t="s">
        <v>247</v>
      </c>
      <c r="B35" s="136"/>
      <c r="C35" s="54"/>
      <c r="D35" s="368"/>
      <c r="E35" s="54">
        <v>1000000</v>
      </c>
      <c r="F35" s="53">
        <v>1000000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250000</v>
      </c>
      <c r="Y35" s="53">
        <v>-250000</v>
      </c>
      <c r="Z35" s="94">
        <v>-100</v>
      </c>
      <c r="AA35" s="95">
        <v>1000000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3050000</v>
      </c>
      <c r="F40" s="345">
        <f t="shared" si="9"/>
        <v>3050000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762500</v>
      </c>
      <c r="Y40" s="345">
        <f t="shared" si="9"/>
        <v>-762500</v>
      </c>
      <c r="Z40" s="336">
        <f>+IF(X40&lt;&gt;0,+(Y40/X40)*100,0)</f>
        <v>-100</v>
      </c>
      <c r="AA40" s="350">
        <f>SUM(AA41:AA49)</f>
        <v>3050000</v>
      </c>
    </row>
    <row r="41" spans="1:27" ht="12.75">
      <c r="A41" s="361" t="s">
        <v>249</v>
      </c>
      <c r="B41" s="142"/>
      <c r="C41" s="362"/>
      <c r="D41" s="363"/>
      <c r="E41" s="362">
        <v>3050000</v>
      </c>
      <c r="F41" s="364">
        <v>3050000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762500</v>
      </c>
      <c r="Y41" s="364">
        <v>-762500</v>
      </c>
      <c r="Z41" s="365">
        <v>-100</v>
      </c>
      <c r="AA41" s="366">
        <v>3050000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1750000</v>
      </c>
      <c r="F57" s="345">
        <f t="shared" si="13"/>
        <v>1750000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437500</v>
      </c>
      <c r="Y57" s="345">
        <f t="shared" si="13"/>
        <v>-437500</v>
      </c>
      <c r="Z57" s="336">
        <f>+IF(X57&lt;&gt;0,+(Y57/X57)*100,0)</f>
        <v>-100</v>
      </c>
      <c r="AA57" s="350">
        <f t="shared" si="13"/>
        <v>1750000</v>
      </c>
    </row>
    <row r="58" spans="1:27" ht="12.75">
      <c r="A58" s="361" t="s">
        <v>218</v>
      </c>
      <c r="B58" s="136"/>
      <c r="C58" s="60"/>
      <c r="D58" s="340"/>
      <c r="E58" s="60">
        <v>1750000</v>
      </c>
      <c r="F58" s="59">
        <v>1750000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437500</v>
      </c>
      <c r="Y58" s="59">
        <v>-437500</v>
      </c>
      <c r="Z58" s="61">
        <v>-100</v>
      </c>
      <c r="AA58" s="62">
        <v>1750000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32000000</v>
      </c>
      <c r="F60" s="264">
        <f t="shared" si="14"/>
        <v>32000000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8000000</v>
      </c>
      <c r="Y60" s="264">
        <f t="shared" si="14"/>
        <v>-8000000</v>
      </c>
      <c r="Z60" s="337">
        <f>+IF(X60&lt;&gt;0,+(Y60/X60)*100,0)</f>
        <v>-100</v>
      </c>
      <c r="AA60" s="232">
        <f>+AA57+AA54+AA51+AA40+AA37+AA34+AA22+AA5</f>
        <v>32000000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2018-10-31T09:35:09Z</dcterms:created>
  <dcterms:modified xsi:type="dcterms:W3CDTF">2018-10-31T09:35:13Z</dcterms:modified>
  <cp:category/>
  <cp:version/>
  <cp:contentType/>
  <cp:contentStatus/>
</cp:coreProperties>
</file>