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<sst xmlns="http://schemas.openxmlformats.org/spreadsheetml/2006/main" count="859" uniqueCount="304">
  <si>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Western Cape: Garden Route(DC4) - Table C1 Schedule Quarterly Budget Statement Summary for 1st Quarter ended 30 September 2018 (Figures Finalised as at 2018/10/30)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</si>
  <si>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</si>
  <si>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</si>
  <si>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</si>
  <si>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</si>
  <si>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</si>
  <si>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</si>
  <si>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</si>
  <si>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</si>
  <si>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</si>
  <si>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</si>
  <si>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</si>
  <si>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</si>
  <si>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</si>
  <si>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</si>
  <si>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</si>
  <si>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</si>
  <si>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</si>
  <si>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</si>
  <si>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</si>
  <si>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</si>
  <si>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</si>
  <si>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</si>
  <si>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</si>
  <si>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</si>
  <si>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</si>
  <si>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</si>
  <si>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</si>
  <si>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</si>
  <si>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</si>
  <si>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</si>
  <si>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</si>
  <si>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</si>
  <si>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</si>
  <si>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</si>
  <si>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</si>
  <si>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</si>
  <si>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</si>
  <si>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</si>
  <si>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</si>
  <si>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</si>
  <si>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</si>
  <si>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</si>
  <si>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</si>
  <si>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</si>
  <si>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</si>
  <si>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</si>
  <si>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</si>
  <si>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</si>
  <si>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</si>
  <si>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</si>
  <si>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</si>
  <si>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</si>
  <si>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</si>
  <si>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</si>
  <si>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</si>
  <si>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</si>
  <si>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</si>
  <si>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</si>
  <si>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</si>
  <si>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</si>
  <si>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</si>
  <si>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</si>
  <si>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</si>
  <si>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</si>
  <si>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</si>
  <si>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</si>
  <si>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</si>
  <si>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</si>
  <si>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</si>
  <si>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Garden Route(DC4) - Table C2 Quarterly Budget Statement - Financial Performance (standard classification) for 1st Quarter ended 30 September 2018 (Figures Finalised as at 2018/10/30)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</si>
  <si>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</si>
  <si>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</si>
  <si>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</si>
  <si>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</si>
  <si>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</si>
  <si>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</si>
  <si>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</si>
  <si>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</si>
  <si>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</si>
  <si>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</si>
  <si>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</si>
  <si>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</si>
  <si>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</si>
  <si>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</si>
  <si>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</si>
  <si>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</si>
  <si>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</si>
  <si>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</si>
  <si>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</si>
  <si>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</si>
  <si>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</si>
  <si>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</si>
  <si>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</si>
  <si>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</si>
  <si>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</si>
  <si>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</si>
  <si>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</si>
  <si>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</si>
  <si>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</si>
  <si>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Garden Route(DC4) - Table C4 Quarterly Budget Statement - Financial Performance (rev and expend) ( All ) for 1st Quarter ended 30 September 2018 (Figures Finalised as at 2018/10/30)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</si>
  <si>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</si>
  <si>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</si>
  <si>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</si>
  <si>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</si>
  <si>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</si>
  <si>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</si>
  <si>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</si>
  <si>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</si>
  <si>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</si>
  <si>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</si>
  <si>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</si>
  <si>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</si>
  <si>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</si>
  <si>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</si>
  <si>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</si>
  <si>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</si>
  <si>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</si>
  <si>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</si>
  <si>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</si>
  <si>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</si>
  <si>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</si>
  <si>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</si>
  <si>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</si>
  <si>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</si>
  <si>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</si>
  <si>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</si>
  <si>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</si>
  <si>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</si>
  <si>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Garden Route(DC4) - Table C5 Quarterly Budget Statement - Capital Expenditure by Standard Classification and Funding for 1st Quarter ended 30 September 2018 (Figures Finalised as at 2018/10/30)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</si>
  <si>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</si>
  <si>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</si>
  <si>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</si>
  <si>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</si>
  <si>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</si>
  <si>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</si>
  <si>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</si>
  <si>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</si>
  <si>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</si>
  <si>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</si>
  <si>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Garden Route(DC4) - Table C6 Quarterly Budget Statement - Financial Position for 1st Quarter ended 30 September 2018 (Figures Finalised as at 2018/10/30)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</si>
  <si>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</si>
  <si>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</si>
  <si>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</si>
  <si>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</si>
  <si>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</si>
  <si>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</si>
  <si>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</si>
  <si>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</si>
  <si>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</si>
  <si>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</si>
  <si>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</si>
  <si>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</si>
  <si>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</si>
  <si>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</si>
  <si>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</si>
  <si>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</si>
  <si>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</si>
  <si>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</si>
  <si>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</si>
  <si>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</si>
  <si>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</si>
  <si>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</si>
  <si>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</si>
  <si>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</si>
  <si>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</si>
  <si>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</si>
  <si>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</si>
  <si>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</si>
  <si>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</si>
  <si>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</si>
  <si>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</si>
  <si>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</si>
  <si>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</si>
  <si>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Garden Route(DC4) - Table C7 Quarterly Budget Statement - Cash Flows for 1st Quarter ended 30 September 2018 (Figures Finalised as at 2018/10/30)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</si>
  <si>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</si>
  <si>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</si>
  <si>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</si>
  <si>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</si>
  <si>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</si>
  <si>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</si>
  <si>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</si>
  <si>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</si>
  <si>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</si>
  <si>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</si>
  <si>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</si>
  <si>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</si>
  <si>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</si>
  <si>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</si>
  <si>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</si>
  <si>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</si>
  <si>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</si>
  <si>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</si>
  <si>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</si>
  <si>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</si>
  <si>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</si>
  <si>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</si>
  <si>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</si>
  <si>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</si>
  <si>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</si>
  <si>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</si>
  <si>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</si>
  <si>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Garden Route(DC4) - Table C9 Quarterly Budget Statement - Capital Expenditure by Asset Clas ( All ) for 1st Quarter ended 30 September 2018 (Figures Finalised as at 2018/10/30)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</si>
  <si>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</si>
  <si>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</si>
  <si>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</si>
  <si>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</si>
  <si>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</si>
  <si>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</si>
  <si>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</si>
  <si>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</si>
  <si>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</si>
  <si>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</si>
  <si>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</si>
  <si>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</si>
  <si>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</si>
  <si>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</si>
  <si>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</si>
  <si>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</si>
  <si>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</si>
  <si>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</si>
  <si>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</si>
  <si>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</si>
  <si>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</si>
  <si>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</si>
  <si>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</si>
  <si>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</si>
  <si>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</si>
  <si>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Garden Route(DC4) - Table SC13a Quarterly Budget Statement - Capital Expenditure on New Assets by Asset Class ( All ) for 1st Quarter ended 30 September 2018 (Figures Finalised as at 2018/10/30)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</si>
  <si>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</si>
  <si>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</si>
  <si>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</si>
  <si>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</si>
  <si>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</si>
  <si>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</si>
  <si>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</si>
  <si>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</si>
  <si>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</si>
  <si>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</si>
  <si>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</si>
  <si>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</si>
  <si>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</si>
  <si>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</si>
  <si>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</si>
  <si>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</si>
  <si>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</si>
  <si>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</si>
  <si>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</si>
  <si>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</si>
  <si>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</si>
  <si>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</si>
  <si>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</si>
  <si>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</si>
  <si>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</si>
  <si>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</si>
  <si>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</si>
  <si>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</si>
  <si>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</si>
  <si>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</si>
  <si>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</si>
  <si>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</si>
  <si>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</si>
  <si>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</si>
  <si>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</si>
  <si>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Garden Route(DC4) - Table SC13B Quarterly Budget Statement - Capital Expenditure on Renewal of existing assets by Asset Class ( All ) for 1st Quarter ended 30 September 2018 (Figures Finalised as at 2018/10/30)</t>
  </si>
  <si>
    <t>Capital Expenditure on Renewal of Existing Assets by Asset Class/Sub-class</t>
  </si>
  <si>
    <t>Total Capital Expenditure on Renewal of Existing Assets</t>
  </si>
  <si>
    <t>Western Cape: Garden Route(DC4) - Table SC13C Quarterly Budget Statement - Repairs and Maintenance Expenditure by Asset Class ( All ) for 1st Quarter ended 30 September 2018 (Figures Finalised as at 2018/10/30)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</si>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</sst>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15714823</v>
      </c>
      <c r="E7" s="60">
        <v>15714823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1700000</v>
      </c>
      <c r="X7" s="60">
        <v>-1700000</v>
      </c>
      <c r="Y7" s="61">
        <v>-100</v>
      </c>
      <c r="Z7" s="62">
        <v>15714823</v>
      </c>
    </row>
    <row r="8" spans="1:26" ht="13.5">
      <c r="A8" s="58" t="s">
        <v>34</v>
      </c>
      <c r="B8" s="19">
        <v>0</v>
      </c>
      <c r="C8" s="19">
        <v>0</v>
      </c>
      <c r="D8" s="59">
        <v>158885301</v>
      </c>
      <c r="E8" s="60">
        <v>158885301</v>
      </c>
      <c r="F8" s="60">
        <v>63015000</v>
      </c>
      <c r="G8" s="60">
        <v>4437000</v>
      </c>
      <c r="H8" s="60">
        <v>0</v>
      </c>
      <c r="I8" s="60">
        <v>67452000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67452000</v>
      </c>
      <c r="W8" s="60">
        <v>44002000</v>
      </c>
      <c r="X8" s="60">
        <v>23450000</v>
      </c>
      <c r="Y8" s="61">
        <v>53.29</v>
      </c>
      <c r="Z8" s="62">
        <v>158885301</v>
      </c>
    </row>
    <row r="9" spans="1:26" ht="13.5">
      <c r="A9" s="58" t="s">
        <v>35</v>
      </c>
      <c r="B9" s="19">
        <v>0</v>
      </c>
      <c r="C9" s="19">
        <v>0</v>
      </c>
      <c r="D9" s="59">
        <v>215515013</v>
      </c>
      <c r="E9" s="60">
        <v>215515013</v>
      </c>
      <c r="F9" s="60">
        <v>2737</v>
      </c>
      <c r="G9" s="60">
        <v>3144552</v>
      </c>
      <c r="H9" s="60">
        <v>3794000</v>
      </c>
      <c r="I9" s="60">
        <v>6941289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6941289</v>
      </c>
      <c r="W9" s="60">
        <v>18309275</v>
      </c>
      <c r="X9" s="60">
        <v>-11367986</v>
      </c>
      <c r="Y9" s="61">
        <v>-62.09</v>
      </c>
      <c r="Z9" s="62">
        <v>215515013</v>
      </c>
    </row>
    <row r="10" spans="1:26" ht="25.5">
      <c r="A10" s="63" t="s">
        <v>279</v>
      </c>
      <c r="B10" s="64">
        <f>SUM(B5:B9)</f>
        <v>0</v>
      </c>
      <c r="C10" s="64">
        <f>SUM(C5:C9)</f>
        <v>0</v>
      </c>
      <c r="D10" s="65">
        <f aca="true" t="shared" si="0" ref="D10:Z10">SUM(D5:D9)</f>
        <v>390115137</v>
      </c>
      <c r="E10" s="66">
        <f t="shared" si="0"/>
        <v>390115137</v>
      </c>
      <c r="F10" s="66">
        <f t="shared" si="0"/>
        <v>63017737</v>
      </c>
      <c r="G10" s="66">
        <f t="shared" si="0"/>
        <v>7581552</v>
      </c>
      <c r="H10" s="66">
        <f t="shared" si="0"/>
        <v>3794000</v>
      </c>
      <c r="I10" s="66">
        <f t="shared" si="0"/>
        <v>74393289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74393289</v>
      </c>
      <c r="W10" s="66">
        <f t="shared" si="0"/>
        <v>64011275</v>
      </c>
      <c r="X10" s="66">
        <f t="shared" si="0"/>
        <v>10382014</v>
      </c>
      <c r="Y10" s="67">
        <f>+IF(W10&lt;&gt;0,(X10/W10)*100,0)</f>
        <v>16.219039536394174</v>
      </c>
      <c r="Z10" s="68">
        <f t="shared" si="0"/>
        <v>390115137</v>
      </c>
    </row>
    <row r="11" spans="1:26" ht="13.5">
      <c r="A11" s="58" t="s">
        <v>37</v>
      </c>
      <c r="B11" s="19">
        <v>0</v>
      </c>
      <c r="C11" s="19">
        <v>0</v>
      </c>
      <c r="D11" s="59">
        <v>132798446</v>
      </c>
      <c r="E11" s="60">
        <v>132798446</v>
      </c>
      <c r="F11" s="60">
        <v>9702000</v>
      </c>
      <c r="G11" s="60">
        <v>8635584</v>
      </c>
      <c r="H11" s="60">
        <v>9645000</v>
      </c>
      <c r="I11" s="60">
        <v>27982584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27982584</v>
      </c>
      <c r="W11" s="60">
        <v>30378000</v>
      </c>
      <c r="X11" s="60">
        <v>-2395416</v>
      </c>
      <c r="Y11" s="61">
        <v>-7.89</v>
      </c>
      <c r="Z11" s="62">
        <v>132798446</v>
      </c>
    </row>
    <row r="12" spans="1:26" ht="13.5">
      <c r="A12" s="58" t="s">
        <v>38</v>
      </c>
      <c r="B12" s="19">
        <v>0</v>
      </c>
      <c r="C12" s="19">
        <v>0</v>
      </c>
      <c r="D12" s="59">
        <v>11572212</v>
      </c>
      <c r="E12" s="60">
        <v>11572212</v>
      </c>
      <c r="F12" s="60">
        <v>872000</v>
      </c>
      <c r="G12" s="60">
        <v>862605</v>
      </c>
      <c r="H12" s="60">
        <v>825000</v>
      </c>
      <c r="I12" s="60">
        <v>2559605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2559605</v>
      </c>
      <c r="W12" s="60">
        <v>2628000</v>
      </c>
      <c r="X12" s="60">
        <v>-68395</v>
      </c>
      <c r="Y12" s="61">
        <v>-2.6</v>
      </c>
      <c r="Z12" s="62">
        <v>11572212</v>
      </c>
    </row>
    <row r="13" spans="1:26" ht="13.5">
      <c r="A13" s="58" t="s">
        <v>280</v>
      </c>
      <c r="B13" s="19">
        <v>0</v>
      </c>
      <c r="C13" s="19">
        <v>0</v>
      </c>
      <c r="D13" s="59">
        <v>3271549</v>
      </c>
      <c r="E13" s="60">
        <v>3271549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818001</v>
      </c>
      <c r="X13" s="60">
        <v>-818001</v>
      </c>
      <c r="Y13" s="61">
        <v>-100</v>
      </c>
      <c r="Z13" s="62">
        <v>3271549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185057</v>
      </c>
      <c r="E15" s="60">
        <v>185057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46251</v>
      </c>
      <c r="X15" s="60">
        <v>-46251</v>
      </c>
      <c r="Y15" s="61">
        <v>-100</v>
      </c>
      <c r="Z15" s="62">
        <v>185057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240010343</v>
      </c>
      <c r="E17" s="60">
        <v>240010343</v>
      </c>
      <c r="F17" s="60">
        <v>900000</v>
      </c>
      <c r="G17" s="60">
        <v>7254169</v>
      </c>
      <c r="H17" s="60">
        <v>7336000</v>
      </c>
      <c r="I17" s="60">
        <v>15490169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15490169</v>
      </c>
      <c r="W17" s="60">
        <v>24365298</v>
      </c>
      <c r="X17" s="60">
        <v>-8875129</v>
      </c>
      <c r="Y17" s="61">
        <v>-36.43</v>
      </c>
      <c r="Z17" s="62">
        <v>240010343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387837607</v>
      </c>
      <c r="E18" s="73">
        <f t="shared" si="1"/>
        <v>387837607</v>
      </c>
      <c r="F18" s="73">
        <f t="shared" si="1"/>
        <v>11474000</v>
      </c>
      <c r="G18" s="73">
        <f t="shared" si="1"/>
        <v>16752358</v>
      </c>
      <c r="H18" s="73">
        <f t="shared" si="1"/>
        <v>17806000</v>
      </c>
      <c r="I18" s="73">
        <f t="shared" si="1"/>
        <v>46032358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46032358</v>
      </c>
      <c r="W18" s="73">
        <f t="shared" si="1"/>
        <v>58235550</v>
      </c>
      <c r="X18" s="73">
        <f t="shared" si="1"/>
        <v>-12203192</v>
      </c>
      <c r="Y18" s="67">
        <f>+IF(W18&lt;&gt;0,(X18/W18)*100,0)</f>
        <v>-20.954884087125475</v>
      </c>
      <c r="Z18" s="74">
        <f t="shared" si="1"/>
        <v>387837607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2277530</v>
      </c>
      <c r="E19" s="77">
        <f t="shared" si="2"/>
        <v>2277530</v>
      </c>
      <c r="F19" s="77">
        <f t="shared" si="2"/>
        <v>51543737</v>
      </c>
      <c r="G19" s="77">
        <f t="shared" si="2"/>
        <v>-9170806</v>
      </c>
      <c r="H19" s="77">
        <f t="shared" si="2"/>
        <v>-14012000</v>
      </c>
      <c r="I19" s="77">
        <f t="shared" si="2"/>
        <v>28360931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28360931</v>
      </c>
      <c r="W19" s="77">
        <f>IF(E10=E18,0,W10-W18)</f>
        <v>5775725</v>
      </c>
      <c r="X19" s="77">
        <f t="shared" si="2"/>
        <v>22585206</v>
      </c>
      <c r="Y19" s="78">
        <f>+IF(W19&lt;&gt;0,(X19/W19)*100,0)</f>
        <v>391.0367269909838</v>
      </c>
      <c r="Z19" s="79">
        <f t="shared" si="2"/>
        <v>2277530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282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2277530</v>
      </c>
      <c r="E22" s="88">
        <f t="shared" si="3"/>
        <v>2277530</v>
      </c>
      <c r="F22" s="88">
        <f t="shared" si="3"/>
        <v>51543737</v>
      </c>
      <c r="G22" s="88">
        <f t="shared" si="3"/>
        <v>-9170806</v>
      </c>
      <c r="H22" s="88">
        <f t="shared" si="3"/>
        <v>-14012000</v>
      </c>
      <c r="I22" s="88">
        <f t="shared" si="3"/>
        <v>28360931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28360931</v>
      </c>
      <c r="W22" s="88">
        <f t="shared" si="3"/>
        <v>5775725</v>
      </c>
      <c r="X22" s="88">
        <f t="shared" si="3"/>
        <v>22585206</v>
      </c>
      <c r="Y22" s="89">
        <f>+IF(W22&lt;&gt;0,(X22/W22)*100,0)</f>
        <v>391.0367269909838</v>
      </c>
      <c r="Z22" s="90">
        <f t="shared" si="3"/>
        <v>2277530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2277530</v>
      </c>
      <c r="E24" s="77">
        <f t="shared" si="4"/>
        <v>2277530</v>
      </c>
      <c r="F24" s="77">
        <f t="shared" si="4"/>
        <v>51543737</v>
      </c>
      <c r="G24" s="77">
        <f t="shared" si="4"/>
        <v>-9170806</v>
      </c>
      <c r="H24" s="77">
        <f t="shared" si="4"/>
        <v>-14012000</v>
      </c>
      <c r="I24" s="77">
        <f t="shared" si="4"/>
        <v>28360931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28360931</v>
      </c>
      <c r="W24" s="77">
        <f t="shared" si="4"/>
        <v>5775725</v>
      </c>
      <c r="X24" s="77">
        <f t="shared" si="4"/>
        <v>22585206</v>
      </c>
      <c r="Y24" s="78">
        <f>+IF(W24&lt;&gt;0,(X24/W24)*100,0)</f>
        <v>391.0367269909838</v>
      </c>
      <c r="Z24" s="79">
        <f t="shared" si="4"/>
        <v>2277530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9303300</v>
      </c>
      <c r="E27" s="100">
        <v>9303300</v>
      </c>
      <c r="F27" s="100">
        <v>29000</v>
      </c>
      <c r="G27" s="100">
        <v>0</v>
      </c>
      <c r="H27" s="100">
        <v>6000</v>
      </c>
      <c r="I27" s="100">
        <v>35000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35000</v>
      </c>
      <c r="W27" s="100">
        <v>2325825</v>
      </c>
      <c r="X27" s="100">
        <v>-2290825</v>
      </c>
      <c r="Y27" s="101">
        <v>-98.5</v>
      </c>
      <c r="Z27" s="102">
        <v>9303300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3.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9303300</v>
      </c>
      <c r="E31" s="60">
        <v>9303300</v>
      </c>
      <c r="F31" s="60">
        <v>29000</v>
      </c>
      <c r="G31" s="60">
        <v>0</v>
      </c>
      <c r="H31" s="60">
        <v>6000</v>
      </c>
      <c r="I31" s="60">
        <v>35000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35000</v>
      </c>
      <c r="W31" s="60">
        <v>2325825</v>
      </c>
      <c r="X31" s="60">
        <v>-2290825</v>
      </c>
      <c r="Y31" s="61">
        <v>-98.5</v>
      </c>
      <c r="Z31" s="62">
        <v>9303300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9303300</v>
      </c>
      <c r="E32" s="100">
        <f t="shared" si="5"/>
        <v>9303300</v>
      </c>
      <c r="F32" s="100">
        <f t="shared" si="5"/>
        <v>29000</v>
      </c>
      <c r="G32" s="100">
        <f t="shared" si="5"/>
        <v>0</v>
      </c>
      <c r="H32" s="100">
        <f t="shared" si="5"/>
        <v>6000</v>
      </c>
      <c r="I32" s="100">
        <f t="shared" si="5"/>
        <v>35000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35000</v>
      </c>
      <c r="W32" s="100">
        <f t="shared" si="5"/>
        <v>2325825</v>
      </c>
      <c r="X32" s="100">
        <f t="shared" si="5"/>
        <v>-2290825</v>
      </c>
      <c r="Y32" s="101">
        <f>+IF(W32&lt;&gt;0,(X32/W32)*100,0)</f>
        <v>-98.49515763223803</v>
      </c>
      <c r="Z32" s="102">
        <f t="shared" si="5"/>
        <v>9303300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180333000</v>
      </c>
      <c r="E35" s="60">
        <v>180333000</v>
      </c>
      <c r="F35" s="60">
        <v>200590</v>
      </c>
      <c r="G35" s="60">
        <v>194840</v>
      </c>
      <c r="H35" s="60">
        <v>189370</v>
      </c>
      <c r="I35" s="60">
        <v>189370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189370</v>
      </c>
      <c r="W35" s="60">
        <v>45083250</v>
      </c>
      <c r="X35" s="60">
        <v>-44893880</v>
      </c>
      <c r="Y35" s="61">
        <v>-99.58</v>
      </c>
      <c r="Z35" s="62">
        <v>180333000</v>
      </c>
    </row>
    <row r="36" spans="1:26" ht="13.5">
      <c r="A36" s="58" t="s">
        <v>57</v>
      </c>
      <c r="B36" s="19">
        <v>0</v>
      </c>
      <c r="C36" s="19">
        <v>0</v>
      </c>
      <c r="D36" s="59">
        <v>301106000</v>
      </c>
      <c r="E36" s="60">
        <v>301106000</v>
      </c>
      <c r="F36" s="60">
        <v>292095</v>
      </c>
      <c r="G36" s="60">
        <v>289888</v>
      </c>
      <c r="H36" s="60">
        <v>289923</v>
      </c>
      <c r="I36" s="60">
        <v>289923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289923</v>
      </c>
      <c r="W36" s="60">
        <v>75276500</v>
      </c>
      <c r="X36" s="60">
        <v>-74986577</v>
      </c>
      <c r="Y36" s="61">
        <v>-99.61</v>
      </c>
      <c r="Z36" s="62">
        <v>301106000</v>
      </c>
    </row>
    <row r="37" spans="1:26" ht="13.5">
      <c r="A37" s="58" t="s">
        <v>58</v>
      </c>
      <c r="B37" s="19">
        <v>0</v>
      </c>
      <c r="C37" s="19">
        <v>0</v>
      </c>
      <c r="D37" s="59">
        <v>75704000</v>
      </c>
      <c r="E37" s="60">
        <v>75704000</v>
      </c>
      <c r="F37" s="60">
        <v>39889</v>
      </c>
      <c r="G37" s="60">
        <v>58568</v>
      </c>
      <c r="H37" s="60">
        <v>58568</v>
      </c>
      <c r="I37" s="60">
        <v>58568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58568</v>
      </c>
      <c r="W37" s="60">
        <v>18926000</v>
      </c>
      <c r="X37" s="60">
        <v>-18867432</v>
      </c>
      <c r="Y37" s="61">
        <v>-99.69</v>
      </c>
      <c r="Z37" s="62">
        <v>75704000</v>
      </c>
    </row>
    <row r="38" spans="1:26" ht="13.5">
      <c r="A38" s="58" t="s">
        <v>59</v>
      </c>
      <c r="B38" s="19">
        <v>0</v>
      </c>
      <c r="C38" s="19">
        <v>0</v>
      </c>
      <c r="D38" s="59">
        <v>163153000</v>
      </c>
      <c r="E38" s="60">
        <v>163153000</v>
      </c>
      <c r="F38" s="60">
        <v>139882</v>
      </c>
      <c r="G38" s="60">
        <v>137987</v>
      </c>
      <c r="H38" s="60">
        <v>137987</v>
      </c>
      <c r="I38" s="60">
        <v>137987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137987</v>
      </c>
      <c r="W38" s="60">
        <v>40788250</v>
      </c>
      <c r="X38" s="60">
        <v>-40650263</v>
      </c>
      <c r="Y38" s="61">
        <v>-99.66</v>
      </c>
      <c r="Z38" s="62">
        <v>163153000</v>
      </c>
    </row>
    <row r="39" spans="1:26" ht="13.5">
      <c r="A39" s="58" t="s">
        <v>60</v>
      </c>
      <c r="B39" s="19">
        <v>0</v>
      </c>
      <c r="C39" s="19">
        <v>0</v>
      </c>
      <c r="D39" s="59">
        <v>242582000</v>
      </c>
      <c r="E39" s="60">
        <v>242582000</v>
      </c>
      <c r="F39" s="60">
        <v>312914</v>
      </c>
      <c r="G39" s="60">
        <v>288173</v>
      </c>
      <c r="H39" s="60">
        <v>282738</v>
      </c>
      <c r="I39" s="60">
        <v>282738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282738</v>
      </c>
      <c r="W39" s="60">
        <v>60645500</v>
      </c>
      <c r="X39" s="60">
        <v>-60362762</v>
      </c>
      <c r="Y39" s="61">
        <v>-99.53</v>
      </c>
      <c r="Z39" s="62">
        <v>242582000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3096769</v>
      </c>
      <c r="E42" s="60">
        <v>3096769</v>
      </c>
      <c r="F42" s="60">
        <v>51543737</v>
      </c>
      <c r="G42" s="60">
        <v>-9170806</v>
      </c>
      <c r="H42" s="60">
        <v>-14012000</v>
      </c>
      <c r="I42" s="60">
        <v>28360931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28360931</v>
      </c>
      <c r="W42" s="60">
        <v>6769727</v>
      </c>
      <c r="X42" s="60">
        <v>21591204</v>
      </c>
      <c r="Y42" s="61">
        <v>318.94</v>
      </c>
      <c r="Z42" s="62">
        <v>3096769</v>
      </c>
    </row>
    <row r="43" spans="1:26" ht="13.5">
      <c r="A43" s="58" t="s">
        <v>63</v>
      </c>
      <c r="B43" s="19">
        <v>0</v>
      </c>
      <c r="C43" s="19">
        <v>0</v>
      </c>
      <c r="D43" s="59">
        <v>-7938379</v>
      </c>
      <c r="E43" s="60">
        <v>-7938379</v>
      </c>
      <c r="F43" s="60">
        <v>-190251</v>
      </c>
      <c r="G43" s="60">
        <v>0</v>
      </c>
      <c r="H43" s="60">
        <v>-148432000</v>
      </c>
      <c r="I43" s="60">
        <v>-148622251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-148622251</v>
      </c>
      <c r="W43" s="60"/>
      <c r="X43" s="60">
        <v>-148622251</v>
      </c>
      <c r="Y43" s="61">
        <v>0</v>
      </c>
      <c r="Z43" s="62">
        <v>-7938379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164926230</v>
      </c>
      <c r="E45" s="100">
        <v>164926230</v>
      </c>
      <c r="F45" s="100">
        <v>180799486</v>
      </c>
      <c r="G45" s="100">
        <v>171628680</v>
      </c>
      <c r="H45" s="100">
        <v>9184680</v>
      </c>
      <c r="I45" s="100">
        <v>9184680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9184680</v>
      </c>
      <c r="W45" s="100">
        <v>176537567</v>
      </c>
      <c r="X45" s="100">
        <v>-167352887</v>
      </c>
      <c r="Y45" s="101">
        <v>-94.8</v>
      </c>
      <c r="Z45" s="102">
        <v>164926230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 t="s">
        <v>278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608646</v>
      </c>
      <c r="C49" s="52">
        <v>0</v>
      </c>
      <c r="D49" s="129">
        <v>1234795</v>
      </c>
      <c r="E49" s="54">
        <v>808505</v>
      </c>
      <c r="F49" s="54">
        <v>0</v>
      </c>
      <c r="G49" s="54">
        <v>0</v>
      </c>
      <c r="H49" s="54">
        <v>0</v>
      </c>
      <c r="I49" s="54">
        <v>17842331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20494277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73492</v>
      </c>
      <c r="C51" s="52">
        <v>0</v>
      </c>
      <c r="D51" s="129">
        <v>51257</v>
      </c>
      <c r="E51" s="54">
        <v>12648</v>
      </c>
      <c r="F51" s="54">
        <v>0</v>
      </c>
      <c r="G51" s="54">
        <v>0</v>
      </c>
      <c r="H51" s="54">
        <v>0</v>
      </c>
      <c r="I51" s="54">
        <v>88485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41782</v>
      </c>
      <c r="W51" s="54">
        <v>21852</v>
      </c>
      <c r="X51" s="54">
        <v>2003</v>
      </c>
      <c r="Y51" s="54">
        <v>1902</v>
      </c>
      <c r="Z51" s="130">
        <v>293421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287</v>
      </c>
      <c r="B67" s="24"/>
      <c r="C67" s="24"/>
      <c r="D67" s="25">
        <v>896605</v>
      </c>
      <c r="E67" s="26">
        <v>896605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224250</v>
      </c>
      <c r="X67" s="26"/>
      <c r="Y67" s="25"/>
      <c r="Z67" s="27">
        <v>896605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896605</v>
      </c>
      <c r="E75" s="30">
        <v>896605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224250</v>
      </c>
      <c r="X75" s="30"/>
      <c r="Y75" s="29"/>
      <c r="Z75" s="31">
        <v>896605</v>
      </c>
    </row>
    <row r="76" spans="1:26" ht="13.5" hidden="1">
      <c r="A76" s="42" t="s">
        <v>288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73" t="s">
        <v>267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294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211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206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230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207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231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232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208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233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209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234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210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235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236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237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212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2524364</v>
      </c>
      <c r="F22" s="332">
        <f t="shared" si="6"/>
        <v>2524364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631091</v>
      </c>
      <c r="Y22" s="332">
        <f t="shared" si="6"/>
        <v>-631091</v>
      </c>
      <c r="Z22" s="323">
        <f>+IF(X22&lt;&gt;0,+(Y22/X22)*100,0)</f>
        <v>-100</v>
      </c>
      <c r="AA22" s="337">
        <f>SUM(AA23:AA32)</f>
        <v>2524364</v>
      </c>
    </row>
    <row r="23" spans="1:27" ht="13.5">
      <c r="A23" s="348" t="s">
        <v>238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239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240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241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242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243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244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245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246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2524364</v>
      </c>
      <c r="F32" s="59">
        <v>2524364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631091</v>
      </c>
      <c r="Y32" s="59">
        <v>-631091</v>
      </c>
      <c r="Z32" s="61">
        <v>-100</v>
      </c>
      <c r="AA32" s="62">
        <v>2524364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247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247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214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214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248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2686444</v>
      </c>
      <c r="F40" s="332">
        <f t="shared" si="9"/>
        <v>2686444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671611</v>
      </c>
      <c r="Y40" s="332">
        <f t="shared" si="9"/>
        <v>-671611</v>
      </c>
      <c r="Z40" s="323">
        <f>+IF(X40&lt;&gt;0,+(Y40/X40)*100,0)</f>
        <v>-100</v>
      </c>
      <c r="AA40" s="337">
        <f>SUM(AA41:AA49)</f>
        <v>2686444</v>
      </c>
    </row>
    <row r="41" spans="1:27" ht="13.5">
      <c r="A41" s="348" t="s">
        <v>249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250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251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252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253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254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255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256</v>
      </c>
      <c r="B48" s="136"/>
      <c r="C48" s="60"/>
      <c r="D48" s="355"/>
      <c r="E48" s="54">
        <v>2686444</v>
      </c>
      <c r="F48" s="53">
        <v>2686444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671611</v>
      </c>
      <c r="Y48" s="53">
        <v>-671611</v>
      </c>
      <c r="Z48" s="94">
        <v>-100</v>
      </c>
      <c r="AA48" s="95">
        <v>2686444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257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257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258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258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218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218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269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5210808</v>
      </c>
      <c r="F60" s="264">
        <f t="shared" si="14"/>
        <v>5210808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1302702</v>
      </c>
      <c r="Y60" s="264">
        <f t="shared" si="14"/>
        <v>-1302702</v>
      </c>
      <c r="Z60" s="324">
        <f>+IF(X60&lt;&gt;0,+(Y60/X60)*100,0)</f>
        <v>-100</v>
      </c>
      <c r="AA60" s="232">
        <f>+AA57+AA54+AA51+AA40+AA37+AA34+AA22+AA5</f>
        <v>5210808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250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260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261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262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263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211012853</v>
      </c>
      <c r="F5" s="100">
        <f t="shared" si="0"/>
        <v>211012853</v>
      </c>
      <c r="G5" s="100">
        <f t="shared" si="0"/>
        <v>63017737</v>
      </c>
      <c r="H5" s="100">
        <f t="shared" si="0"/>
        <v>7581552</v>
      </c>
      <c r="I5" s="100">
        <f t="shared" si="0"/>
        <v>3794000</v>
      </c>
      <c r="J5" s="100">
        <f t="shared" si="0"/>
        <v>74393289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74393289</v>
      </c>
      <c r="X5" s="100">
        <f t="shared" si="0"/>
        <v>26971640</v>
      </c>
      <c r="Y5" s="100">
        <f t="shared" si="0"/>
        <v>47421649</v>
      </c>
      <c r="Z5" s="137">
        <f>+IF(X5&lt;&gt;0,+(Y5/X5)*100,0)</f>
        <v>175.82041358997822</v>
      </c>
      <c r="AA5" s="153">
        <f>SUM(AA6:AA8)</f>
        <v>211012853</v>
      </c>
    </row>
    <row r="6" spans="1:27" ht="13.5">
      <c r="A6" s="138" t="s">
        <v>75</v>
      </c>
      <c r="B6" s="136"/>
      <c r="C6" s="155"/>
      <c r="D6" s="155"/>
      <c r="E6" s="156">
        <v>209607591</v>
      </c>
      <c r="F6" s="60">
        <v>209607591</v>
      </c>
      <c r="G6" s="60">
        <v>63017737</v>
      </c>
      <c r="H6" s="60">
        <v>7581552</v>
      </c>
      <c r="I6" s="60">
        <v>3794000</v>
      </c>
      <c r="J6" s="60">
        <v>74393289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74393289</v>
      </c>
      <c r="X6" s="60">
        <v>26738486</v>
      </c>
      <c r="Y6" s="60">
        <v>47654803</v>
      </c>
      <c r="Z6" s="140">
        <v>178.23</v>
      </c>
      <c r="AA6" s="155">
        <v>209607591</v>
      </c>
    </row>
    <row r="7" spans="1:27" ht="13.5">
      <c r="A7" s="138" t="s">
        <v>76</v>
      </c>
      <c r="B7" s="136"/>
      <c r="C7" s="157"/>
      <c r="D7" s="157"/>
      <c r="E7" s="158">
        <v>1405262</v>
      </c>
      <c r="F7" s="159">
        <v>1405262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233154</v>
      </c>
      <c r="Y7" s="159">
        <v>-233154</v>
      </c>
      <c r="Z7" s="141">
        <v>-100</v>
      </c>
      <c r="AA7" s="157">
        <v>1405262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8041457</v>
      </c>
      <c r="F9" s="100">
        <f t="shared" si="1"/>
        <v>8041457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2059251</v>
      </c>
      <c r="Y9" s="100">
        <f t="shared" si="1"/>
        <v>-2059251</v>
      </c>
      <c r="Z9" s="137">
        <f>+IF(X9&lt;&gt;0,+(Y9/X9)*100,0)</f>
        <v>-100</v>
      </c>
      <c r="AA9" s="153">
        <f>SUM(AA10:AA14)</f>
        <v>8041457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>
        <v>7820517</v>
      </c>
      <c r="F11" s="60">
        <v>7820517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2004000</v>
      </c>
      <c r="Y11" s="60">
        <v>-2004000</v>
      </c>
      <c r="Z11" s="140">
        <v>-100</v>
      </c>
      <c r="AA11" s="155">
        <v>7820517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>
        <v>220940</v>
      </c>
      <c r="F14" s="159">
        <v>220940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55251</v>
      </c>
      <c r="Y14" s="159">
        <v>-55251</v>
      </c>
      <c r="Z14" s="141">
        <v>-100</v>
      </c>
      <c r="AA14" s="157">
        <v>220940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145332522</v>
      </c>
      <c r="F15" s="100">
        <f t="shared" si="2"/>
        <v>145332522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145332522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145000000</v>
      </c>
      <c r="F17" s="60">
        <v>145000000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>
        <v>145000000</v>
      </c>
    </row>
    <row r="18" spans="1:27" ht="13.5">
      <c r="A18" s="138" t="s">
        <v>87</v>
      </c>
      <c r="B18" s="136"/>
      <c r="C18" s="155"/>
      <c r="D18" s="155"/>
      <c r="E18" s="156">
        <v>332522</v>
      </c>
      <c r="F18" s="60">
        <v>332522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>
        <v>332522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25728305</v>
      </c>
      <c r="F19" s="100">
        <f t="shared" si="3"/>
        <v>25728305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6948750</v>
      </c>
      <c r="Y19" s="100">
        <f t="shared" si="3"/>
        <v>-6948750</v>
      </c>
      <c r="Z19" s="137">
        <f>+IF(X19&lt;&gt;0,+(Y19/X19)*100,0)</f>
        <v>-100</v>
      </c>
      <c r="AA19" s="153">
        <f>SUM(AA20:AA23)</f>
        <v>25728305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25728305</v>
      </c>
      <c r="F23" s="60">
        <v>25728305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6948750</v>
      </c>
      <c r="Y23" s="60">
        <v>-6948750</v>
      </c>
      <c r="Z23" s="140">
        <v>-100</v>
      </c>
      <c r="AA23" s="155">
        <v>25728305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390115137</v>
      </c>
      <c r="F25" s="73">
        <f t="shared" si="4"/>
        <v>390115137</v>
      </c>
      <c r="G25" s="73">
        <f t="shared" si="4"/>
        <v>63017737</v>
      </c>
      <c r="H25" s="73">
        <f t="shared" si="4"/>
        <v>7581552</v>
      </c>
      <c r="I25" s="73">
        <f t="shared" si="4"/>
        <v>3794000</v>
      </c>
      <c r="J25" s="73">
        <f t="shared" si="4"/>
        <v>74393289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74393289</v>
      </c>
      <c r="X25" s="73">
        <f t="shared" si="4"/>
        <v>35979641</v>
      </c>
      <c r="Y25" s="73">
        <f t="shared" si="4"/>
        <v>38413648</v>
      </c>
      <c r="Z25" s="170">
        <f>+IF(X25&lt;&gt;0,+(Y25/X25)*100,0)</f>
        <v>106.76495632627352</v>
      </c>
      <c r="AA25" s="168">
        <f>+AA5+AA9+AA15+AA19+AA24</f>
        <v>390115137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121256115</v>
      </c>
      <c r="F28" s="100">
        <f t="shared" si="5"/>
        <v>121256115</v>
      </c>
      <c r="G28" s="100">
        <f t="shared" si="5"/>
        <v>11474000</v>
      </c>
      <c r="H28" s="100">
        <f t="shared" si="5"/>
        <v>16752358</v>
      </c>
      <c r="I28" s="100">
        <f t="shared" si="5"/>
        <v>17806000</v>
      </c>
      <c r="J28" s="100">
        <f t="shared" si="5"/>
        <v>46032358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46032358</v>
      </c>
      <c r="X28" s="100">
        <f t="shared" si="5"/>
        <v>27773250</v>
      </c>
      <c r="Y28" s="100">
        <f t="shared" si="5"/>
        <v>18259108</v>
      </c>
      <c r="Z28" s="137">
        <f>+IF(X28&lt;&gt;0,+(Y28/X28)*100,0)</f>
        <v>65.74350499131359</v>
      </c>
      <c r="AA28" s="153">
        <f>SUM(AA29:AA31)</f>
        <v>121256115</v>
      </c>
    </row>
    <row r="29" spans="1:27" ht="13.5">
      <c r="A29" s="138" t="s">
        <v>75</v>
      </c>
      <c r="B29" s="136"/>
      <c r="C29" s="155"/>
      <c r="D29" s="155"/>
      <c r="E29" s="156">
        <v>49676985</v>
      </c>
      <c r="F29" s="60">
        <v>49676985</v>
      </c>
      <c r="G29" s="60">
        <v>11474000</v>
      </c>
      <c r="H29" s="60">
        <v>16752358</v>
      </c>
      <c r="I29" s="60">
        <v>17806000</v>
      </c>
      <c r="J29" s="60">
        <v>46032358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46032358</v>
      </c>
      <c r="X29" s="60">
        <v>12143751</v>
      </c>
      <c r="Y29" s="60">
        <v>33888607</v>
      </c>
      <c r="Z29" s="140">
        <v>279.06</v>
      </c>
      <c r="AA29" s="155">
        <v>49676985</v>
      </c>
    </row>
    <row r="30" spans="1:27" ht="13.5">
      <c r="A30" s="138" t="s">
        <v>76</v>
      </c>
      <c r="B30" s="136"/>
      <c r="C30" s="157"/>
      <c r="D30" s="157"/>
      <c r="E30" s="158">
        <v>69211477</v>
      </c>
      <c r="F30" s="159">
        <v>69211477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15629499</v>
      </c>
      <c r="Y30" s="159">
        <v>-15629499</v>
      </c>
      <c r="Z30" s="141">
        <v>-100</v>
      </c>
      <c r="AA30" s="157">
        <v>69211477</v>
      </c>
    </row>
    <row r="31" spans="1:27" ht="13.5">
      <c r="A31" s="138" t="s">
        <v>77</v>
      </c>
      <c r="B31" s="136"/>
      <c r="C31" s="155"/>
      <c r="D31" s="155"/>
      <c r="E31" s="156">
        <v>2367653</v>
      </c>
      <c r="F31" s="60">
        <v>2367653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>
        <v>0</v>
      </c>
      <c r="AA31" s="155">
        <v>2367653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78374273</v>
      </c>
      <c r="F32" s="100">
        <f t="shared" si="6"/>
        <v>78374273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19834251</v>
      </c>
      <c r="Y32" s="100">
        <f t="shared" si="6"/>
        <v>-19834251</v>
      </c>
      <c r="Z32" s="137">
        <f>+IF(X32&lt;&gt;0,+(Y32/X32)*100,0)</f>
        <v>-100</v>
      </c>
      <c r="AA32" s="153">
        <f>SUM(AA33:AA37)</f>
        <v>78374273</v>
      </c>
    </row>
    <row r="33" spans="1:27" ht="13.5">
      <c r="A33" s="138" t="s">
        <v>79</v>
      </c>
      <c r="B33" s="136"/>
      <c r="C33" s="155"/>
      <c r="D33" s="155"/>
      <c r="E33" s="156">
        <v>8595853</v>
      </c>
      <c r="F33" s="60">
        <v>8595853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>
        <v>8595853</v>
      </c>
    </row>
    <row r="34" spans="1:27" ht="13.5">
      <c r="A34" s="138" t="s">
        <v>80</v>
      </c>
      <c r="B34" s="136"/>
      <c r="C34" s="155"/>
      <c r="D34" s="155"/>
      <c r="E34" s="156">
        <v>13676720</v>
      </c>
      <c r="F34" s="60">
        <v>13676720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3419250</v>
      </c>
      <c r="Y34" s="60">
        <v>-3419250</v>
      </c>
      <c r="Z34" s="140">
        <v>-100</v>
      </c>
      <c r="AA34" s="155">
        <v>13676720</v>
      </c>
    </row>
    <row r="35" spans="1:27" ht="13.5">
      <c r="A35" s="138" t="s">
        <v>81</v>
      </c>
      <c r="B35" s="136"/>
      <c r="C35" s="155"/>
      <c r="D35" s="155"/>
      <c r="E35" s="156">
        <v>29148563</v>
      </c>
      <c r="F35" s="60">
        <v>29148563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8551500</v>
      </c>
      <c r="Y35" s="60">
        <v>-8551500</v>
      </c>
      <c r="Z35" s="140">
        <v>-100</v>
      </c>
      <c r="AA35" s="155">
        <v>29148563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26953137</v>
      </c>
      <c r="F37" s="159">
        <v>26953137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7863501</v>
      </c>
      <c r="Y37" s="159">
        <v>-7863501</v>
      </c>
      <c r="Z37" s="141">
        <v>-100</v>
      </c>
      <c r="AA37" s="157">
        <v>26953137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161155381</v>
      </c>
      <c r="F38" s="100">
        <f t="shared" si="7"/>
        <v>161155381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6484749</v>
      </c>
      <c r="Y38" s="100">
        <f t="shared" si="7"/>
        <v>-6484749</v>
      </c>
      <c r="Z38" s="137">
        <f>+IF(X38&lt;&gt;0,+(Y38/X38)*100,0)</f>
        <v>-100</v>
      </c>
      <c r="AA38" s="153">
        <f>SUM(AA39:AA41)</f>
        <v>161155381</v>
      </c>
    </row>
    <row r="39" spans="1:27" ht="13.5">
      <c r="A39" s="138" t="s">
        <v>85</v>
      </c>
      <c r="B39" s="136"/>
      <c r="C39" s="155"/>
      <c r="D39" s="155"/>
      <c r="E39" s="156">
        <v>9235562</v>
      </c>
      <c r="F39" s="60">
        <v>9235562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5320500</v>
      </c>
      <c r="Y39" s="60">
        <v>-5320500</v>
      </c>
      <c r="Z39" s="140">
        <v>-100</v>
      </c>
      <c r="AA39" s="155">
        <v>9235562</v>
      </c>
    </row>
    <row r="40" spans="1:27" ht="13.5">
      <c r="A40" s="138" t="s">
        <v>86</v>
      </c>
      <c r="B40" s="136"/>
      <c r="C40" s="155"/>
      <c r="D40" s="155"/>
      <c r="E40" s="156">
        <v>148325000</v>
      </c>
      <c r="F40" s="60">
        <v>148325000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1164249</v>
      </c>
      <c r="Y40" s="60">
        <v>-1164249</v>
      </c>
      <c r="Z40" s="140">
        <v>-100</v>
      </c>
      <c r="AA40" s="155">
        <v>148325000</v>
      </c>
    </row>
    <row r="41" spans="1:27" ht="13.5">
      <c r="A41" s="138" t="s">
        <v>87</v>
      </c>
      <c r="B41" s="136"/>
      <c r="C41" s="155"/>
      <c r="D41" s="155"/>
      <c r="E41" s="156">
        <v>3594819</v>
      </c>
      <c r="F41" s="60">
        <v>3594819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>
        <v>3594819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25737982</v>
      </c>
      <c r="F42" s="100">
        <f t="shared" si="8"/>
        <v>25737982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6095250</v>
      </c>
      <c r="Y42" s="100">
        <f t="shared" si="8"/>
        <v>-6095250</v>
      </c>
      <c r="Z42" s="137">
        <f>+IF(X42&lt;&gt;0,+(Y42/X42)*100,0)</f>
        <v>-100</v>
      </c>
      <c r="AA42" s="153">
        <f>SUM(AA43:AA46)</f>
        <v>25737982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>
        <v>17700</v>
      </c>
      <c r="F44" s="60">
        <v>17700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>
        <v>17700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25720282</v>
      </c>
      <c r="F46" s="60">
        <v>25720282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6095250</v>
      </c>
      <c r="Y46" s="60">
        <v>-6095250</v>
      </c>
      <c r="Z46" s="140">
        <v>-100</v>
      </c>
      <c r="AA46" s="155">
        <v>25720282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1313856</v>
      </c>
      <c r="F47" s="100">
        <v>1313856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>
        <v>1313856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387837607</v>
      </c>
      <c r="F48" s="73">
        <f t="shared" si="9"/>
        <v>387837607</v>
      </c>
      <c r="G48" s="73">
        <f t="shared" si="9"/>
        <v>11474000</v>
      </c>
      <c r="H48" s="73">
        <f t="shared" si="9"/>
        <v>16752358</v>
      </c>
      <c r="I48" s="73">
        <f t="shared" si="9"/>
        <v>17806000</v>
      </c>
      <c r="J48" s="73">
        <f t="shared" si="9"/>
        <v>46032358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46032358</v>
      </c>
      <c r="X48" s="73">
        <f t="shared" si="9"/>
        <v>60187500</v>
      </c>
      <c r="Y48" s="73">
        <f t="shared" si="9"/>
        <v>-14155142</v>
      </c>
      <c r="Z48" s="170">
        <f>+IF(X48&lt;&gt;0,+(Y48/X48)*100,0)</f>
        <v>-23.51840830737279</v>
      </c>
      <c r="AA48" s="168">
        <f>+AA28+AA32+AA38+AA42+AA47</f>
        <v>387837607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2277530</v>
      </c>
      <c r="F49" s="173">
        <f t="shared" si="10"/>
        <v>2277530</v>
      </c>
      <c r="G49" s="173">
        <f t="shared" si="10"/>
        <v>51543737</v>
      </c>
      <c r="H49" s="173">
        <f t="shared" si="10"/>
        <v>-9170806</v>
      </c>
      <c r="I49" s="173">
        <f t="shared" si="10"/>
        <v>-14012000</v>
      </c>
      <c r="J49" s="173">
        <f t="shared" si="10"/>
        <v>28360931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28360931</v>
      </c>
      <c r="X49" s="173">
        <f>IF(F25=F48,0,X25-X48)</f>
        <v>-24207859</v>
      </c>
      <c r="Y49" s="173">
        <f t="shared" si="10"/>
        <v>52568790</v>
      </c>
      <c r="Z49" s="174">
        <f>+IF(X49&lt;&gt;0,+(Y49/X49)*100,0)</f>
        <v>-217.15588313695977</v>
      </c>
      <c r="AA49" s="171">
        <f>+AA25-AA48</f>
        <v>2277530</v>
      </c>
    </row>
    <row r="50" spans="1:27" ht="13.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2718176</v>
      </c>
      <c r="F12" s="60">
        <v>2718176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679251</v>
      </c>
      <c r="Y12" s="60">
        <v>-679251</v>
      </c>
      <c r="Z12" s="140">
        <v>-100</v>
      </c>
      <c r="AA12" s="155">
        <v>2718176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15714823</v>
      </c>
      <c r="F13" s="60">
        <v>15714823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1700000</v>
      </c>
      <c r="Y13" s="60">
        <v>-1700000</v>
      </c>
      <c r="Z13" s="140">
        <v>-100</v>
      </c>
      <c r="AA13" s="155">
        <v>15714823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896605</v>
      </c>
      <c r="F14" s="60">
        <v>896605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224250</v>
      </c>
      <c r="Y14" s="60">
        <v>-224250</v>
      </c>
      <c r="Z14" s="140">
        <v>-100</v>
      </c>
      <c r="AA14" s="155">
        <v>896605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332522</v>
      </c>
      <c r="F17" s="60">
        <v>332522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95000</v>
      </c>
      <c r="Y17" s="60">
        <v>-95000</v>
      </c>
      <c r="Z17" s="140">
        <v>-100</v>
      </c>
      <c r="AA17" s="155">
        <v>332522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19021800</v>
      </c>
      <c r="F18" s="60">
        <v>19021800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4755501</v>
      </c>
      <c r="Y18" s="60">
        <v>-4755501</v>
      </c>
      <c r="Z18" s="140">
        <v>-100</v>
      </c>
      <c r="AA18" s="155">
        <v>19021800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158885301</v>
      </c>
      <c r="F19" s="60">
        <v>158885301</v>
      </c>
      <c r="G19" s="60">
        <v>63015000</v>
      </c>
      <c r="H19" s="60">
        <v>4437000</v>
      </c>
      <c r="I19" s="60">
        <v>0</v>
      </c>
      <c r="J19" s="60">
        <v>67452000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67452000</v>
      </c>
      <c r="X19" s="60">
        <v>44002000</v>
      </c>
      <c r="Y19" s="60">
        <v>23450000</v>
      </c>
      <c r="Z19" s="140">
        <v>53.29</v>
      </c>
      <c r="AA19" s="155">
        <v>158885301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189389910</v>
      </c>
      <c r="F20" s="54">
        <v>189389910</v>
      </c>
      <c r="G20" s="54">
        <v>2737</v>
      </c>
      <c r="H20" s="54">
        <v>3144552</v>
      </c>
      <c r="I20" s="54">
        <v>3794000</v>
      </c>
      <c r="J20" s="54">
        <v>6941289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6941289</v>
      </c>
      <c r="X20" s="54">
        <v>12555273</v>
      </c>
      <c r="Y20" s="54">
        <v>-5613984</v>
      </c>
      <c r="Z20" s="184">
        <v>-44.71</v>
      </c>
      <c r="AA20" s="130">
        <v>189389910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3156000</v>
      </c>
      <c r="F21" s="60">
        <v>3156000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3156000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390115137</v>
      </c>
      <c r="F22" s="190">
        <f t="shared" si="0"/>
        <v>390115137</v>
      </c>
      <c r="G22" s="190">
        <f t="shared" si="0"/>
        <v>63017737</v>
      </c>
      <c r="H22" s="190">
        <f t="shared" si="0"/>
        <v>7581552</v>
      </c>
      <c r="I22" s="190">
        <f t="shared" si="0"/>
        <v>3794000</v>
      </c>
      <c r="J22" s="190">
        <f t="shared" si="0"/>
        <v>74393289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74393289</v>
      </c>
      <c r="X22" s="190">
        <f t="shared" si="0"/>
        <v>64011275</v>
      </c>
      <c r="Y22" s="190">
        <f t="shared" si="0"/>
        <v>10382014</v>
      </c>
      <c r="Z22" s="191">
        <f>+IF(X22&lt;&gt;0,+(Y22/X22)*100,0)</f>
        <v>16.219039536394174</v>
      </c>
      <c r="AA22" s="188">
        <f>SUM(AA5:AA21)</f>
        <v>390115137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132798446</v>
      </c>
      <c r="F25" s="60">
        <v>132798446</v>
      </c>
      <c r="G25" s="60">
        <v>9702000</v>
      </c>
      <c r="H25" s="60">
        <v>8635584</v>
      </c>
      <c r="I25" s="60">
        <v>9645000</v>
      </c>
      <c r="J25" s="60">
        <v>27982584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27982584</v>
      </c>
      <c r="X25" s="60">
        <v>30378000</v>
      </c>
      <c r="Y25" s="60">
        <v>-2395416</v>
      </c>
      <c r="Z25" s="140">
        <v>-7.89</v>
      </c>
      <c r="AA25" s="155">
        <v>132798446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11572212</v>
      </c>
      <c r="F26" s="60">
        <v>11572212</v>
      </c>
      <c r="G26" s="60">
        <v>872000</v>
      </c>
      <c r="H26" s="60">
        <v>862605</v>
      </c>
      <c r="I26" s="60">
        <v>825000</v>
      </c>
      <c r="J26" s="60">
        <v>2559605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2559605</v>
      </c>
      <c r="X26" s="60">
        <v>2628000</v>
      </c>
      <c r="Y26" s="60">
        <v>-68395</v>
      </c>
      <c r="Z26" s="140">
        <v>-2.6</v>
      </c>
      <c r="AA26" s="155">
        <v>11572212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1600597</v>
      </c>
      <c r="F27" s="60">
        <v>1600597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400251</v>
      </c>
      <c r="Y27" s="60">
        <v>-400251</v>
      </c>
      <c r="Z27" s="140">
        <v>-100</v>
      </c>
      <c r="AA27" s="155">
        <v>1600597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3271549</v>
      </c>
      <c r="F28" s="60">
        <v>3271549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818001</v>
      </c>
      <c r="Y28" s="60">
        <v>-818001</v>
      </c>
      <c r="Z28" s="140">
        <v>-100</v>
      </c>
      <c r="AA28" s="155">
        <v>3271549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185057</v>
      </c>
      <c r="F31" s="60">
        <v>185057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46251</v>
      </c>
      <c r="Y31" s="60">
        <v>-46251</v>
      </c>
      <c r="Z31" s="140">
        <v>-100</v>
      </c>
      <c r="AA31" s="155">
        <v>185057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60636146</v>
      </c>
      <c r="F32" s="60">
        <v>60636146</v>
      </c>
      <c r="G32" s="60">
        <v>0</v>
      </c>
      <c r="H32" s="60">
        <v>0</v>
      </c>
      <c r="I32" s="60">
        <v>4633000</v>
      </c>
      <c r="J32" s="60">
        <v>4633000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4633000</v>
      </c>
      <c r="X32" s="60">
        <v>15075501</v>
      </c>
      <c r="Y32" s="60">
        <v>-10442501</v>
      </c>
      <c r="Z32" s="140">
        <v>-69.27</v>
      </c>
      <c r="AA32" s="155">
        <v>60636146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177773600</v>
      </c>
      <c r="F34" s="60">
        <v>177773600</v>
      </c>
      <c r="G34" s="60">
        <v>900000</v>
      </c>
      <c r="H34" s="60">
        <v>7254169</v>
      </c>
      <c r="I34" s="60">
        <v>2703000</v>
      </c>
      <c r="J34" s="60">
        <v>10857169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10857169</v>
      </c>
      <c r="X34" s="60">
        <v>8889546</v>
      </c>
      <c r="Y34" s="60">
        <v>1967623</v>
      </c>
      <c r="Z34" s="140">
        <v>22.13</v>
      </c>
      <c r="AA34" s="155">
        <v>177773600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387837607</v>
      </c>
      <c r="F36" s="190">
        <f t="shared" si="1"/>
        <v>387837607</v>
      </c>
      <c r="G36" s="190">
        <f t="shared" si="1"/>
        <v>11474000</v>
      </c>
      <c r="H36" s="190">
        <f t="shared" si="1"/>
        <v>16752358</v>
      </c>
      <c r="I36" s="190">
        <f t="shared" si="1"/>
        <v>17806000</v>
      </c>
      <c r="J36" s="190">
        <f t="shared" si="1"/>
        <v>46032358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46032358</v>
      </c>
      <c r="X36" s="190">
        <f t="shared" si="1"/>
        <v>58235550</v>
      </c>
      <c r="Y36" s="190">
        <f t="shared" si="1"/>
        <v>-12203192</v>
      </c>
      <c r="Z36" s="191">
        <f>+IF(X36&lt;&gt;0,+(Y36/X36)*100,0)</f>
        <v>-20.954884087125475</v>
      </c>
      <c r="AA36" s="188">
        <f>SUM(AA25:AA35)</f>
        <v>387837607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2277530</v>
      </c>
      <c r="F38" s="106">
        <f t="shared" si="2"/>
        <v>2277530</v>
      </c>
      <c r="G38" s="106">
        <f t="shared" si="2"/>
        <v>51543737</v>
      </c>
      <c r="H38" s="106">
        <f t="shared" si="2"/>
        <v>-9170806</v>
      </c>
      <c r="I38" s="106">
        <f t="shared" si="2"/>
        <v>-14012000</v>
      </c>
      <c r="J38" s="106">
        <f t="shared" si="2"/>
        <v>28360931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28360931</v>
      </c>
      <c r="X38" s="106">
        <f>IF(F22=F36,0,X22-X36)</f>
        <v>5775725</v>
      </c>
      <c r="Y38" s="106">
        <f t="shared" si="2"/>
        <v>22585206</v>
      </c>
      <c r="Z38" s="201">
        <f>+IF(X38&lt;&gt;0,+(Y38/X38)*100,0)</f>
        <v>391.0367269909838</v>
      </c>
      <c r="AA38" s="199">
        <f>+AA22-AA36</f>
        <v>2277530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2277530</v>
      </c>
      <c r="F42" s="88">
        <f t="shared" si="3"/>
        <v>2277530</v>
      </c>
      <c r="G42" s="88">
        <f t="shared" si="3"/>
        <v>51543737</v>
      </c>
      <c r="H42" s="88">
        <f t="shared" si="3"/>
        <v>-9170806</v>
      </c>
      <c r="I42" s="88">
        <f t="shared" si="3"/>
        <v>-14012000</v>
      </c>
      <c r="J42" s="88">
        <f t="shared" si="3"/>
        <v>28360931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28360931</v>
      </c>
      <c r="X42" s="88">
        <f t="shared" si="3"/>
        <v>5775725</v>
      </c>
      <c r="Y42" s="88">
        <f t="shared" si="3"/>
        <v>22585206</v>
      </c>
      <c r="Z42" s="208">
        <f>+IF(X42&lt;&gt;0,+(Y42/X42)*100,0)</f>
        <v>391.0367269909838</v>
      </c>
      <c r="AA42" s="206">
        <f>SUM(AA38:AA41)</f>
        <v>2277530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2277530</v>
      </c>
      <c r="F44" s="77">
        <f t="shared" si="4"/>
        <v>2277530</v>
      </c>
      <c r="G44" s="77">
        <f t="shared" si="4"/>
        <v>51543737</v>
      </c>
      <c r="H44" s="77">
        <f t="shared" si="4"/>
        <v>-9170806</v>
      </c>
      <c r="I44" s="77">
        <f t="shared" si="4"/>
        <v>-14012000</v>
      </c>
      <c r="J44" s="77">
        <f t="shared" si="4"/>
        <v>28360931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28360931</v>
      </c>
      <c r="X44" s="77">
        <f t="shared" si="4"/>
        <v>5775725</v>
      </c>
      <c r="Y44" s="77">
        <f t="shared" si="4"/>
        <v>22585206</v>
      </c>
      <c r="Z44" s="212">
        <f>+IF(X44&lt;&gt;0,+(Y44/X44)*100,0)</f>
        <v>391.0367269909838</v>
      </c>
      <c r="AA44" s="210">
        <f>+AA42-AA43</f>
        <v>2277530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2277530</v>
      </c>
      <c r="F46" s="88">
        <f t="shared" si="5"/>
        <v>2277530</v>
      </c>
      <c r="G46" s="88">
        <f t="shared" si="5"/>
        <v>51543737</v>
      </c>
      <c r="H46" s="88">
        <f t="shared" si="5"/>
        <v>-9170806</v>
      </c>
      <c r="I46" s="88">
        <f t="shared" si="5"/>
        <v>-14012000</v>
      </c>
      <c r="J46" s="88">
        <f t="shared" si="5"/>
        <v>28360931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28360931</v>
      </c>
      <c r="X46" s="88">
        <f t="shared" si="5"/>
        <v>5775725</v>
      </c>
      <c r="Y46" s="88">
        <f t="shared" si="5"/>
        <v>22585206</v>
      </c>
      <c r="Z46" s="208">
        <f>+IF(X46&lt;&gt;0,+(Y46/X46)*100,0)</f>
        <v>391.0367269909838</v>
      </c>
      <c r="AA46" s="206">
        <f>SUM(AA44:AA45)</f>
        <v>2277530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2277530</v>
      </c>
      <c r="F48" s="219">
        <f t="shared" si="6"/>
        <v>2277530</v>
      </c>
      <c r="G48" s="219">
        <f t="shared" si="6"/>
        <v>51543737</v>
      </c>
      <c r="H48" s="220">
        <f t="shared" si="6"/>
        <v>-9170806</v>
      </c>
      <c r="I48" s="220">
        <f t="shared" si="6"/>
        <v>-14012000</v>
      </c>
      <c r="J48" s="220">
        <f t="shared" si="6"/>
        <v>28360931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28360931</v>
      </c>
      <c r="X48" s="220">
        <f t="shared" si="6"/>
        <v>5775725</v>
      </c>
      <c r="Y48" s="220">
        <f t="shared" si="6"/>
        <v>22585206</v>
      </c>
      <c r="Z48" s="221">
        <f>+IF(X48&lt;&gt;0,+(Y48/X48)*100,0)</f>
        <v>391.0367269909838</v>
      </c>
      <c r="AA48" s="222">
        <f>SUM(AA46:AA47)</f>
        <v>2277530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1440100</v>
      </c>
      <c r="F5" s="100">
        <f t="shared" si="0"/>
        <v>1440100</v>
      </c>
      <c r="G5" s="100">
        <f t="shared" si="0"/>
        <v>29000</v>
      </c>
      <c r="H5" s="100">
        <f t="shared" si="0"/>
        <v>0</v>
      </c>
      <c r="I5" s="100">
        <f t="shared" si="0"/>
        <v>0</v>
      </c>
      <c r="J5" s="100">
        <f t="shared" si="0"/>
        <v>29000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29000</v>
      </c>
      <c r="X5" s="100">
        <f t="shared" si="0"/>
        <v>572000</v>
      </c>
      <c r="Y5" s="100">
        <f t="shared" si="0"/>
        <v>-543000</v>
      </c>
      <c r="Z5" s="137">
        <f>+IF(X5&lt;&gt;0,+(Y5/X5)*100,0)</f>
        <v>-94.93006993006993</v>
      </c>
      <c r="AA5" s="153">
        <f>SUM(AA6:AA8)</f>
        <v>1440100</v>
      </c>
    </row>
    <row r="6" spans="1:27" ht="13.5">
      <c r="A6" s="138" t="s">
        <v>75</v>
      </c>
      <c r="B6" s="136"/>
      <c r="C6" s="155"/>
      <c r="D6" s="155"/>
      <c r="E6" s="156">
        <v>1368100</v>
      </c>
      <c r="F6" s="60">
        <v>1368100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530000</v>
      </c>
      <c r="Y6" s="60">
        <v>-530000</v>
      </c>
      <c r="Z6" s="140">
        <v>-100</v>
      </c>
      <c r="AA6" s="62">
        <v>1368100</v>
      </c>
    </row>
    <row r="7" spans="1:27" ht="13.5">
      <c r="A7" s="138" t="s">
        <v>76</v>
      </c>
      <c r="B7" s="136"/>
      <c r="C7" s="157"/>
      <c r="D7" s="157"/>
      <c r="E7" s="158">
        <v>72000</v>
      </c>
      <c r="F7" s="159">
        <v>72000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42000</v>
      </c>
      <c r="Y7" s="159">
        <v>-42000</v>
      </c>
      <c r="Z7" s="141">
        <v>-100</v>
      </c>
      <c r="AA7" s="225">
        <v>72000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29000</v>
      </c>
      <c r="H8" s="60"/>
      <c r="I8" s="60"/>
      <c r="J8" s="60">
        <v>29000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29000</v>
      </c>
      <c r="X8" s="60"/>
      <c r="Y8" s="60">
        <v>29000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7833200</v>
      </c>
      <c r="F9" s="100">
        <f t="shared" si="1"/>
        <v>7833200</v>
      </c>
      <c r="G9" s="100">
        <f t="shared" si="1"/>
        <v>0</v>
      </c>
      <c r="H9" s="100">
        <f t="shared" si="1"/>
        <v>0</v>
      </c>
      <c r="I9" s="100">
        <f t="shared" si="1"/>
        <v>6000</v>
      </c>
      <c r="J9" s="100">
        <f t="shared" si="1"/>
        <v>6000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6000</v>
      </c>
      <c r="X9" s="100">
        <f t="shared" si="1"/>
        <v>393000</v>
      </c>
      <c r="Y9" s="100">
        <f t="shared" si="1"/>
        <v>-387000</v>
      </c>
      <c r="Z9" s="137">
        <f>+IF(X9&lt;&gt;0,+(Y9/X9)*100,0)</f>
        <v>-98.47328244274809</v>
      </c>
      <c r="AA9" s="102">
        <f>SUM(AA10:AA14)</f>
        <v>7833200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2000000</v>
      </c>
      <c r="F11" s="60">
        <v>2000000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150000</v>
      </c>
      <c r="Y11" s="60">
        <v>-150000</v>
      </c>
      <c r="Z11" s="140">
        <v>-100</v>
      </c>
      <c r="AA11" s="62">
        <v>2000000</v>
      </c>
    </row>
    <row r="12" spans="1:27" ht="13.5">
      <c r="A12" s="138" t="s">
        <v>81</v>
      </c>
      <c r="B12" s="136"/>
      <c r="C12" s="155"/>
      <c r="D12" s="155"/>
      <c r="E12" s="156">
        <v>5790200</v>
      </c>
      <c r="F12" s="60">
        <v>5790200</v>
      </c>
      <c r="G12" s="60"/>
      <c r="H12" s="60"/>
      <c r="I12" s="60">
        <v>6000</v>
      </c>
      <c r="J12" s="60">
        <v>6000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6000</v>
      </c>
      <c r="X12" s="60">
        <v>200000</v>
      </c>
      <c r="Y12" s="60">
        <v>-194000</v>
      </c>
      <c r="Z12" s="140">
        <v>-97</v>
      </c>
      <c r="AA12" s="62">
        <v>5790200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43000</v>
      </c>
      <c r="F14" s="159">
        <v>43000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43000</v>
      </c>
      <c r="Y14" s="159">
        <v>-43000</v>
      </c>
      <c r="Z14" s="141">
        <v>-100</v>
      </c>
      <c r="AA14" s="225">
        <v>43000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30000</v>
      </c>
      <c r="F15" s="100">
        <f t="shared" si="2"/>
        <v>30000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30000</v>
      </c>
      <c r="Y15" s="100">
        <f t="shared" si="2"/>
        <v>-30000</v>
      </c>
      <c r="Z15" s="137">
        <f>+IF(X15&lt;&gt;0,+(Y15/X15)*100,0)</f>
        <v>-100</v>
      </c>
      <c r="AA15" s="102">
        <f>SUM(AA16:AA18)</f>
        <v>30000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>
        <v>30000</v>
      </c>
      <c r="F18" s="60">
        <v>30000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30000</v>
      </c>
      <c r="Y18" s="60">
        <v>-30000</v>
      </c>
      <c r="Z18" s="140">
        <v>-100</v>
      </c>
      <c r="AA18" s="62">
        <v>30000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9303300</v>
      </c>
      <c r="F25" s="219">
        <f t="shared" si="4"/>
        <v>9303300</v>
      </c>
      <c r="G25" s="219">
        <f t="shared" si="4"/>
        <v>29000</v>
      </c>
      <c r="H25" s="219">
        <f t="shared" si="4"/>
        <v>0</v>
      </c>
      <c r="I25" s="219">
        <f t="shared" si="4"/>
        <v>6000</v>
      </c>
      <c r="J25" s="219">
        <f t="shared" si="4"/>
        <v>35000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35000</v>
      </c>
      <c r="X25" s="219">
        <f t="shared" si="4"/>
        <v>995000</v>
      </c>
      <c r="Y25" s="219">
        <f t="shared" si="4"/>
        <v>-960000</v>
      </c>
      <c r="Z25" s="231">
        <f>+IF(X25&lt;&gt;0,+(Y25/X25)*100,0)</f>
        <v>-96.4824120603015</v>
      </c>
      <c r="AA25" s="232">
        <f>+AA5+AA9+AA15+AA19+AA24</f>
        <v>9303300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9303300</v>
      </c>
      <c r="F35" s="60">
        <v>9303300</v>
      </c>
      <c r="G35" s="60">
        <v>29000</v>
      </c>
      <c r="H35" s="60"/>
      <c r="I35" s="60">
        <v>6000</v>
      </c>
      <c r="J35" s="60">
        <v>35000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35000</v>
      </c>
      <c r="X35" s="60"/>
      <c r="Y35" s="60">
        <v>35000</v>
      </c>
      <c r="Z35" s="140"/>
      <c r="AA35" s="62">
        <v>9303300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9303300</v>
      </c>
      <c r="F36" s="220">
        <f t="shared" si="6"/>
        <v>9303300</v>
      </c>
      <c r="G36" s="220">
        <f t="shared" si="6"/>
        <v>29000</v>
      </c>
      <c r="H36" s="220">
        <f t="shared" si="6"/>
        <v>0</v>
      </c>
      <c r="I36" s="220">
        <f t="shared" si="6"/>
        <v>6000</v>
      </c>
      <c r="J36" s="220">
        <f t="shared" si="6"/>
        <v>35000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35000</v>
      </c>
      <c r="X36" s="220">
        <f t="shared" si="6"/>
        <v>0</v>
      </c>
      <c r="Y36" s="220">
        <f t="shared" si="6"/>
        <v>35000</v>
      </c>
      <c r="Z36" s="221">
        <f>+IF(X36&lt;&gt;0,+(Y36/X36)*100,0)</f>
        <v>0</v>
      </c>
      <c r="AA36" s="239">
        <f>SUM(AA32:AA35)</f>
        <v>9303300</v>
      </c>
    </row>
    <row r="37" spans="1:27" ht="13.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164927000</v>
      </c>
      <c r="F6" s="60">
        <v>164927000</v>
      </c>
      <c r="G6" s="60">
        <v>180800</v>
      </c>
      <c r="H6" s="60">
        <v>171627</v>
      </c>
      <c r="I6" s="60">
        <v>159184</v>
      </c>
      <c r="J6" s="60">
        <v>159184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159184</v>
      </c>
      <c r="X6" s="60">
        <v>41231750</v>
      </c>
      <c r="Y6" s="60">
        <v>-41072566</v>
      </c>
      <c r="Z6" s="140">
        <v>-99.61</v>
      </c>
      <c r="AA6" s="62">
        <v>164927000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>
        <v>1566</v>
      </c>
      <c r="J8" s="60">
        <v>1566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1566</v>
      </c>
      <c r="X8" s="60"/>
      <c r="Y8" s="60">
        <v>1566</v>
      </c>
      <c r="Z8" s="140"/>
      <c r="AA8" s="62"/>
    </row>
    <row r="9" spans="1:27" ht="13.5">
      <c r="A9" s="249" t="s">
        <v>146</v>
      </c>
      <c r="B9" s="182"/>
      <c r="C9" s="155"/>
      <c r="D9" s="155"/>
      <c r="E9" s="59">
        <v>8217000</v>
      </c>
      <c r="F9" s="60">
        <v>8217000</v>
      </c>
      <c r="G9" s="60">
        <v>15808</v>
      </c>
      <c r="H9" s="60">
        <v>16537</v>
      </c>
      <c r="I9" s="60">
        <v>20494</v>
      </c>
      <c r="J9" s="60">
        <v>20494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20494</v>
      </c>
      <c r="X9" s="60">
        <v>2054250</v>
      </c>
      <c r="Y9" s="60">
        <v>-2033756</v>
      </c>
      <c r="Z9" s="140">
        <v>-99</v>
      </c>
      <c r="AA9" s="62">
        <v>8217000</v>
      </c>
    </row>
    <row r="10" spans="1:27" ht="13.5">
      <c r="A10" s="249" t="s">
        <v>147</v>
      </c>
      <c r="B10" s="182"/>
      <c r="C10" s="155"/>
      <c r="D10" s="155"/>
      <c r="E10" s="59">
        <v>3550000</v>
      </c>
      <c r="F10" s="60">
        <v>3550000</v>
      </c>
      <c r="G10" s="159"/>
      <c r="H10" s="159">
        <v>4108</v>
      </c>
      <c r="I10" s="159">
        <v>4108</v>
      </c>
      <c r="J10" s="60">
        <v>4108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4108</v>
      </c>
      <c r="X10" s="60">
        <v>887500</v>
      </c>
      <c r="Y10" s="159">
        <v>-883392</v>
      </c>
      <c r="Z10" s="141">
        <v>-99.54</v>
      </c>
      <c r="AA10" s="225">
        <v>3550000</v>
      </c>
    </row>
    <row r="11" spans="1:27" ht="13.5">
      <c r="A11" s="249" t="s">
        <v>148</v>
      </c>
      <c r="B11" s="182"/>
      <c r="C11" s="155"/>
      <c r="D11" s="155"/>
      <c r="E11" s="59">
        <v>3639000</v>
      </c>
      <c r="F11" s="60">
        <v>3639000</v>
      </c>
      <c r="G11" s="60">
        <v>3982</v>
      </c>
      <c r="H11" s="60">
        <v>2568</v>
      </c>
      <c r="I11" s="60">
        <v>4018</v>
      </c>
      <c r="J11" s="60">
        <v>4018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4018</v>
      </c>
      <c r="X11" s="60">
        <v>909750</v>
      </c>
      <c r="Y11" s="60">
        <v>-905732</v>
      </c>
      <c r="Z11" s="140">
        <v>-99.56</v>
      </c>
      <c r="AA11" s="62">
        <v>3639000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180333000</v>
      </c>
      <c r="F12" s="73">
        <f t="shared" si="0"/>
        <v>180333000</v>
      </c>
      <c r="G12" s="73">
        <f t="shared" si="0"/>
        <v>200590</v>
      </c>
      <c r="H12" s="73">
        <f t="shared" si="0"/>
        <v>194840</v>
      </c>
      <c r="I12" s="73">
        <f t="shared" si="0"/>
        <v>189370</v>
      </c>
      <c r="J12" s="73">
        <f t="shared" si="0"/>
        <v>189370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189370</v>
      </c>
      <c r="X12" s="73">
        <f t="shared" si="0"/>
        <v>45083250</v>
      </c>
      <c r="Y12" s="73">
        <f t="shared" si="0"/>
        <v>-44893880</v>
      </c>
      <c r="Z12" s="170">
        <f>+IF(X12&lt;&gt;0,+(Y12/X12)*100,0)</f>
        <v>-99.5799548612844</v>
      </c>
      <c r="AA12" s="74">
        <f>SUM(AA6:AA11)</f>
        <v>180333000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61508000</v>
      </c>
      <c r="F15" s="60">
        <v>61508000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15377000</v>
      </c>
      <c r="Y15" s="60">
        <v>-15377000</v>
      </c>
      <c r="Z15" s="140">
        <v>-100</v>
      </c>
      <c r="AA15" s="62">
        <v>61508000</v>
      </c>
    </row>
    <row r="16" spans="1:27" ht="13.5">
      <c r="A16" s="249" t="s">
        <v>151</v>
      </c>
      <c r="B16" s="182"/>
      <c r="C16" s="155"/>
      <c r="D16" s="155"/>
      <c r="E16" s="59">
        <v>26000</v>
      </c>
      <c r="F16" s="60">
        <v>26000</v>
      </c>
      <c r="G16" s="159">
        <v>26</v>
      </c>
      <c r="H16" s="159">
        <v>26</v>
      </c>
      <c r="I16" s="159">
        <v>26</v>
      </c>
      <c r="J16" s="60">
        <v>26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26</v>
      </c>
      <c r="X16" s="60">
        <v>6500</v>
      </c>
      <c r="Y16" s="159">
        <v>-6474</v>
      </c>
      <c r="Z16" s="141">
        <v>-99.6</v>
      </c>
      <c r="AA16" s="225">
        <v>26000</v>
      </c>
    </row>
    <row r="17" spans="1:27" ht="13.5">
      <c r="A17" s="249" t="s">
        <v>152</v>
      </c>
      <c r="B17" s="182"/>
      <c r="C17" s="155"/>
      <c r="D17" s="155"/>
      <c r="E17" s="59">
        <v>84677000</v>
      </c>
      <c r="F17" s="60">
        <v>84677000</v>
      </c>
      <c r="G17" s="60">
        <v>85533</v>
      </c>
      <c r="H17" s="60">
        <v>85421</v>
      </c>
      <c r="I17" s="60">
        <v>85421</v>
      </c>
      <c r="J17" s="60">
        <v>85421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85421</v>
      </c>
      <c r="X17" s="60">
        <v>21169250</v>
      </c>
      <c r="Y17" s="60">
        <v>-21083829</v>
      </c>
      <c r="Z17" s="140">
        <v>-99.6</v>
      </c>
      <c r="AA17" s="62">
        <v>84677000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152178000</v>
      </c>
      <c r="F19" s="60">
        <v>152178000</v>
      </c>
      <c r="G19" s="60">
        <v>147181</v>
      </c>
      <c r="H19" s="60">
        <v>145345</v>
      </c>
      <c r="I19" s="60">
        <v>145380</v>
      </c>
      <c r="J19" s="60">
        <v>145380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145380</v>
      </c>
      <c r="X19" s="60">
        <v>38044500</v>
      </c>
      <c r="Y19" s="60">
        <v>-37899120</v>
      </c>
      <c r="Z19" s="140">
        <v>-99.62</v>
      </c>
      <c r="AA19" s="62">
        <v>152178000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2717000</v>
      </c>
      <c r="F22" s="60">
        <v>2717000</v>
      </c>
      <c r="G22" s="60">
        <v>1819</v>
      </c>
      <c r="H22" s="60">
        <v>1363</v>
      </c>
      <c r="I22" s="60">
        <v>1363</v>
      </c>
      <c r="J22" s="60">
        <v>1363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1363</v>
      </c>
      <c r="X22" s="60">
        <v>679250</v>
      </c>
      <c r="Y22" s="60">
        <v>-677887</v>
      </c>
      <c r="Z22" s="140">
        <v>-99.8</v>
      </c>
      <c r="AA22" s="62">
        <v>2717000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57536</v>
      </c>
      <c r="H23" s="159">
        <v>57733</v>
      </c>
      <c r="I23" s="159">
        <v>57733</v>
      </c>
      <c r="J23" s="60">
        <v>57733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57733</v>
      </c>
      <c r="X23" s="60"/>
      <c r="Y23" s="159">
        <v>57733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301106000</v>
      </c>
      <c r="F24" s="77">
        <f t="shared" si="1"/>
        <v>301106000</v>
      </c>
      <c r="G24" s="77">
        <f t="shared" si="1"/>
        <v>292095</v>
      </c>
      <c r="H24" s="77">
        <f t="shared" si="1"/>
        <v>289888</v>
      </c>
      <c r="I24" s="77">
        <f t="shared" si="1"/>
        <v>289923</v>
      </c>
      <c r="J24" s="77">
        <f t="shared" si="1"/>
        <v>289923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289923</v>
      </c>
      <c r="X24" s="77">
        <f t="shared" si="1"/>
        <v>75276500</v>
      </c>
      <c r="Y24" s="77">
        <f t="shared" si="1"/>
        <v>-74986577</v>
      </c>
      <c r="Z24" s="212">
        <f>+IF(X24&lt;&gt;0,+(Y24/X24)*100,0)</f>
        <v>-99.614855897923</v>
      </c>
      <c r="AA24" s="79">
        <f>SUM(AA15:AA23)</f>
        <v>301106000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481439000</v>
      </c>
      <c r="F25" s="73">
        <f t="shared" si="2"/>
        <v>481439000</v>
      </c>
      <c r="G25" s="73">
        <f t="shared" si="2"/>
        <v>492685</v>
      </c>
      <c r="H25" s="73">
        <f t="shared" si="2"/>
        <v>484728</v>
      </c>
      <c r="I25" s="73">
        <f t="shared" si="2"/>
        <v>479293</v>
      </c>
      <c r="J25" s="73">
        <f t="shared" si="2"/>
        <v>479293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479293</v>
      </c>
      <c r="X25" s="73">
        <f t="shared" si="2"/>
        <v>120359750</v>
      </c>
      <c r="Y25" s="73">
        <f t="shared" si="2"/>
        <v>-119880457</v>
      </c>
      <c r="Z25" s="170">
        <f>+IF(X25&lt;&gt;0,+(Y25/X25)*100,0)</f>
        <v>-99.60178298808364</v>
      </c>
      <c r="AA25" s="74">
        <f>+AA12+AA24</f>
        <v>481439000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>
        <v>857</v>
      </c>
      <c r="I30" s="60">
        <v>857</v>
      </c>
      <c r="J30" s="60">
        <v>857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857</v>
      </c>
      <c r="X30" s="60"/>
      <c r="Y30" s="60">
        <v>857</v>
      </c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46012000</v>
      </c>
      <c r="F32" s="60">
        <v>46012000</v>
      </c>
      <c r="G32" s="60">
        <v>29683</v>
      </c>
      <c r="H32" s="60">
        <v>57711</v>
      </c>
      <c r="I32" s="60">
        <v>57711</v>
      </c>
      <c r="J32" s="60">
        <v>57711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57711</v>
      </c>
      <c r="X32" s="60">
        <v>11503000</v>
      </c>
      <c r="Y32" s="60">
        <v>-11445289</v>
      </c>
      <c r="Z32" s="140">
        <v>-99.5</v>
      </c>
      <c r="AA32" s="62">
        <v>46012000</v>
      </c>
    </row>
    <row r="33" spans="1:27" ht="13.5">
      <c r="A33" s="249" t="s">
        <v>165</v>
      </c>
      <c r="B33" s="182"/>
      <c r="C33" s="155"/>
      <c r="D33" s="155"/>
      <c r="E33" s="59">
        <v>29692000</v>
      </c>
      <c r="F33" s="60">
        <v>29692000</v>
      </c>
      <c r="G33" s="60">
        <v>10206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7423000</v>
      </c>
      <c r="Y33" s="60">
        <v>-7423000</v>
      </c>
      <c r="Z33" s="140">
        <v>-100</v>
      </c>
      <c r="AA33" s="62">
        <v>29692000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75704000</v>
      </c>
      <c r="F34" s="73">
        <f t="shared" si="3"/>
        <v>75704000</v>
      </c>
      <c r="G34" s="73">
        <f t="shared" si="3"/>
        <v>39889</v>
      </c>
      <c r="H34" s="73">
        <f t="shared" si="3"/>
        <v>58568</v>
      </c>
      <c r="I34" s="73">
        <f t="shared" si="3"/>
        <v>58568</v>
      </c>
      <c r="J34" s="73">
        <f t="shared" si="3"/>
        <v>58568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58568</v>
      </c>
      <c r="X34" s="73">
        <f t="shared" si="3"/>
        <v>18926000</v>
      </c>
      <c r="Y34" s="73">
        <f t="shared" si="3"/>
        <v>-18867432</v>
      </c>
      <c r="Z34" s="170">
        <f>+IF(X34&lt;&gt;0,+(Y34/X34)*100,0)</f>
        <v>-99.69054211138116</v>
      </c>
      <c r="AA34" s="74">
        <f>SUM(AA29:AA33)</f>
        <v>75704000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>
        <v>591</v>
      </c>
      <c r="I37" s="60">
        <v>591</v>
      </c>
      <c r="J37" s="60">
        <v>591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591</v>
      </c>
      <c r="X37" s="60"/>
      <c r="Y37" s="60">
        <v>591</v>
      </c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163153000</v>
      </c>
      <c r="F38" s="60">
        <v>163153000</v>
      </c>
      <c r="G38" s="60">
        <v>139882</v>
      </c>
      <c r="H38" s="60">
        <v>137396</v>
      </c>
      <c r="I38" s="60">
        <v>137396</v>
      </c>
      <c r="J38" s="60">
        <v>137396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137396</v>
      </c>
      <c r="X38" s="60">
        <v>40788250</v>
      </c>
      <c r="Y38" s="60">
        <v>-40650854</v>
      </c>
      <c r="Z38" s="140">
        <v>-99.66</v>
      </c>
      <c r="AA38" s="62">
        <v>163153000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163153000</v>
      </c>
      <c r="F39" s="77">
        <f t="shared" si="4"/>
        <v>163153000</v>
      </c>
      <c r="G39" s="77">
        <f t="shared" si="4"/>
        <v>139882</v>
      </c>
      <c r="H39" s="77">
        <f t="shared" si="4"/>
        <v>137987</v>
      </c>
      <c r="I39" s="77">
        <f t="shared" si="4"/>
        <v>137987</v>
      </c>
      <c r="J39" s="77">
        <f t="shared" si="4"/>
        <v>137987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137987</v>
      </c>
      <c r="X39" s="77">
        <f t="shared" si="4"/>
        <v>40788250</v>
      </c>
      <c r="Y39" s="77">
        <f t="shared" si="4"/>
        <v>-40650263</v>
      </c>
      <c r="Z39" s="212">
        <f>+IF(X39&lt;&gt;0,+(Y39/X39)*100,0)</f>
        <v>-99.66169914129682</v>
      </c>
      <c r="AA39" s="79">
        <f>SUM(AA37:AA38)</f>
        <v>163153000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238857000</v>
      </c>
      <c r="F40" s="73">
        <f t="shared" si="5"/>
        <v>238857000</v>
      </c>
      <c r="G40" s="73">
        <f t="shared" si="5"/>
        <v>179771</v>
      </c>
      <c r="H40" s="73">
        <f t="shared" si="5"/>
        <v>196555</v>
      </c>
      <c r="I40" s="73">
        <f t="shared" si="5"/>
        <v>196555</v>
      </c>
      <c r="J40" s="73">
        <f t="shared" si="5"/>
        <v>196555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196555</v>
      </c>
      <c r="X40" s="73">
        <f t="shared" si="5"/>
        <v>59714250</v>
      </c>
      <c r="Y40" s="73">
        <f t="shared" si="5"/>
        <v>-59517695</v>
      </c>
      <c r="Z40" s="170">
        <f>+IF(X40&lt;&gt;0,+(Y40/X40)*100,0)</f>
        <v>-99.6708407122253</v>
      </c>
      <c r="AA40" s="74">
        <f>+AA34+AA39</f>
        <v>238857000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242582000</v>
      </c>
      <c r="F42" s="259">
        <f t="shared" si="6"/>
        <v>242582000</v>
      </c>
      <c r="G42" s="259">
        <f t="shared" si="6"/>
        <v>312914</v>
      </c>
      <c r="H42" s="259">
        <f t="shared" si="6"/>
        <v>288173</v>
      </c>
      <c r="I42" s="259">
        <f t="shared" si="6"/>
        <v>282738</v>
      </c>
      <c r="J42" s="259">
        <f t="shared" si="6"/>
        <v>282738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282738</v>
      </c>
      <c r="X42" s="259">
        <f t="shared" si="6"/>
        <v>60645500</v>
      </c>
      <c r="Y42" s="259">
        <f t="shared" si="6"/>
        <v>-60362762</v>
      </c>
      <c r="Z42" s="260">
        <f>+IF(X42&lt;&gt;0,+(Y42/X42)*100,0)</f>
        <v>-99.53378568896291</v>
      </c>
      <c r="AA42" s="261">
        <f>+AA25-AA40</f>
        <v>242582000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218064000</v>
      </c>
      <c r="F45" s="60">
        <v>218064000</v>
      </c>
      <c r="G45" s="60">
        <v>285186</v>
      </c>
      <c r="H45" s="60">
        <v>256468</v>
      </c>
      <c r="I45" s="60">
        <v>251033</v>
      </c>
      <c r="J45" s="60">
        <v>251033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251033</v>
      </c>
      <c r="X45" s="60">
        <v>54516000</v>
      </c>
      <c r="Y45" s="60">
        <v>-54264967</v>
      </c>
      <c r="Z45" s="139">
        <v>-99.54</v>
      </c>
      <c r="AA45" s="62">
        <v>218064000</v>
      </c>
    </row>
    <row r="46" spans="1:27" ht="13.5">
      <c r="A46" s="249" t="s">
        <v>171</v>
      </c>
      <c r="B46" s="182"/>
      <c r="C46" s="155"/>
      <c r="D46" s="155"/>
      <c r="E46" s="59">
        <v>24518000</v>
      </c>
      <c r="F46" s="60">
        <v>24518000</v>
      </c>
      <c r="G46" s="60">
        <v>27728</v>
      </c>
      <c r="H46" s="60">
        <v>31705</v>
      </c>
      <c r="I46" s="60">
        <v>31705</v>
      </c>
      <c r="J46" s="60">
        <v>31705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31705</v>
      </c>
      <c r="X46" s="60">
        <v>6129500</v>
      </c>
      <c r="Y46" s="60">
        <v>-6097795</v>
      </c>
      <c r="Z46" s="139">
        <v>-99.48</v>
      </c>
      <c r="AA46" s="62">
        <v>24518000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242582000</v>
      </c>
      <c r="F48" s="219">
        <f t="shared" si="7"/>
        <v>242582000</v>
      </c>
      <c r="G48" s="219">
        <f t="shared" si="7"/>
        <v>312914</v>
      </c>
      <c r="H48" s="219">
        <f t="shared" si="7"/>
        <v>288173</v>
      </c>
      <c r="I48" s="219">
        <f t="shared" si="7"/>
        <v>282738</v>
      </c>
      <c r="J48" s="219">
        <f t="shared" si="7"/>
        <v>282738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282738</v>
      </c>
      <c r="X48" s="219">
        <f t="shared" si="7"/>
        <v>60645500</v>
      </c>
      <c r="Y48" s="219">
        <f t="shared" si="7"/>
        <v>-60362762</v>
      </c>
      <c r="Z48" s="265">
        <f>+IF(X48&lt;&gt;0,+(Y48/X48)*100,0)</f>
        <v>-99.53378568896291</v>
      </c>
      <c r="AA48" s="232">
        <f>SUM(AA45:AA47)</f>
        <v>242582000</v>
      </c>
    </row>
    <row r="49" spans="1:27" ht="13.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178</v>
      </c>
      <c r="B8" s="182"/>
      <c r="C8" s="155"/>
      <c r="D8" s="155"/>
      <c r="E8" s="59">
        <v>211462416</v>
      </c>
      <c r="F8" s="60">
        <v>211462416</v>
      </c>
      <c r="G8" s="60">
        <v>2737</v>
      </c>
      <c r="H8" s="60">
        <v>3144552</v>
      </c>
      <c r="I8" s="60">
        <v>3794000</v>
      </c>
      <c r="J8" s="60">
        <v>6941289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6941289</v>
      </c>
      <c r="X8" s="60">
        <v>18085025</v>
      </c>
      <c r="Y8" s="60">
        <v>-11143736</v>
      </c>
      <c r="Z8" s="140">
        <v>-61.62</v>
      </c>
      <c r="AA8" s="62">
        <v>211462416</v>
      </c>
    </row>
    <row r="9" spans="1:27" ht="13.5">
      <c r="A9" s="249" t="s">
        <v>179</v>
      </c>
      <c r="B9" s="182"/>
      <c r="C9" s="155"/>
      <c r="D9" s="155"/>
      <c r="E9" s="59">
        <v>158885000</v>
      </c>
      <c r="F9" s="60">
        <v>158885000</v>
      </c>
      <c r="G9" s="60">
        <v>63015000</v>
      </c>
      <c r="H9" s="60">
        <v>4437000</v>
      </c>
      <c r="I9" s="60"/>
      <c r="J9" s="60">
        <v>67452000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67452000</v>
      </c>
      <c r="X9" s="60">
        <v>44002000</v>
      </c>
      <c r="Y9" s="60">
        <v>23450000</v>
      </c>
      <c r="Z9" s="140">
        <v>53.29</v>
      </c>
      <c r="AA9" s="62">
        <v>158885000</v>
      </c>
    </row>
    <row r="10" spans="1:27" ht="13.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9" t="s">
        <v>181</v>
      </c>
      <c r="B11" s="182"/>
      <c r="C11" s="155"/>
      <c r="D11" s="155"/>
      <c r="E11" s="59">
        <v>15714823</v>
      </c>
      <c r="F11" s="60">
        <v>15714823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1700000</v>
      </c>
      <c r="Y11" s="60">
        <v>-1700000</v>
      </c>
      <c r="Z11" s="140">
        <v>-100</v>
      </c>
      <c r="AA11" s="62">
        <v>15714823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/>
      <c r="D14" s="155"/>
      <c r="E14" s="59">
        <v>-382965470</v>
      </c>
      <c r="F14" s="60">
        <v>-382965470</v>
      </c>
      <c r="G14" s="60">
        <v>-11474000</v>
      </c>
      <c r="H14" s="60">
        <v>-16752358</v>
      </c>
      <c r="I14" s="60">
        <v>-17806000</v>
      </c>
      <c r="J14" s="60">
        <v>-46032358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-46032358</v>
      </c>
      <c r="X14" s="60">
        <v>-57017298</v>
      </c>
      <c r="Y14" s="60">
        <v>10984940</v>
      </c>
      <c r="Z14" s="140">
        <v>-19.27</v>
      </c>
      <c r="AA14" s="62">
        <v>-382965470</v>
      </c>
    </row>
    <row r="15" spans="1:27" ht="13.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3096769</v>
      </c>
      <c r="F17" s="73">
        <f t="shared" si="0"/>
        <v>3096769</v>
      </c>
      <c r="G17" s="73">
        <f t="shared" si="0"/>
        <v>51543737</v>
      </c>
      <c r="H17" s="73">
        <f t="shared" si="0"/>
        <v>-9170806</v>
      </c>
      <c r="I17" s="73">
        <f t="shared" si="0"/>
        <v>-14012000</v>
      </c>
      <c r="J17" s="73">
        <f t="shared" si="0"/>
        <v>28360931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28360931</v>
      </c>
      <c r="X17" s="73">
        <f t="shared" si="0"/>
        <v>6769727</v>
      </c>
      <c r="Y17" s="73">
        <f t="shared" si="0"/>
        <v>21591204</v>
      </c>
      <c r="Z17" s="170">
        <f>+IF(X17&lt;&gt;0,+(Y17/X17)*100,0)</f>
        <v>318.93758788205196</v>
      </c>
      <c r="AA17" s="74">
        <f>SUM(AA6:AA16)</f>
        <v>3096769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>
        <v>3156000</v>
      </c>
      <c r="F21" s="60">
        <v>3156000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3156000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>
        <v>-1791000</v>
      </c>
      <c r="F23" s="60">
        <v>-1791000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>
        <v>-1791000</v>
      </c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-161251</v>
      </c>
      <c r="H24" s="60"/>
      <c r="I24" s="60">
        <v>-148426000</v>
      </c>
      <c r="J24" s="60">
        <v>-148587251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-148587251</v>
      </c>
      <c r="X24" s="60"/>
      <c r="Y24" s="60">
        <v>-148587251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/>
      <c r="D26" s="155"/>
      <c r="E26" s="59">
        <v>-9303379</v>
      </c>
      <c r="F26" s="60">
        <v>-9303379</v>
      </c>
      <c r="G26" s="60">
        <v>-29000</v>
      </c>
      <c r="H26" s="60"/>
      <c r="I26" s="60">
        <v>-6000</v>
      </c>
      <c r="J26" s="60">
        <v>-35000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-35000</v>
      </c>
      <c r="X26" s="60"/>
      <c r="Y26" s="60">
        <v>-35000</v>
      </c>
      <c r="Z26" s="140"/>
      <c r="AA26" s="62">
        <v>-9303379</v>
      </c>
    </row>
    <row r="27" spans="1:27" ht="13.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-7938379</v>
      </c>
      <c r="F27" s="73">
        <f t="shared" si="1"/>
        <v>-7938379</v>
      </c>
      <c r="G27" s="73">
        <f t="shared" si="1"/>
        <v>-190251</v>
      </c>
      <c r="H27" s="73">
        <f t="shared" si="1"/>
        <v>0</v>
      </c>
      <c r="I27" s="73">
        <f t="shared" si="1"/>
        <v>-148432000</v>
      </c>
      <c r="J27" s="73">
        <f t="shared" si="1"/>
        <v>-148622251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-148622251</v>
      </c>
      <c r="X27" s="73">
        <f t="shared" si="1"/>
        <v>0</v>
      </c>
      <c r="Y27" s="73">
        <f t="shared" si="1"/>
        <v>-148622251</v>
      </c>
      <c r="Z27" s="170">
        <f>+IF(X27&lt;&gt;0,+(Y27/X27)*100,0)</f>
        <v>0</v>
      </c>
      <c r="AA27" s="74">
        <f>SUM(AA21:AA26)</f>
        <v>-7938379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-4841610</v>
      </c>
      <c r="F38" s="100">
        <f t="shared" si="3"/>
        <v>-4841610</v>
      </c>
      <c r="G38" s="100">
        <f t="shared" si="3"/>
        <v>51353486</v>
      </c>
      <c r="H38" s="100">
        <f t="shared" si="3"/>
        <v>-9170806</v>
      </c>
      <c r="I38" s="100">
        <f t="shared" si="3"/>
        <v>-162444000</v>
      </c>
      <c r="J38" s="100">
        <f t="shared" si="3"/>
        <v>-120261320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-120261320</v>
      </c>
      <c r="X38" s="100">
        <f t="shared" si="3"/>
        <v>6769727</v>
      </c>
      <c r="Y38" s="100">
        <f t="shared" si="3"/>
        <v>-127031047</v>
      </c>
      <c r="Z38" s="137">
        <f>+IF(X38&lt;&gt;0,+(Y38/X38)*100,0)</f>
        <v>-1876.4574553744928</v>
      </c>
      <c r="AA38" s="102">
        <f>+AA17+AA27+AA36</f>
        <v>-4841610</v>
      </c>
    </row>
    <row r="39" spans="1:27" ht="13.5">
      <c r="A39" s="249" t="s">
        <v>200</v>
      </c>
      <c r="B39" s="182"/>
      <c r="C39" s="153"/>
      <c r="D39" s="153"/>
      <c r="E39" s="99">
        <v>169767840</v>
      </c>
      <c r="F39" s="100">
        <v>169767840</v>
      </c>
      <c r="G39" s="100">
        <v>129446000</v>
      </c>
      <c r="H39" s="100">
        <v>180799486</v>
      </c>
      <c r="I39" s="100">
        <v>171628680</v>
      </c>
      <c r="J39" s="100">
        <v>129446000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129446000</v>
      </c>
      <c r="X39" s="100">
        <v>169767840</v>
      </c>
      <c r="Y39" s="100">
        <v>-40321840</v>
      </c>
      <c r="Z39" s="137">
        <v>-23.75</v>
      </c>
      <c r="AA39" s="102">
        <v>169767840</v>
      </c>
    </row>
    <row r="40" spans="1:27" ht="13.5">
      <c r="A40" s="269" t="s">
        <v>201</v>
      </c>
      <c r="B40" s="256"/>
      <c r="C40" s="257"/>
      <c r="D40" s="257"/>
      <c r="E40" s="258">
        <v>164926230</v>
      </c>
      <c r="F40" s="259">
        <v>164926230</v>
      </c>
      <c r="G40" s="259">
        <v>180799486</v>
      </c>
      <c r="H40" s="259">
        <v>171628680</v>
      </c>
      <c r="I40" s="259">
        <v>9184680</v>
      </c>
      <c r="J40" s="259">
        <v>9184680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9184680</v>
      </c>
      <c r="X40" s="259">
        <v>176537567</v>
      </c>
      <c r="Y40" s="259">
        <v>-167352887</v>
      </c>
      <c r="Z40" s="260">
        <v>-94.8</v>
      </c>
      <c r="AA40" s="261">
        <v>164926230</v>
      </c>
    </row>
    <row r="41" spans="1:27" ht="13.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294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205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7303300</v>
      </c>
      <c r="F5" s="106">
        <f t="shared" si="0"/>
        <v>7303300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1825825</v>
      </c>
      <c r="Y5" s="106">
        <f t="shared" si="0"/>
        <v>-1825825</v>
      </c>
      <c r="Z5" s="201">
        <f>+IF(X5&lt;&gt;0,+(Y5/X5)*100,0)</f>
        <v>-100</v>
      </c>
      <c r="AA5" s="199">
        <f>SUM(AA11:AA18)</f>
        <v>7303300</v>
      </c>
    </row>
    <row r="6" spans="1:27" ht="13.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212</v>
      </c>
      <c r="B12" s="136"/>
      <c r="C12" s="62"/>
      <c r="D12" s="156"/>
      <c r="E12" s="60">
        <v>3000000</v>
      </c>
      <c r="F12" s="60">
        <v>3000000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750000</v>
      </c>
      <c r="Y12" s="60">
        <v>-750000</v>
      </c>
      <c r="Z12" s="140">
        <v>-100</v>
      </c>
      <c r="AA12" s="155">
        <v>3000000</v>
      </c>
    </row>
    <row r="13" spans="1:27" ht="13.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215</v>
      </c>
      <c r="B15" s="136" t="s">
        <v>138</v>
      </c>
      <c r="C15" s="62"/>
      <c r="D15" s="156"/>
      <c r="E15" s="60">
        <v>4303300</v>
      </c>
      <c r="F15" s="60">
        <v>4303300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1075825</v>
      </c>
      <c r="Y15" s="60">
        <v>-1075825</v>
      </c>
      <c r="Z15" s="140">
        <v>-100</v>
      </c>
      <c r="AA15" s="155">
        <v>4303300</v>
      </c>
    </row>
    <row r="16" spans="1:27" ht="13.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2000000</v>
      </c>
      <c r="F20" s="100">
        <f t="shared" si="2"/>
        <v>2000000</v>
      </c>
      <c r="G20" s="100">
        <f t="shared" si="2"/>
        <v>29000</v>
      </c>
      <c r="H20" s="100">
        <f t="shared" si="2"/>
        <v>0</v>
      </c>
      <c r="I20" s="100">
        <f t="shared" si="2"/>
        <v>6000</v>
      </c>
      <c r="J20" s="100">
        <f t="shared" si="2"/>
        <v>35000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35000</v>
      </c>
      <c r="X20" s="100">
        <f t="shared" si="2"/>
        <v>500000</v>
      </c>
      <c r="Y20" s="100">
        <f t="shared" si="2"/>
        <v>-465000</v>
      </c>
      <c r="Z20" s="137">
        <f>+IF(X20&lt;&gt;0,+(Y20/X20)*100,0)</f>
        <v>-93</v>
      </c>
      <c r="AA20" s="153">
        <f>SUM(AA26:AA33)</f>
        <v>2000000</v>
      </c>
    </row>
    <row r="21" spans="1:27" ht="13.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212</v>
      </c>
      <c r="B27" s="147"/>
      <c r="C27" s="62"/>
      <c r="D27" s="156"/>
      <c r="E27" s="60">
        <v>2000000</v>
      </c>
      <c r="F27" s="60">
        <v>2000000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500000</v>
      </c>
      <c r="Y27" s="60">
        <v>-500000</v>
      </c>
      <c r="Z27" s="140">
        <v>-100</v>
      </c>
      <c r="AA27" s="155">
        <v>2000000</v>
      </c>
    </row>
    <row r="28" spans="1:27" ht="13.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215</v>
      </c>
      <c r="B30" s="136" t="s">
        <v>138</v>
      </c>
      <c r="C30" s="62"/>
      <c r="D30" s="156"/>
      <c r="E30" s="60"/>
      <c r="F30" s="60"/>
      <c r="G30" s="60">
        <v>29000</v>
      </c>
      <c r="H30" s="60"/>
      <c r="I30" s="60">
        <v>6000</v>
      </c>
      <c r="J30" s="60">
        <v>35000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35000</v>
      </c>
      <c r="X30" s="60"/>
      <c r="Y30" s="60">
        <v>35000</v>
      </c>
      <c r="Z30" s="140"/>
      <c r="AA30" s="155"/>
    </row>
    <row r="31" spans="1:27" ht="13.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5000000</v>
      </c>
      <c r="F42" s="54">
        <f t="shared" si="7"/>
        <v>5000000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1250000</v>
      </c>
      <c r="Y42" s="54">
        <f t="shared" si="7"/>
        <v>-1250000</v>
      </c>
      <c r="Z42" s="184">
        <f t="shared" si="5"/>
        <v>-100</v>
      </c>
      <c r="AA42" s="130">
        <f aca="true" t="shared" si="8" ref="AA42:AA48">AA12+AA27</f>
        <v>5000000</v>
      </c>
    </row>
    <row r="43" spans="1:27" ht="13.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215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4303300</v>
      </c>
      <c r="F45" s="54">
        <f t="shared" si="7"/>
        <v>4303300</v>
      </c>
      <c r="G45" s="54">
        <f t="shared" si="7"/>
        <v>29000</v>
      </c>
      <c r="H45" s="54">
        <f t="shared" si="7"/>
        <v>0</v>
      </c>
      <c r="I45" s="54">
        <f t="shared" si="7"/>
        <v>6000</v>
      </c>
      <c r="J45" s="54">
        <f t="shared" si="7"/>
        <v>35000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35000</v>
      </c>
      <c r="X45" s="54">
        <f t="shared" si="7"/>
        <v>1075825</v>
      </c>
      <c r="Y45" s="54">
        <f t="shared" si="7"/>
        <v>-1040825</v>
      </c>
      <c r="Z45" s="184">
        <f t="shared" si="5"/>
        <v>-96.74668277833291</v>
      </c>
      <c r="AA45" s="130">
        <f t="shared" si="8"/>
        <v>4303300</v>
      </c>
    </row>
    <row r="46" spans="1:27" ht="13.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221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9303300</v>
      </c>
      <c r="F49" s="220">
        <f t="shared" si="9"/>
        <v>9303300</v>
      </c>
      <c r="G49" s="220">
        <f t="shared" si="9"/>
        <v>29000</v>
      </c>
      <c r="H49" s="220">
        <f t="shared" si="9"/>
        <v>0</v>
      </c>
      <c r="I49" s="220">
        <f t="shared" si="9"/>
        <v>6000</v>
      </c>
      <c r="J49" s="220">
        <f t="shared" si="9"/>
        <v>35000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35000</v>
      </c>
      <c r="X49" s="220">
        <f t="shared" si="9"/>
        <v>2325825</v>
      </c>
      <c r="Y49" s="220">
        <f t="shared" si="9"/>
        <v>-2290825</v>
      </c>
      <c r="Z49" s="221">
        <f t="shared" si="5"/>
        <v>-98.49515763223803</v>
      </c>
      <c r="AA49" s="222">
        <f>SUM(AA41:AA48)</f>
        <v>9303300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5210808</v>
      </c>
      <c r="F51" s="54">
        <f t="shared" si="10"/>
        <v>5210808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1302702</v>
      </c>
      <c r="Y51" s="54">
        <f t="shared" si="10"/>
        <v>-1302702</v>
      </c>
      <c r="Z51" s="184">
        <f>+IF(X51&lt;&gt;0,+(Y51/X51)*100,0)</f>
        <v>-100</v>
      </c>
      <c r="AA51" s="130">
        <f>SUM(AA57:AA61)</f>
        <v>5210808</v>
      </c>
    </row>
    <row r="52" spans="1:27" ht="13.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212</v>
      </c>
      <c r="B58" s="136"/>
      <c r="C58" s="62"/>
      <c r="D58" s="156"/>
      <c r="E58" s="60">
        <v>2524364</v>
      </c>
      <c r="F58" s="60">
        <v>2524364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631091</v>
      </c>
      <c r="Y58" s="60">
        <v>-631091</v>
      </c>
      <c r="Z58" s="140">
        <v>-100</v>
      </c>
      <c r="AA58" s="155">
        <v>2524364</v>
      </c>
    </row>
    <row r="59" spans="1:27" ht="13.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215</v>
      </c>
      <c r="B61" s="136" t="s">
        <v>223</v>
      </c>
      <c r="C61" s="62"/>
      <c r="D61" s="156"/>
      <c r="E61" s="60">
        <v>2686444</v>
      </c>
      <c r="F61" s="60">
        <v>2686444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671611</v>
      </c>
      <c r="Y61" s="60">
        <v>-671611</v>
      </c>
      <c r="Z61" s="140">
        <v>-100</v>
      </c>
      <c r="AA61" s="155">
        <v>2686444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225</v>
      </c>
      <c r="B66" s="316"/>
      <c r="C66" s="273"/>
      <c r="D66" s="274"/>
      <c r="E66" s="275">
        <v>977562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226</v>
      </c>
      <c r="B67" s="316"/>
      <c r="C67" s="62"/>
      <c r="D67" s="156"/>
      <c r="E67" s="60">
        <v>177773601</v>
      </c>
      <c r="F67" s="60"/>
      <c r="G67" s="60"/>
      <c r="H67" s="60">
        <v>218508</v>
      </c>
      <c r="I67" s="60">
        <v>331167</v>
      </c>
      <c r="J67" s="60">
        <v>549675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549675</v>
      </c>
      <c r="X67" s="60"/>
      <c r="Y67" s="60">
        <v>549675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178751163</v>
      </c>
      <c r="F69" s="220">
        <f t="shared" si="12"/>
        <v>0</v>
      </c>
      <c r="G69" s="220">
        <f t="shared" si="12"/>
        <v>0</v>
      </c>
      <c r="H69" s="220">
        <f t="shared" si="12"/>
        <v>218508</v>
      </c>
      <c r="I69" s="220">
        <f t="shared" si="12"/>
        <v>331167</v>
      </c>
      <c r="J69" s="220">
        <f t="shared" si="12"/>
        <v>549675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549675</v>
      </c>
      <c r="X69" s="220">
        <f t="shared" si="12"/>
        <v>0</v>
      </c>
      <c r="Y69" s="220">
        <f t="shared" si="12"/>
        <v>549675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73" t="s">
        <v>228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294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229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211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206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230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207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231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232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208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233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209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234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210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235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236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237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212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3000000</v>
      </c>
      <c r="F22" s="332">
        <f t="shared" si="6"/>
        <v>3000000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750000</v>
      </c>
      <c r="Y22" s="332">
        <f t="shared" si="6"/>
        <v>-750000</v>
      </c>
      <c r="Z22" s="323">
        <f>+IF(X22&lt;&gt;0,+(Y22/X22)*100,0)</f>
        <v>-100</v>
      </c>
      <c r="AA22" s="337">
        <f>SUM(AA23:AA32)</f>
        <v>3000000</v>
      </c>
    </row>
    <row r="23" spans="1:27" ht="13.5">
      <c r="A23" s="348" t="s">
        <v>238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239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240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241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242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243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244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245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246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3000000</v>
      </c>
      <c r="F32" s="59">
        <v>3000000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750000</v>
      </c>
      <c r="Y32" s="59">
        <v>-750000</v>
      </c>
      <c r="Z32" s="61">
        <v>-100</v>
      </c>
      <c r="AA32" s="62">
        <v>3000000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247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247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214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214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248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4303300</v>
      </c>
      <c r="F40" s="332">
        <f t="shared" si="9"/>
        <v>4303300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1075825</v>
      </c>
      <c r="Y40" s="332">
        <f t="shared" si="9"/>
        <v>-1075825</v>
      </c>
      <c r="Z40" s="323">
        <f>+IF(X40&lt;&gt;0,+(Y40/X40)*100,0)</f>
        <v>-100</v>
      </c>
      <c r="AA40" s="337">
        <f>SUM(AA41:AA49)</f>
        <v>4303300</v>
      </c>
    </row>
    <row r="41" spans="1:27" ht="13.5">
      <c r="A41" s="348" t="s">
        <v>249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250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251</v>
      </c>
      <c r="B43" s="136"/>
      <c r="C43" s="275"/>
      <c r="D43" s="356"/>
      <c r="E43" s="305">
        <v>2021500</v>
      </c>
      <c r="F43" s="357">
        <v>2021500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505375</v>
      </c>
      <c r="Y43" s="357">
        <v>-505375</v>
      </c>
      <c r="Z43" s="358">
        <v>-100</v>
      </c>
      <c r="AA43" s="303">
        <v>2021500</v>
      </c>
    </row>
    <row r="44" spans="1:27" ht="13.5">
      <c r="A44" s="348" t="s">
        <v>252</v>
      </c>
      <c r="B44" s="136"/>
      <c r="C44" s="60"/>
      <c r="D44" s="355"/>
      <c r="E44" s="54">
        <v>281800</v>
      </c>
      <c r="F44" s="53">
        <v>281800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70450</v>
      </c>
      <c r="Y44" s="53">
        <v>-70450</v>
      </c>
      <c r="Z44" s="94">
        <v>-100</v>
      </c>
      <c r="AA44" s="95">
        <v>281800</v>
      </c>
    </row>
    <row r="45" spans="1:27" ht="13.5">
      <c r="A45" s="348" t="s">
        <v>253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254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255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256</v>
      </c>
      <c r="B48" s="136"/>
      <c r="C48" s="60"/>
      <c r="D48" s="355"/>
      <c r="E48" s="54">
        <v>2000000</v>
      </c>
      <c r="F48" s="53">
        <v>2000000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500000</v>
      </c>
      <c r="Y48" s="53">
        <v>-500000</v>
      </c>
      <c r="Z48" s="94">
        <v>-100</v>
      </c>
      <c r="AA48" s="95">
        <v>2000000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257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257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258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258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218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218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259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7303300</v>
      </c>
      <c r="F60" s="264">
        <f t="shared" si="14"/>
        <v>7303300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1825825</v>
      </c>
      <c r="Y60" s="264">
        <f t="shared" si="14"/>
        <v>-1825825</v>
      </c>
      <c r="Z60" s="324">
        <f>+IF(X60&lt;&gt;0,+(Y60/X60)*100,0)</f>
        <v>-100</v>
      </c>
      <c r="AA60" s="232">
        <f>+AA57+AA54+AA51+AA40+AA37+AA34+AA22+AA5</f>
        <v>7303300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250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260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261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262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263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73" t="s">
        <v>264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294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265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211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206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230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207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231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232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208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233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209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234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210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235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236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237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212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2000000</v>
      </c>
      <c r="F22" s="332">
        <f t="shared" si="6"/>
        <v>2000000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500000</v>
      </c>
      <c r="Y22" s="332">
        <f t="shared" si="6"/>
        <v>-500000</v>
      </c>
      <c r="Z22" s="323">
        <f>+IF(X22&lt;&gt;0,+(Y22/X22)*100,0)</f>
        <v>-100</v>
      </c>
      <c r="AA22" s="337">
        <f>SUM(AA23:AA32)</f>
        <v>2000000</v>
      </c>
    </row>
    <row r="23" spans="1:27" ht="13.5">
      <c r="A23" s="348" t="s">
        <v>238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239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240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241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242</v>
      </c>
      <c r="B27" s="147"/>
      <c r="C27" s="60"/>
      <c r="D27" s="327"/>
      <c r="E27" s="60">
        <v>2000000</v>
      </c>
      <c r="F27" s="59">
        <v>2000000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500000</v>
      </c>
      <c r="Y27" s="59">
        <v>-500000</v>
      </c>
      <c r="Z27" s="61">
        <v>-100</v>
      </c>
      <c r="AA27" s="62">
        <v>2000000</v>
      </c>
    </row>
    <row r="28" spans="1:27" ht="13.5">
      <c r="A28" s="348" t="s">
        <v>243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244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245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246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247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247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214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214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248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29000</v>
      </c>
      <c r="H40" s="330">
        <f t="shared" si="9"/>
        <v>0</v>
      </c>
      <c r="I40" s="330">
        <f t="shared" si="9"/>
        <v>6000</v>
      </c>
      <c r="J40" s="332">
        <f t="shared" si="9"/>
        <v>35000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35000</v>
      </c>
      <c r="X40" s="330">
        <f t="shared" si="9"/>
        <v>0</v>
      </c>
      <c r="Y40" s="332">
        <f t="shared" si="9"/>
        <v>35000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249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250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251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252</v>
      </c>
      <c r="B44" s="136"/>
      <c r="C44" s="60"/>
      <c r="D44" s="355"/>
      <c r="E44" s="54"/>
      <c r="F44" s="53"/>
      <c r="G44" s="53">
        <v>29000</v>
      </c>
      <c r="H44" s="54"/>
      <c r="I44" s="54">
        <v>6000</v>
      </c>
      <c r="J44" s="53">
        <v>35000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35000</v>
      </c>
      <c r="X44" s="54"/>
      <c r="Y44" s="53">
        <v>35000</v>
      </c>
      <c r="Z44" s="94"/>
      <c r="AA44" s="95"/>
    </row>
    <row r="45" spans="1:27" ht="13.5">
      <c r="A45" s="348" t="s">
        <v>253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254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255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256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257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257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258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258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218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218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2000000</v>
      </c>
      <c r="F60" s="264">
        <f t="shared" si="14"/>
        <v>2000000</v>
      </c>
      <c r="G60" s="264">
        <f t="shared" si="14"/>
        <v>29000</v>
      </c>
      <c r="H60" s="219">
        <f t="shared" si="14"/>
        <v>0</v>
      </c>
      <c r="I60" s="219">
        <f t="shared" si="14"/>
        <v>6000</v>
      </c>
      <c r="J60" s="264">
        <f t="shared" si="14"/>
        <v>35000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35000</v>
      </c>
      <c r="X60" s="219">
        <f t="shared" si="14"/>
        <v>500000</v>
      </c>
      <c r="Y60" s="264">
        <f t="shared" si="14"/>
        <v>-465000</v>
      </c>
      <c r="Z60" s="324">
        <f>+IF(X60&lt;&gt;0,+(Y60/X60)*100,0)</f>
        <v>-93</v>
      </c>
      <c r="AA60" s="232">
        <f>+AA57+AA54+AA51+AA40+AA37+AA34+AA22+AA5</f>
        <v>2000000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250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260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261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262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263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Kgothatso Matlala</cp:lastModifiedBy>
  <dcterms:created xsi:type="dcterms:W3CDTF">2018-11-13T06:58:48Z</dcterms:created>
  <dcterms:modified xsi:type="dcterms:W3CDTF">2018-11-13T06:59:34Z</dcterms:modified>
  <cp:category/>
  <cp:version/>
  <cp:contentType/>
  <cp:contentStatus/>
</cp:coreProperties>
</file>