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6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'EC'!$A$1:$AK$84</definedName>
    <definedName name="_xlnm.Print_Area" localSheetId="4">'FS'!$A$1:$AK$84</definedName>
    <definedName name="_xlnm.Print_Area" localSheetId="5">'GT'!$A$1:$AK$84</definedName>
    <definedName name="_xlnm.Print_Area" localSheetId="6">'KZ'!$A$1:$AK$84</definedName>
    <definedName name="_xlnm.Print_Area" localSheetId="7">'LP'!$A$1:$AK$84</definedName>
    <definedName name="_xlnm.Print_Area" localSheetId="8">'MP'!$A$1:$AK$84</definedName>
    <definedName name="_xlnm.Print_Area" localSheetId="9">'NC'!$A$1:$AK$84</definedName>
    <definedName name="_xlnm.Print_Area" localSheetId="10">'NW'!$A$1:$AK$84</definedName>
    <definedName name="_xlnm.Print_Area" localSheetId="1">'Summary per Metro'!$A$1:$AK$84</definedName>
    <definedName name="_xlnm.Print_Area" localSheetId="0">'Summary per Province'!$A$1:$AK$84</definedName>
    <definedName name="_xlnm.Print_Area" localSheetId="2">'Summary per Top 19'!$A$1:$AK$84</definedName>
    <definedName name="_xlnm.Print_Area" localSheetId="11">'WC'!$A$1:$AK$84</definedName>
  </definedNames>
  <calcPr fullCalcOnLoad="1"/>
</workbook>
</file>

<file path=xl/sharedStrings.xml><?xml version="1.0" encoding="utf-8"?>
<sst xmlns="http://schemas.openxmlformats.org/spreadsheetml/2006/main" count="1433" uniqueCount="616">
  <si>
    <t>Figures Finalised as at 2019/01/30</t>
  </si>
  <si>
    <t>Main appropriation</t>
  </si>
  <si>
    <t>Adjusted Budget</t>
  </si>
  <si>
    <t>First Quarter 2018/19</t>
  </si>
  <si>
    <t>Second Quarter 2018/19</t>
  </si>
  <si>
    <t>Third Quarter 2018/19</t>
  </si>
  <si>
    <t>Fourth Quarter 2018/19</t>
  </si>
  <si>
    <t>Year to date: 31 December 2018</t>
  </si>
  <si>
    <t>Second Quarter 2017/18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</si>
  <si>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</si>
  <si>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</si>
  <si>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</si>
  <si>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</si>
  <si>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</si>
  <si>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</si>
  <si>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</si>
  <si>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</si>
  <si>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</si>
  <si>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Main app</t>
  </si>
  <si>
    <t>Q2 of 2017/18 to Q2 of 2018/19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</si>
  <si>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</si>
  <si>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</si>
  <si>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</si>
  <si>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</si>
  <si>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</si>
  <si>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</si>
  <si>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</si>
  <si>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</si>
  <si>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</si>
  <si>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</si>
  <si>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</si>
  <si>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</si>
  <si>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</si>
  <si>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</si>
  <si>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</si>
  <si>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</si>
  <si>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</si>
  <si>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</si>
  <si>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</si>
  <si>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</si>
  <si>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</si>
  <si>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</si>
  <si>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</si>
  <si>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</si>
  <si>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</si>
  <si>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</si>
  <si>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</si>
  <si>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</si>
  <si>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</si>
  <si>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</si>
  <si>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</si>
  <si>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</si>
  <si>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</si>
  <si>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</si>
  <si>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</si>
  <si>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</si>
  <si>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</si>
  <si>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</si>
  <si>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</si>
  <si>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City of Mbombela</t>
  </si>
  <si>
    <t>MP326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</si>
  <si>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</si>
  <si>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</si>
  <si>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</si>
  <si>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</si>
  <si>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</si>
  <si>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</si>
  <si>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</si>
  <si>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</si>
  <si>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</si>
  <si>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</si>
  <si>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J B Marks</t>
  </si>
  <si>
    <t>NW405</t>
  </si>
  <si>
    <t>Madibeng</t>
  </si>
  <si>
    <t>NW372</t>
  </si>
  <si>
    <t>Matjhabeng</t>
  </si>
  <si>
    <t>FS184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</si>
  <si>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</si>
  <si>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</si>
  <si>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</si>
  <si>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</si>
  <si>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</si>
  <si>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</si>
  <si>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</si>
  <si>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</si>
  <si>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</si>
  <si>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</si>
  <si>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</si>
  <si>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</si>
  <si>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</si>
  <si>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</si>
  <si>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</si>
  <si>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</si>
  <si>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uMhlathuze</t>
  </si>
  <si>
    <t>KZN282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</si>
  <si>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</si>
  <si>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</si>
  <si>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</si>
  <si>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</si>
  <si>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</si>
  <si>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</si>
  <si>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</si>
  <si>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</si>
  <si>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</si>
  <si>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</si>
  <si>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</si>
  <si>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</si>
  <si>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</si>
  <si>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</si>
  <si>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</si>
  <si>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</si>
  <si>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</si>
  <si>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</si>
  <si>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</si>
  <si>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</si>
  <si>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</si>
  <si>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</si>
  <si>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</si>
  <si>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</si>
  <si>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</si>
  <si>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</si>
  <si>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</si>
  <si>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</si>
  <si>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</si>
  <si>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</si>
  <si>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</si>
  <si>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</si>
  <si>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</si>
  <si>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</si>
  <si>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</si>
  <si>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</si>
  <si>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</si>
  <si>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</si>
  <si>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</si>
  <si>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</si>
  <si>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</si>
  <si>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</si>
  <si>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</si>
  <si>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</si>
  <si>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</si>
  <si>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</si>
  <si>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</si>
  <si>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</si>
  <si>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</si>
  <si>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</si>
  <si>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</si>
  <si>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</si>
  <si>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</si>
  <si>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</si>
  <si>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</si>
  <si>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</si>
  <si>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</si>
  <si>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</si>
  <si>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</si>
  <si>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</si>
  <si>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</si>
  <si>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</si>
  <si>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</si>
  <si>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</si>
  <si>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</si>
  <si>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</si>
  <si>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</si>
  <si>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</si>
  <si>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</si>
  <si>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</si>
  <si>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</si>
  <si>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</si>
  <si>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</si>
  <si>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</si>
  <si>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</si>
  <si>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</si>
  <si>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</si>
  <si>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</si>
  <si>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</si>
  <si>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</si>
  <si>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</si>
  <si>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</si>
  <si>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</si>
  <si>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</si>
  <si>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</si>
  <si>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</si>
  <si>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</si>
  <si>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</si>
  <si>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</si>
  <si>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</si>
  <si>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</si>
  <si>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</si>
  <si>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</si>
  <si>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</si>
  <si>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</si>
  <si>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</si>
  <si>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</si>
  <si>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</si>
  <si>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</si>
  <si>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</si>
  <si>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</si>
  <si>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</si>
  <si>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</si>
  <si>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</si>
  <si>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</si>
  <si>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</si>
  <si>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</si>
  <si>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</si>
  <si>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</si>
  <si>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</si>
  <si>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</si>
  <si>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</si>
  <si>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</si>
  <si>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</si>
  <si>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</si>
  <si>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</si>
  <si>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</si>
  <si>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</si>
  <si>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</si>
  <si>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</si>
  <si>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</si>
  <si>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</si>
  <si>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</si>
  <si>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</si>
  <si>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</si>
  <si>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</si>
  <si>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</si>
  <si>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</si>
  <si>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</si>
  <si>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</si>
  <si>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</si>
  <si>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</si>
  <si>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</si>
  <si>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</si>
  <si>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</si>
  <si>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</si>
  <si>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</si>
  <si>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</si>
  <si>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</si>
  <si>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</si>
  <si>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</si>
  <si>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</si>
  <si>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</si>
  <si>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</si>
  <si>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</si>
  <si>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</si>
  <si>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</si>
  <si>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</si>
  <si>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</si>
  <si>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</si>
  <si>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</si>
  <si>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</si>
  <si>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</si>
  <si>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</si>
  <si>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</si>
  <si>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</si>
  <si>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</si>
  <si>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</si>
  <si>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</si>
  <si>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</si>
  <si>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</si>
  <si>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</si>
  <si>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</si>
  <si>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</si>
  <si>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</si>
  <si>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</si>
  <si>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</si>
  <si>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</si>
  <si>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</si>
  <si>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</si>
  <si>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</si>
  <si>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</si>
  <si>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</si>
  <si>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</si>
  <si>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</si>
  <si>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</si>
  <si>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</si>
  <si>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</si>
  <si>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</si>
  <si>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</si>
  <si>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</si>
  <si>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</si>
  <si>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</si>
  <si>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</si>
  <si>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</si>
  <si>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</si>
  <si>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</si>
  <si>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</si>
  <si>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</si>
  <si>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</si>
  <si>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</si>
  <si>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</si>
  <si>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</si>
  <si>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</si>
  <si>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</si>
  <si>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</si>
  <si>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</si>
  <si>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</si>
  <si>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</si>
  <si>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</si>
  <si>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</si>
  <si>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</si>
  <si>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</si>
  <si>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</si>
  <si>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</si>
  <si>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</si>
  <si>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</si>
  <si>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</si>
  <si>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</si>
  <si>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</si>
  <si>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</si>
  <si>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</si>
  <si>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</si>
  <si>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</si>
  <si>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</si>
  <si>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</si>
  <si>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</si>
  <si>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</si>
  <si>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</si>
  <si>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</si>
  <si>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</si>
  <si>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</si>
  <si>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</si>
  <si>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</si>
  <si>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</si>
  <si>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</si>
  <si>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</si>
  <si>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</si>
  <si>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</si>
  <si>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</si>
  <si>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</si>
  <si>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</si>
  <si>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</si>
  <si>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</si>
  <si>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</si>
  <si>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</si>
  <si>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</si>
  <si>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</si>
  <si>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</si>
  <si>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</si>
  <si>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</si>
  <si>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</si>
  <si>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</si>
  <si>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</si>
  <si>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</si>
  <si>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</si>
  <si>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</si>
  <si>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</si>
  <si>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</si>
  <si>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</si>
  <si>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</si>
  <si>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</si>
  <si>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</si>
  <si>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</si>
  <si>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</si>
  <si>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</si>
  <si>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</si>
  <si>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</si>
  <si>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</si>
  <si>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</si>
  <si>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</si>
  <si>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</si>
  <si>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</si>
  <si>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</si>
  <si>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</si>
  <si>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</si>
  <si>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</si>
  <si>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</si>
  <si>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</si>
  <si>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</si>
  <si>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</si>
  <si>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</si>
  <si>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</si>
  <si>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</si>
  <si>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</si>
  <si>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</si>
  <si>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</si>
  <si>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</si>
  <si>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</si>
  <si>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</si>
  <si>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</si>
  <si>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</si>
  <si>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</si>
  <si>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</si>
  <si>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</si>
  <si>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</si>
  <si>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</si>
  <si>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</si>
  <si>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</si>
  <si>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</si>
  <si>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</si>
  <si>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</si>
  <si>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</si>
  <si>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</si>
  <si>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</si>
  <si>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</si>
  <si>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</si>
  <si>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</si>
  <si>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</si>
  <si>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</si>
  <si>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</si>
  <si>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</si>
  <si>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</si>
  <si>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</si>
  <si>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</si>
  <si>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</si>
  <si>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</si>
  <si>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</si>
  <si>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</si>
  <si>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</si>
  <si>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</si>
  <si>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</si>
  <si>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</si>
  <si>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</si>
  <si>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</si>
  <si>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</si>
  <si>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</si>
  <si>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</si>
  <si>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</si>
  <si>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</si>
  <si>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</si>
  <si>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</si>
  <si>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</si>
  <si>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</si>
  <si>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</si>
  <si>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</si>
  <si>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</si>
  <si>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</si>
  <si>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</si>
  <si>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</si>
  <si>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</si>
  <si>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</si>
  <si>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</si>
  <si>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</si>
  <si>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</si>
  <si>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</si>
  <si>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</si>
  <si>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</si>
  <si>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</si>
  <si>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</si>
  <si>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</si>
  <si>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</si>
  <si>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</si>
  <si>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</si>
  <si>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</si>
  <si>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</si>
  <si>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</si>
  <si>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</si>
  <si>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</si>
  <si>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</si>
  <si>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</si>
  <si>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</si>
  <si>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</si>
  <si>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</si>
  <si>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</si>
  <si>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</si>
  <si>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</si>
  <si>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</si>
  <si>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</si>
  <si>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</si>
  <si>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</si>
  <si>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</si>
  <si>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</si>
  <si>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</si>
  <si>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</si>
  <si>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</si>
  <si>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</si>
  <si>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</si>
  <si>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</si>
  <si>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</si>
  <si>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</si>
  <si>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</si>
  <si>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</si>
  <si>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</si>
  <si>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</si>
  <si>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</si>
  <si>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</si>
  <si>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</si>
  <si>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</si>
  <si>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</si>
  <si>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</si>
  <si>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</si>
  <si>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</si>
  <si>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</si>
  <si>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</si>
  <si>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</si>
  <si>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</si>
  <si>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</si>
  <si>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</si>
  <si>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</si>
  <si>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</si>
  <si>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</si>
  <si>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</si>
  <si>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</si>
  <si>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</si>
  <si>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</si>
  <si>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</si>
  <si>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</si>
  <si>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</si>
  <si>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</si>
  <si>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</si>
  <si>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</si>
  <si>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</si>
  <si>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</si>
  <si>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</si>
  <si>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</si>
  <si>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</si>
  <si>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</si>
  <si>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</si>
  <si>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</si>
  <si>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</si>
  <si>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</si>
  <si>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</si>
  <si>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</si>
  <si>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</si>
  <si>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</si>
  <si>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</si>
  <si>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</si>
  <si>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</si>
  <si>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</si>
  <si>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</si>
  <si>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</si>
  <si>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</si>
  <si>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</si>
  <si>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</si>
  <si>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</si>
  <si>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</si>
  <si>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</si>
  <si>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</si>
  <si>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</si>
  <si>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</si>
  <si>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</si>
  <si>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</si>
  <si>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</si>
  <si>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</si>
  <si>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</si>
  <si>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</si>
  <si>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</si>
  <si>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</si>
  <si>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</si>
  <si>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</si>
  <si>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</si>
  <si>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</si>
  <si>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</si>
  <si>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</si>
  <si>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</si>
  <si>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</si>
  <si>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</si>
  <si>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</si>
  <si>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</si>
  <si>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</si>
  <si>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</si>
  <si>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</si>
  <si>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</si>
  <si>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</si>
  <si>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</si>
  <si>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</si>
  <si>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</si>
  <si>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</si>
  <si>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</si>
  <si>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</si>
  <si>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</si>
  <si>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</si>
  <si>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</si>
  <si>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</si>
  <si>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</si>
  <si>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</si>
  <si>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</si>
  <si>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</si>
  <si>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</si>
  <si>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</si>
  <si>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</si>
  <si>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</si>
  <si>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</si>
  <si>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</si>
  <si>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</si>
  <si>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</si>
  <si>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</si>
  <si>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</si>
  <si>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</si>
  <si>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</si>
  <si>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</si>
  <si>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</si>
  <si>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</si>
  <si>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</si>
  <si>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</si>
  <si>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</si>
  <si>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</si>
  <si>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</si>
  <si>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</si>
  <si>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</si>
  <si>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</si>
  <si>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</si>
  <si>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</si>
  <si>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</si>
  <si>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</si>
  <si>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</si>
  <si>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</si>
  <si>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</si>
  <si>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</si>
  <si>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</si>
  <si>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</si>
  <si>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</si>
  <si>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</si>
  <si>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</si>
  <si>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</si>
  <si>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</si>
  <si>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</si>
  <si>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</si>
  <si>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</si>
  <si>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</si>
  <si>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</si>
  <si>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</si>
  <si>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</si>
  <si>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</si>
  <si>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</si>
  <si>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</si>
  <si>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</si>
  <si>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</si>
  <si>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Total Top 19</t>
  </si>
  <si>
    <t>STATEMENT OF CAPITAL AND OPERATING EXPENDITURE AS AT 31 DECEMBER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</si>
</sst>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 &quot;?_);_(@_)"/>
    <numFmt numFmtId="165" formatCode="_(* #,##0,_);_(* \(#,##0,\);_(* &quot;- &quot;?_);_(@_)"/>
    <numFmt numFmtId="166" formatCode="0.0%;\(0.0%\);_(* &quot; 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/>
      <top/>
      <bottom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left" indent="2"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indent="1"/>
      <protection/>
    </xf>
    <xf numFmtId="0" fontId="0" fillId="0" borderId="2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7" fillId="0" borderId="20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left" wrapText="1" indent="1"/>
      <protection/>
    </xf>
    <xf numFmtId="0" fontId="48" fillId="0" borderId="20" xfId="0" applyFont="1" applyBorder="1" applyAlignment="1" applyProtection="1">
      <alignment wrapText="1"/>
      <protection/>
    </xf>
    <xf numFmtId="0" fontId="48" fillId="0" borderId="20" xfId="0" applyFont="1" applyBorder="1" applyAlignment="1" applyProtection="1">
      <alignment horizontal="left" wrapText="1" indent="1"/>
      <protection/>
    </xf>
    <xf numFmtId="0" fontId="48" fillId="0" borderId="24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right"/>
      <protection/>
    </xf>
    <xf numFmtId="0" fontId="47" fillId="0" borderId="20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left"/>
      <protection/>
    </xf>
    <xf numFmtId="0" fontId="47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65" fontId="5" fillId="0" borderId="27" xfId="0" applyNumberFormat="1" applyFont="1" applyFill="1" applyBorder="1" applyAlignment="1" applyProtection="1">
      <alignment/>
      <protection/>
    </xf>
    <xf numFmtId="165" fontId="5" fillId="0" borderId="28" xfId="0" applyNumberFormat="1" applyFont="1" applyFill="1" applyBorder="1" applyAlignment="1" applyProtection="1">
      <alignment/>
      <protection/>
    </xf>
    <xf numFmtId="165" fontId="5" fillId="0" borderId="29" xfId="0" applyNumberFormat="1" applyFont="1" applyFill="1" applyBorder="1" applyAlignment="1" applyProtection="1">
      <alignment/>
      <protection/>
    </xf>
    <xf numFmtId="165" fontId="5" fillId="0" borderId="30" xfId="0" applyNumberFormat="1" applyFont="1" applyFill="1" applyBorder="1" applyAlignment="1" applyProtection="1">
      <alignment/>
      <protection/>
    </xf>
    <xf numFmtId="165" fontId="7" fillId="0" borderId="27" xfId="0" applyNumberFormat="1" applyFont="1" applyFill="1" applyBorder="1" applyAlignment="1" applyProtection="1">
      <alignment/>
      <protection/>
    </xf>
    <xf numFmtId="165" fontId="7" fillId="0" borderId="28" xfId="0" applyNumberFormat="1" applyFont="1" applyFill="1" applyBorder="1" applyAlignment="1" applyProtection="1">
      <alignment/>
      <protection/>
    </xf>
    <xf numFmtId="165" fontId="7" fillId="0" borderId="30" xfId="0" applyNumberFormat="1" applyFont="1" applyFill="1" applyBorder="1" applyAlignment="1" applyProtection="1">
      <alignment/>
      <protection/>
    </xf>
    <xf numFmtId="165" fontId="7" fillId="0" borderId="13" xfId="0" applyNumberFormat="1" applyFont="1" applyBorder="1" applyAlignment="1" applyProtection="1">
      <alignment/>
      <protection/>
    </xf>
    <xf numFmtId="165" fontId="7" fillId="0" borderId="31" xfId="0" applyNumberFormat="1" applyFont="1" applyBorder="1" applyAlignment="1" applyProtection="1">
      <alignment/>
      <protection/>
    </xf>
    <xf numFmtId="165" fontId="7" fillId="0" borderId="16" xfId="0" applyNumberFormat="1" applyFont="1" applyBorder="1" applyAlignment="1" applyProtection="1">
      <alignment/>
      <protection/>
    </xf>
    <xf numFmtId="165" fontId="7" fillId="0" borderId="32" xfId="0" applyNumberFormat="1" applyFont="1" applyBorder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48" fillId="0" borderId="27" xfId="0" applyNumberFormat="1" applyFont="1" applyBorder="1" applyAlignment="1" applyProtection="1">
      <alignment horizontal="right"/>
      <protection/>
    </xf>
    <xf numFmtId="165" fontId="48" fillId="0" borderId="28" xfId="0" applyNumberFormat="1" applyFont="1" applyBorder="1" applyAlignment="1" applyProtection="1">
      <alignment horizontal="right"/>
      <protection/>
    </xf>
    <xf numFmtId="165" fontId="48" fillId="0" borderId="30" xfId="0" applyNumberFormat="1" applyFont="1" applyBorder="1" applyAlignment="1" applyProtection="1">
      <alignment horizontal="right"/>
      <protection/>
    </xf>
    <xf numFmtId="165" fontId="47" fillId="0" borderId="27" xfId="0" applyNumberFormat="1" applyFont="1" applyBorder="1" applyAlignment="1" applyProtection="1">
      <alignment horizontal="right"/>
      <protection/>
    </xf>
    <xf numFmtId="165" fontId="47" fillId="0" borderId="28" xfId="0" applyNumberFormat="1" applyFont="1" applyBorder="1" applyAlignment="1" applyProtection="1">
      <alignment horizontal="right"/>
      <protection/>
    </xf>
    <xf numFmtId="165" fontId="47" fillId="0" borderId="30" xfId="0" applyNumberFormat="1" applyFont="1" applyBorder="1" applyAlignment="1" applyProtection="1">
      <alignment horizontal="right"/>
      <protection/>
    </xf>
    <xf numFmtId="165" fontId="47" fillId="0" borderId="32" xfId="0" applyNumberFormat="1" applyFont="1" applyBorder="1" applyAlignment="1" applyProtection="1">
      <alignment horizontal="right"/>
      <protection/>
    </xf>
    <xf numFmtId="165" fontId="47" fillId="0" borderId="31" xfId="0" applyNumberFormat="1" applyFont="1" applyBorder="1" applyAlignment="1" applyProtection="1">
      <alignment horizontal="right"/>
      <protection/>
    </xf>
    <xf numFmtId="165" fontId="47" fillId="0" borderId="33" xfId="0" applyNumberFormat="1" applyFont="1" applyBorder="1" applyAlignment="1" applyProtection="1">
      <alignment horizontal="right"/>
      <protection/>
    </xf>
    <xf numFmtId="165" fontId="0" fillId="0" borderId="0" xfId="0" applyNumberFormat="1" applyFont="1" applyAlignment="1" applyProtection="1">
      <alignment/>
      <protection/>
    </xf>
    <xf numFmtId="165" fontId="5" fillId="0" borderId="32" xfId="0" applyNumberFormat="1" applyFont="1" applyFill="1" applyBorder="1" applyAlignment="1" applyProtection="1">
      <alignment/>
      <protection/>
    </xf>
    <xf numFmtId="165" fontId="5" fillId="0" borderId="31" xfId="0" applyNumberFormat="1" applyFont="1" applyFill="1" applyBorder="1" applyAlignment="1" applyProtection="1">
      <alignment/>
      <protection/>
    </xf>
    <xf numFmtId="165" fontId="5" fillId="0" borderId="33" xfId="0" applyNumberFormat="1" applyFont="1" applyFill="1" applyBorder="1" applyAlignment="1" applyProtection="1">
      <alignment/>
      <protection/>
    </xf>
    <xf numFmtId="165" fontId="5" fillId="0" borderId="26" xfId="0" applyNumberFormat="1" applyFont="1" applyFill="1" applyBorder="1" applyAlignment="1" applyProtection="1">
      <alignment/>
      <protection/>
    </xf>
    <xf numFmtId="166" fontId="5" fillId="0" borderId="25" xfId="0" applyNumberFormat="1" applyFont="1" applyFill="1" applyBorder="1" applyAlignment="1" applyProtection="1">
      <alignment/>
      <protection/>
    </xf>
    <xf numFmtId="166" fontId="7" fillId="0" borderId="25" xfId="0" applyNumberFormat="1" applyFont="1" applyFill="1" applyBorder="1" applyAlignment="1" applyProtection="1">
      <alignment/>
      <protection/>
    </xf>
    <xf numFmtId="166" fontId="7" fillId="0" borderId="34" xfId="0" applyNumberFormat="1" applyFont="1" applyBorder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48" fillId="0" borderId="30" xfId="0" applyNumberFormat="1" applyFont="1" applyBorder="1" applyAlignment="1" applyProtection="1">
      <alignment horizontal="right" wrapText="1"/>
      <protection/>
    </xf>
    <xf numFmtId="166" fontId="47" fillId="0" borderId="30" xfId="0" applyNumberFormat="1" applyFont="1" applyBorder="1" applyAlignment="1" applyProtection="1">
      <alignment horizontal="right"/>
      <protection/>
    </xf>
    <xf numFmtId="166" fontId="47" fillId="0" borderId="33" xfId="0" applyNumberFormat="1" applyFont="1" applyBorder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166" fontId="5" fillId="0" borderId="14" xfId="0" applyNumberFormat="1" applyFont="1" applyFill="1" applyBorder="1" applyAlignment="1" applyProtection="1">
      <alignment/>
      <protection/>
    </xf>
    <xf numFmtId="166" fontId="5" fillId="0" borderId="26" xfId="0" applyNumberFormat="1" applyFont="1" applyFill="1" applyBorder="1" applyAlignment="1" applyProtection="1">
      <alignment/>
      <protection/>
    </xf>
    <xf numFmtId="165" fontId="6" fillId="0" borderId="27" xfId="0" applyNumberFormat="1" applyFont="1" applyBorder="1" applyAlignment="1" applyProtection="1">
      <alignment horizontal="right" wrapText="1"/>
      <protection/>
    </xf>
    <xf numFmtId="165" fontId="6" fillId="0" borderId="0" xfId="0" applyNumberFormat="1" applyFont="1" applyAlignment="1" applyProtection="1">
      <alignment horizontal="right" wrapText="1"/>
      <protection/>
    </xf>
    <xf numFmtId="165" fontId="6" fillId="0" borderId="28" xfId="0" applyNumberFormat="1" applyFont="1" applyBorder="1" applyAlignment="1" applyProtection="1">
      <alignment horizontal="right" wrapText="1"/>
      <protection/>
    </xf>
    <xf numFmtId="165" fontId="4" fillId="0" borderId="27" xfId="0" applyNumberFormat="1" applyFont="1" applyBorder="1" applyAlignment="1" applyProtection="1">
      <alignment horizontal="right"/>
      <protection/>
    </xf>
    <xf numFmtId="165" fontId="4" fillId="0" borderId="0" xfId="0" applyNumberFormat="1" applyFont="1" applyAlignment="1" applyProtection="1">
      <alignment horizontal="right"/>
      <protection/>
    </xf>
    <xf numFmtId="165" fontId="4" fillId="0" borderId="28" xfId="0" applyNumberFormat="1" applyFont="1" applyBorder="1" applyAlignment="1" applyProtection="1">
      <alignment horizontal="right"/>
      <protection/>
    </xf>
    <xf numFmtId="165" fontId="4" fillId="0" borderId="27" xfId="0" applyNumberFormat="1" applyFont="1" applyBorder="1" applyAlignment="1" applyProtection="1">
      <alignment horizontal="right" wrapText="1"/>
      <protection/>
    </xf>
    <xf numFmtId="165" fontId="4" fillId="0" borderId="0" xfId="0" applyNumberFormat="1" applyFont="1" applyAlignment="1" applyProtection="1">
      <alignment horizontal="right" wrapText="1"/>
      <protection/>
    </xf>
    <xf numFmtId="165" fontId="4" fillId="0" borderId="28" xfId="0" applyNumberFormat="1" applyFont="1" applyBorder="1" applyAlignment="1" applyProtection="1">
      <alignment horizontal="right" wrapText="1"/>
      <protection/>
    </xf>
    <xf numFmtId="165" fontId="6" fillId="0" borderId="32" xfId="0" applyNumberFormat="1" applyFont="1" applyBorder="1" applyAlignment="1" applyProtection="1">
      <alignment horizontal="right" wrapText="1"/>
      <protection/>
    </xf>
    <xf numFmtId="165" fontId="6" fillId="0" borderId="16" xfId="0" applyNumberFormat="1" applyFont="1" applyBorder="1" applyAlignment="1" applyProtection="1">
      <alignment horizontal="right" wrapText="1"/>
      <protection/>
    </xf>
    <xf numFmtId="165" fontId="6" fillId="0" borderId="31" xfId="0" applyNumberFormat="1" applyFont="1" applyBorder="1" applyAlignment="1" applyProtection="1">
      <alignment horizontal="right" wrapText="1"/>
      <protection/>
    </xf>
    <xf numFmtId="165" fontId="6" fillId="0" borderId="26" xfId="0" applyNumberFormat="1" applyFont="1" applyBorder="1" applyAlignment="1" applyProtection="1">
      <alignment horizontal="right" wrapText="1"/>
      <protection/>
    </xf>
    <xf numFmtId="166" fontId="6" fillId="0" borderId="26" xfId="0" applyNumberFormat="1" applyFont="1" applyBorder="1" applyAlignment="1" applyProtection="1">
      <alignment horizontal="right" wrapText="1"/>
      <protection/>
    </xf>
    <xf numFmtId="166" fontId="48" fillId="0" borderId="27" xfId="0" applyNumberFormat="1" applyFont="1" applyBorder="1" applyAlignment="1" applyProtection="1">
      <alignment horizontal="right" wrapText="1"/>
      <protection/>
    </xf>
    <xf numFmtId="166" fontId="48" fillId="0" borderId="29" xfId="0" applyNumberFormat="1" applyFont="1" applyBorder="1" applyAlignment="1" applyProtection="1">
      <alignment horizontal="right" wrapText="1"/>
      <protection/>
    </xf>
    <xf numFmtId="166" fontId="47" fillId="0" borderId="27" xfId="0" applyNumberFormat="1" applyFont="1" applyBorder="1" applyAlignment="1" applyProtection="1">
      <alignment horizontal="right"/>
      <protection/>
    </xf>
    <xf numFmtId="166" fontId="47" fillId="0" borderId="29" xfId="0" applyNumberFormat="1" applyFont="1" applyBorder="1" applyAlignment="1" applyProtection="1">
      <alignment horizontal="right"/>
      <protection/>
    </xf>
    <xf numFmtId="166" fontId="47" fillId="0" borderId="32" xfId="0" applyNumberFormat="1" applyFont="1" applyBorder="1" applyAlignment="1" applyProtection="1">
      <alignment horizontal="right"/>
      <protection/>
    </xf>
    <xf numFmtId="166" fontId="47" fillId="0" borderId="34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zoomScalePageLayoutView="0" workbookViewId="0" topLeftCell="A1">
      <selection activeCell="B3" sqref="B3:AK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3.5">
      <c r="A1" s="1" t="s">
        <v>613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2"/>
      <c r="AM2" s="2"/>
      <c r="AN2" s="2"/>
      <c r="AO2" s="2"/>
    </row>
    <row r="3" spans="1:41" s="7" customFormat="1" ht="13.5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  <c r="AL5" s="12"/>
      <c r="AM5" s="12"/>
      <c r="AN5" s="12"/>
      <c r="AO5" s="12"/>
    </row>
    <row r="6" spans="1:41" s="13" customFormat="1" ht="13.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3.5">
      <c r="A7" s="32"/>
      <c r="B7" s="33" t="s">
        <v>20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3.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3.5">
      <c r="A9" s="29"/>
      <c r="B9" s="38" t="s">
        <v>21</v>
      </c>
      <c r="C9" s="39" t="s">
        <v>22</v>
      </c>
      <c r="D9" s="72">
        <v>32546063508</v>
      </c>
      <c r="E9" s="73">
        <v>9097631105</v>
      </c>
      <c r="F9" s="74">
        <f>$D9+$E9</f>
        <v>41643694613</v>
      </c>
      <c r="G9" s="72">
        <v>32560358745</v>
      </c>
      <c r="H9" s="73">
        <v>9438444444</v>
      </c>
      <c r="I9" s="75">
        <f>$G9+$H9</f>
        <v>41998803189</v>
      </c>
      <c r="J9" s="72">
        <v>6863938011</v>
      </c>
      <c r="K9" s="73">
        <v>899208443</v>
      </c>
      <c r="L9" s="73">
        <f>$J9+$K9</f>
        <v>7763146454</v>
      </c>
      <c r="M9" s="99">
        <f>IF($F9=0,0,$L9/$F9)</f>
        <v>0.1864182927606179</v>
      </c>
      <c r="N9" s="110">
        <v>7213821388</v>
      </c>
      <c r="O9" s="111">
        <v>1689592728</v>
      </c>
      <c r="P9" s="112">
        <f>$N9+$O9</f>
        <v>8903414116</v>
      </c>
      <c r="Q9" s="99">
        <f>IF($F9=0,0,$P9/$F9)</f>
        <v>0.2137998128826111</v>
      </c>
      <c r="R9" s="110">
        <v>0</v>
      </c>
      <c r="S9" s="112">
        <v>0</v>
      </c>
      <c r="T9" s="112">
        <f>$R9+$S9</f>
        <v>0</v>
      </c>
      <c r="U9" s="99">
        <f>IF($I9=0,0,$T9/$I9)</f>
        <v>0</v>
      </c>
      <c r="V9" s="110">
        <v>0</v>
      </c>
      <c r="W9" s="112">
        <v>0</v>
      </c>
      <c r="X9" s="112">
        <f>$V9+$W9</f>
        <v>0</v>
      </c>
      <c r="Y9" s="99">
        <f>IF($I9=0,0,$X9/$I9)</f>
        <v>0</v>
      </c>
      <c r="Z9" s="72">
        <f>$J9+$N9</f>
        <v>14077759399</v>
      </c>
      <c r="AA9" s="73">
        <f>$K9+$O9</f>
        <v>2588801171</v>
      </c>
      <c r="AB9" s="73">
        <f>$Z9+$AA9</f>
        <v>16666560570</v>
      </c>
      <c r="AC9" s="99">
        <f>IF($F9=0,0,$AB9/$F9)</f>
        <v>0.400218105643229</v>
      </c>
      <c r="AD9" s="72">
        <v>7619244850</v>
      </c>
      <c r="AE9" s="73">
        <v>1597389558</v>
      </c>
      <c r="AF9" s="73">
        <f>$AD9+$AE9</f>
        <v>9216634408</v>
      </c>
      <c r="AG9" s="73">
        <v>39598185639</v>
      </c>
      <c r="AH9" s="73">
        <v>40054049288</v>
      </c>
      <c r="AI9" s="73">
        <v>16523122501</v>
      </c>
      <c r="AJ9" s="99">
        <f>IF($AG9=0,0,$AI9/$AG9)</f>
        <v>0.417269686334479</v>
      </c>
      <c r="AK9" s="99">
        <f>IF($AF9=0,0,(($P9/$AF9)-1))</f>
        <v>-0.033984237427072794</v>
      </c>
      <c r="AL9" s="12"/>
      <c r="AM9" s="12"/>
      <c r="AN9" s="12"/>
      <c r="AO9" s="12"/>
    </row>
    <row r="10" spans="1:41" s="13" customFormat="1" ht="13.5">
      <c r="A10" s="29"/>
      <c r="B10" s="38" t="s">
        <v>23</v>
      </c>
      <c r="C10" s="39" t="s">
        <v>24</v>
      </c>
      <c r="D10" s="72">
        <v>18233619052</v>
      </c>
      <c r="E10" s="73">
        <v>3339386117</v>
      </c>
      <c r="F10" s="75">
        <f aca="true" t="shared" si="0" ref="F10:F18">$D10+$E10</f>
        <v>21573005169</v>
      </c>
      <c r="G10" s="72">
        <v>18233619052</v>
      </c>
      <c r="H10" s="73">
        <v>3339386117</v>
      </c>
      <c r="I10" s="75">
        <f aca="true" t="shared" si="1" ref="I10:I18">$G10+$H10</f>
        <v>21573005169</v>
      </c>
      <c r="J10" s="72">
        <v>3443243892</v>
      </c>
      <c r="K10" s="73">
        <v>289935819</v>
      </c>
      <c r="L10" s="73">
        <f aca="true" t="shared" si="2" ref="L10:L18">$J10+$K10</f>
        <v>3733179711</v>
      </c>
      <c r="M10" s="99">
        <f aca="true" t="shared" si="3" ref="M10:M18">IF($F10=0,0,$L10/$F10)</f>
        <v>0.1730486634455782</v>
      </c>
      <c r="N10" s="110">
        <v>4007396108</v>
      </c>
      <c r="O10" s="111">
        <v>486392542</v>
      </c>
      <c r="P10" s="112">
        <f aca="true" t="shared" si="4" ref="P10:P18">$N10+$O10</f>
        <v>4493788650</v>
      </c>
      <c r="Q10" s="99">
        <f aca="true" t="shared" si="5" ref="Q10:Q18">IF($F10=0,0,$P10/$F10)</f>
        <v>0.20830610361404303</v>
      </c>
      <c r="R10" s="110">
        <v>0</v>
      </c>
      <c r="S10" s="112">
        <v>0</v>
      </c>
      <c r="T10" s="112">
        <f aca="true" t="shared" si="6" ref="T10:T18">$R10+$S10</f>
        <v>0</v>
      </c>
      <c r="U10" s="99">
        <f aca="true" t="shared" si="7" ref="U10:U18">IF($I10=0,0,$T10/$I10)</f>
        <v>0</v>
      </c>
      <c r="V10" s="110">
        <v>0</v>
      </c>
      <c r="W10" s="112">
        <v>0</v>
      </c>
      <c r="X10" s="112">
        <f aca="true" t="shared" si="8" ref="X10:X18">$V10+$W10</f>
        <v>0</v>
      </c>
      <c r="Y10" s="99">
        <f aca="true" t="shared" si="9" ref="Y10:Y18">IF($I10=0,0,$X10/$I10)</f>
        <v>0</v>
      </c>
      <c r="Z10" s="72">
        <f aca="true" t="shared" si="10" ref="Z10:Z18">$J10+$N10</f>
        <v>7450640000</v>
      </c>
      <c r="AA10" s="73">
        <f aca="true" t="shared" si="11" ref="AA10:AA18">$K10+$O10</f>
        <v>776328361</v>
      </c>
      <c r="AB10" s="73">
        <f aca="true" t="shared" si="12" ref="AB10:AB18">$Z10+$AA10</f>
        <v>8226968361</v>
      </c>
      <c r="AC10" s="99">
        <f aca="true" t="shared" si="13" ref="AC10:AC18">IF($F10=0,0,$AB10/$F10)</f>
        <v>0.38135476705962124</v>
      </c>
      <c r="AD10" s="72">
        <v>3734979644</v>
      </c>
      <c r="AE10" s="73">
        <v>529782063</v>
      </c>
      <c r="AF10" s="73">
        <f aca="true" t="shared" si="14" ref="AF10:AF18">$AD10+$AE10</f>
        <v>4264761707</v>
      </c>
      <c r="AG10" s="73">
        <v>20370992606</v>
      </c>
      <c r="AH10" s="73">
        <v>20527792957</v>
      </c>
      <c r="AI10" s="73">
        <v>7523347258</v>
      </c>
      <c r="AJ10" s="99">
        <f aca="true" t="shared" si="15" ref="AJ10:AJ18">IF($AG10=0,0,$AI10/$AG10)</f>
        <v>0.3693166751130281</v>
      </c>
      <c r="AK10" s="99">
        <f aca="true" t="shared" si="16" ref="AK10:AK18">IF($AF10=0,0,(($P10/$AF10)-1))</f>
        <v>0.05370216643618919</v>
      </c>
      <c r="AL10" s="12"/>
      <c r="AM10" s="12"/>
      <c r="AN10" s="12"/>
      <c r="AO10" s="12"/>
    </row>
    <row r="11" spans="1:41" s="13" customFormat="1" ht="13.5">
      <c r="A11" s="29"/>
      <c r="B11" s="38" t="s">
        <v>25</v>
      </c>
      <c r="C11" s="39" t="s">
        <v>26</v>
      </c>
      <c r="D11" s="72">
        <v>133047010157</v>
      </c>
      <c r="E11" s="73">
        <v>20239618900</v>
      </c>
      <c r="F11" s="75">
        <f t="shared" si="0"/>
        <v>153286629057</v>
      </c>
      <c r="G11" s="72">
        <v>133047010157</v>
      </c>
      <c r="H11" s="73">
        <v>20239618900</v>
      </c>
      <c r="I11" s="75">
        <f t="shared" si="1"/>
        <v>153286629057</v>
      </c>
      <c r="J11" s="72">
        <v>31417594274</v>
      </c>
      <c r="K11" s="73">
        <v>908377224</v>
      </c>
      <c r="L11" s="73">
        <f t="shared" si="2"/>
        <v>32325971498</v>
      </c>
      <c r="M11" s="99">
        <f t="shared" si="3"/>
        <v>0.21088578760499396</v>
      </c>
      <c r="N11" s="110">
        <v>31118966761</v>
      </c>
      <c r="O11" s="111">
        <v>3338763010</v>
      </c>
      <c r="P11" s="112">
        <f t="shared" si="4"/>
        <v>34457729771</v>
      </c>
      <c r="Q11" s="99">
        <f t="shared" si="5"/>
        <v>0.22479279492920945</v>
      </c>
      <c r="R11" s="110">
        <v>0</v>
      </c>
      <c r="S11" s="112">
        <v>0</v>
      </c>
      <c r="T11" s="112">
        <f t="shared" si="6"/>
        <v>0</v>
      </c>
      <c r="U11" s="99">
        <f t="shared" si="7"/>
        <v>0</v>
      </c>
      <c r="V11" s="110">
        <v>0</v>
      </c>
      <c r="W11" s="112">
        <v>0</v>
      </c>
      <c r="X11" s="112">
        <f t="shared" si="8"/>
        <v>0</v>
      </c>
      <c r="Y11" s="99">
        <f t="shared" si="9"/>
        <v>0</v>
      </c>
      <c r="Z11" s="72">
        <f t="shared" si="10"/>
        <v>62536561035</v>
      </c>
      <c r="AA11" s="73">
        <f t="shared" si="11"/>
        <v>4247140234</v>
      </c>
      <c r="AB11" s="73">
        <f t="shared" si="12"/>
        <v>66783701269</v>
      </c>
      <c r="AC11" s="99">
        <f t="shared" si="13"/>
        <v>0.43567858253420344</v>
      </c>
      <c r="AD11" s="72">
        <v>30548154115</v>
      </c>
      <c r="AE11" s="73">
        <v>3617524508</v>
      </c>
      <c r="AF11" s="73">
        <f t="shared" si="14"/>
        <v>34165678623</v>
      </c>
      <c r="AG11" s="73">
        <v>144930309915</v>
      </c>
      <c r="AH11" s="73">
        <v>143194065221</v>
      </c>
      <c r="AI11" s="73">
        <v>63232587721</v>
      </c>
      <c r="AJ11" s="99">
        <f t="shared" si="15"/>
        <v>0.4362965052519739</v>
      </c>
      <c r="AK11" s="99">
        <f t="shared" si="16"/>
        <v>0.008548085674592532</v>
      </c>
      <c r="AL11" s="12"/>
      <c r="AM11" s="12"/>
      <c r="AN11" s="12"/>
      <c r="AO11" s="12"/>
    </row>
    <row r="12" spans="1:41" s="13" customFormat="1" ht="13.5">
      <c r="A12" s="29"/>
      <c r="B12" s="38" t="s">
        <v>27</v>
      </c>
      <c r="C12" s="39" t="s">
        <v>28</v>
      </c>
      <c r="D12" s="72">
        <v>63263739043</v>
      </c>
      <c r="E12" s="73">
        <v>14164647352</v>
      </c>
      <c r="F12" s="75">
        <f t="shared" si="0"/>
        <v>77428386395</v>
      </c>
      <c r="G12" s="72">
        <v>63263739043</v>
      </c>
      <c r="H12" s="73">
        <v>14164647352</v>
      </c>
      <c r="I12" s="75">
        <f t="shared" si="1"/>
        <v>77428386395</v>
      </c>
      <c r="J12" s="72">
        <v>12732490917</v>
      </c>
      <c r="K12" s="73">
        <v>1702354352</v>
      </c>
      <c r="L12" s="73">
        <f t="shared" si="2"/>
        <v>14434845269</v>
      </c>
      <c r="M12" s="99">
        <f t="shared" si="3"/>
        <v>0.18642833644189363</v>
      </c>
      <c r="N12" s="110">
        <v>16641810036</v>
      </c>
      <c r="O12" s="111">
        <v>2787733837</v>
      </c>
      <c r="P12" s="112">
        <f t="shared" si="4"/>
        <v>19429543873</v>
      </c>
      <c r="Q12" s="99">
        <f t="shared" si="5"/>
        <v>0.25093566813959434</v>
      </c>
      <c r="R12" s="110">
        <v>0</v>
      </c>
      <c r="S12" s="112">
        <v>0</v>
      </c>
      <c r="T12" s="112">
        <f t="shared" si="6"/>
        <v>0</v>
      </c>
      <c r="U12" s="99">
        <f t="shared" si="7"/>
        <v>0</v>
      </c>
      <c r="V12" s="110">
        <v>0</v>
      </c>
      <c r="W12" s="112">
        <v>0</v>
      </c>
      <c r="X12" s="112">
        <f t="shared" si="8"/>
        <v>0</v>
      </c>
      <c r="Y12" s="99">
        <f t="shared" si="9"/>
        <v>0</v>
      </c>
      <c r="Z12" s="72">
        <f t="shared" si="10"/>
        <v>29374300953</v>
      </c>
      <c r="AA12" s="73">
        <f t="shared" si="11"/>
        <v>4490088189</v>
      </c>
      <c r="AB12" s="73">
        <f t="shared" si="12"/>
        <v>33864389142</v>
      </c>
      <c r="AC12" s="99">
        <f t="shared" si="13"/>
        <v>0.43736400458148794</v>
      </c>
      <c r="AD12" s="72">
        <v>13372485925</v>
      </c>
      <c r="AE12" s="73">
        <v>2581103470</v>
      </c>
      <c r="AF12" s="73">
        <f t="shared" si="14"/>
        <v>15953589395</v>
      </c>
      <c r="AG12" s="73">
        <v>73259405168</v>
      </c>
      <c r="AH12" s="73">
        <v>73599532605</v>
      </c>
      <c r="AI12" s="73">
        <v>31261580611</v>
      </c>
      <c r="AJ12" s="99">
        <f t="shared" si="15"/>
        <v>0.4267244668354908</v>
      </c>
      <c r="AK12" s="99">
        <f t="shared" si="16"/>
        <v>0.21787914881960013</v>
      </c>
      <c r="AL12" s="12"/>
      <c r="AM12" s="12"/>
      <c r="AN12" s="12"/>
      <c r="AO12" s="12"/>
    </row>
    <row r="13" spans="1:41" s="13" customFormat="1" ht="13.5">
      <c r="A13" s="29"/>
      <c r="B13" s="38" t="s">
        <v>29</v>
      </c>
      <c r="C13" s="39" t="s">
        <v>30</v>
      </c>
      <c r="D13" s="72">
        <v>17297346595</v>
      </c>
      <c r="E13" s="73">
        <v>6605560884</v>
      </c>
      <c r="F13" s="75">
        <f t="shared" si="0"/>
        <v>23902907479</v>
      </c>
      <c r="G13" s="72">
        <v>17246116651</v>
      </c>
      <c r="H13" s="73">
        <v>6588137984</v>
      </c>
      <c r="I13" s="75">
        <f t="shared" si="1"/>
        <v>23834254635</v>
      </c>
      <c r="J13" s="72">
        <v>3255203064</v>
      </c>
      <c r="K13" s="73">
        <v>847985658</v>
      </c>
      <c r="L13" s="73">
        <f t="shared" si="2"/>
        <v>4103188722</v>
      </c>
      <c r="M13" s="99">
        <f t="shared" si="3"/>
        <v>0.17166065365081104</v>
      </c>
      <c r="N13" s="110">
        <v>3697553571</v>
      </c>
      <c r="O13" s="111">
        <v>1299965902</v>
      </c>
      <c r="P13" s="112">
        <f t="shared" si="4"/>
        <v>4997519473</v>
      </c>
      <c r="Q13" s="99">
        <f t="shared" si="5"/>
        <v>0.2090757987240921</v>
      </c>
      <c r="R13" s="110">
        <v>0</v>
      </c>
      <c r="S13" s="112">
        <v>0</v>
      </c>
      <c r="T13" s="112">
        <f t="shared" si="6"/>
        <v>0</v>
      </c>
      <c r="U13" s="99">
        <f t="shared" si="7"/>
        <v>0</v>
      </c>
      <c r="V13" s="110">
        <v>0</v>
      </c>
      <c r="W13" s="112">
        <v>0</v>
      </c>
      <c r="X13" s="112">
        <f t="shared" si="8"/>
        <v>0</v>
      </c>
      <c r="Y13" s="99">
        <f t="shared" si="9"/>
        <v>0</v>
      </c>
      <c r="Z13" s="72">
        <f t="shared" si="10"/>
        <v>6952756635</v>
      </c>
      <c r="AA13" s="73">
        <f t="shared" si="11"/>
        <v>2147951560</v>
      </c>
      <c r="AB13" s="73">
        <f t="shared" si="12"/>
        <v>9100708195</v>
      </c>
      <c r="AC13" s="99">
        <f t="shared" si="13"/>
        <v>0.38073645237490317</v>
      </c>
      <c r="AD13" s="72">
        <v>3412258222</v>
      </c>
      <c r="AE13" s="73">
        <v>1362994401</v>
      </c>
      <c r="AF13" s="73">
        <f t="shared" si="14"/>
        <v>4775252623</v>
      </c>
      <c r="AG13" s="73">
        <v>22060722693</v>
      </c>
      <c r="AH13" s="73">
        <v>22715659823</v>
      </c>
      <c r="AI13" s="73">
        <v>8457536946</v>
      </c>
      <c r="AJ13" s="99">
        <f t="shared" si="15"/>
        <v>0.38337533469307544</v>
      </c>
      <c r="AK13" s="99">
        <f t="shared" si="16"/>
        <v>0.04654556890444961</v>
      </c>
      <c r="AL13" s="12"/>
      <c r="AM13" s="12"/>
      <c r="AN13" s="12"/>
      <c r="AO13" s="12"/>
    </row>
    <row r="14" spans="1:41" s="13" customFormat="1" ht="13.5">
      <c r="A14" s="29"/>
      <c r="B14" s="38" t="s">
        <v>31</v>
      </c>
      <c r="C14" s="39" t="s">
        <v>32</v>
      </c>
      <c r="D14" s="72">
        <v>19176748848</v>
      </c>
      <c r="E14" s="73">
        <v>3333575271</v>
      </c>
      <c r="F14" s="75">
        <f t="shared" si="0"/>
        <v>22510324119</v>
      </c>
      <c r="G14" s="72">
        <v>19179610635</v>
      </c>
      <c r="H14" s="73">
        <v>3363117439</v>
      </c>
      <c r="I14" s="75">
        <f t="shared" si="1"/>
        <v>22542728074</v>
      </c>
      <c r="J14" s="72">
        <v>3402478469</v>
      </c>
      <c r="K14" s="73">
        <v>537331017</v>
      </c>
      <c r="L14" s="73">
        <f t="shared" si="2"/>
        <v>3939809486</v>
      </c>
      <c r="M14" s="99">
        <f t="shared" si="3"/>
        <v>0.1750223348705395</v>
      </c>
      <c r="N14" s="110">
        <v>4040136994</v>
      </c>
      <c r="O14" s="111">
        <v>693507494</v>
      </c>
      <c r="P14" s="112">
        <f t="shared" si="4"/>
        <v>4733644488</v>
      </c>
      <c r="Q14" s="99">
        <f t="shared" si="5"/>
        <v>0.21028770900746532</v>
      </c>
      <c r="R14" s="110">
        <v>0</v>
      </c>
      <c r="S14" s="112">
        <v>0</v>
      </c>
      <c r="T14" s="112">
        <f t="shared" si="6"/>
        <v>0</v>
      </c>
      <c r="U14" s="99">
        <f t="shared" si="7"/>
        <v>0</v>
      </c>
      <c r="V14" s="110">
        <v>0</v>
      </c>
      <c r="W14" s="112">
        <v>0</v>
      </c>
      <c r="X14" s="112">
        <f t="shared" si="8"/>
        <v>0</v>
      </c>
      <c r="Y14" s="99">
        <f t="shared" si="9"/>
        <v>0</v>
      </c>
      <c r="Z14" s="72">
        <f t="shared" si="10"/>
        <v>7442615463</v>
      </c>
      <c r="AA14" s="73">
        <f t="shared" si="11"/>
        <v>1230838511</v>
      </c>
      <c r="AB14" s="73">
        <f t="shared" si="12"/>
        <v>8673453974</v>
      </c>
      <c r="AC14" s="99">
        <f t="shared" si="13"/>
        <v>0.3853100438780048</v>
      </c>
      <c r="AD14" s="72">
        <v>3183907787</v>
      </c>
      <c r="AE14" s="73">
        <v>630340979</v>
      </c>
      <c r="AF14" s="73">
        <f t="shared" si="14"/>
        <v>3814248766</v>
      </c>
      <c r="AG14" s="73">
        <v>21002780592</v>
      </c>
      <c r="AH14" s="73">
        <v>21316203203</v>
      </c>
      <c r="AI14" s="73">
        <v>6653779350</v>
      </c>
      <c r="AJ14" s="99">
        <f t="shared" si="15"/>
        <v>0.3168046878771108</v>
      </c>
      <c r="AK14" s="99">
        <f t="shared" si="16"/>
        <v>0.24104241186244635</v>
      </c>
      <c r="AL14" s="12"/>
      <c r="AM14" s="12"/>
      <c r="AN14" s="12"/>
      <c r="AO14" s="12"/>
    </row>
    <row r="15" spans="1:41" s="13" customFormat="1" ht="13.5">
      <c r="A15" s="29"/>
      <c r="B15" s="38" t="s">
        <v>33</v>
      </c>
      <c r="C15" s="39" t="s">
        <v>34</v>
      </c>
      <c r="D15" s="72">
        <v>18980695801</v>
      </c>
      <c r="E15" s="73">
        <v>3275482060</v>
      </c>
      <c r="F15" s="75">
        <f t="shared" si="0"/>
        <v>22256177861</v>
      </c>
      <c r="G15" s="72">
        <v>18980695801</v>
      </c>
      <c r="H15" s="73">
        <v>3275482060</v>
      </c>
      <c r="I15" s="75">
        <f t="shared" si="1"/>
        <v>22256177861</v>
      </c>
      <c r="J15" s="72">
        <v>3082894758</v>
      </c>
      <c r="K15" s="73">
        <v>401776376</v>
      </c>
      <c r="L15" s="73">
        <f t="shared" si="2"/>
        <v>3484671134</v>
      </c>
      <c r="M15" s="99">
        <f t="shared" si="3"/>
        <v>0.15657096001673618</v>
      </c>
      <c r="N15" s="110">
        <v>3696443183</v>
      </c>
      <c r="O15" s="111">
        <v>671653103</v>
      </c>
      <c r="P15" s="112">
        <f t="shared" si="4"/>
        <v>4368096286</v>
      </c>
      <c r="Q15" s="99">
        <f t="shared" si="5"/>
        <v>0.19626444007056185</v>
      </c>
      <c r="R15" s="110">
        <v>0</v>
      </c>
      <c r="S15" s="112">
        <v>0</v>
      </c>
      <c r="T15" s="112">
        <f t="shared" si="6"/>
        <v>0</v>
      </c>
      <c r="U15" s="99">
        <f t="shared" si="7"/>
        <v>0</v>
      </c>
      <c r="V15" s="110">
        <v>0</v>
      </c>
      <c r="W15" s="112">
        <v>0</v>
      </c>
      <c r="X15" s="112">
        <f t="shared" si="8"/>
        <v>0</v>
      </c>
      <c r="Y15" s="99">
        <f t="shared" si="9"/>
        <v>0</v>
      </c>
      <c r="Z15" s="72">
        <f t="shared" si="10"/>
        <v>6779337941</v>
      </c>
      <c r="AA15" s="73">
        <f t="shared" si="11"/>
        <v>1073429479</v>
      </c>
      <c r="AB15" s="73">
        <f t="shared" si="12"/>
        <v>7852767420</v>
      </c>
      <c r="AC15" s="99">
        <f t="shared" si="13"/>
        <v>0.352835400087298</v>
      </c>
      <c r="AD15" s="72">
        <v>3147968265</v>
      </c>
      <c r="AE15" s="73">
        <v>854057154</v>
      </c>
      <c r="AF15" s="73">
        <f t="shared" si="14"/>
        <v>4002025419</v>
      </c>
      <c r="AG15" s="73">
        <v>21568952634</v>
      </c>
      <c r="AH15" s="73">
        <v>22142453508</v>
      </c>
      <c r="AI15" s="73">
        <v>7171720298</v>
      </c>
      <c r="AJ15" s="99">
        <f t="shared" si="15"/>
        <v>0.3325020189758742</v>
      </c>
      <c r="AK15" s="99">
        <f t="shared" si="16"/>
        <v>0.09147139977223628</v>
      </c>
      <c r="AL15" s="12"/>
      <c r="AM15" s="12"/>
      <c r="AN15" s="12"/>
      <c r="AO15" s="12"/>
    </row>
    <row r="16" spans="1:41" s="13" customFormat="1" ht="13.5">
      <c r="A16" s="29"/>
      <c r="B16" s="38" t="s">
        <v>35</v>
      </c>
      <c r="C16" s="39" t="s">
        <v>36</v>
      </c>
      <c r="D16" s="72">
        <v>7322086364</v>
      </c>
      <c r="E16" s="73">
        <v>1433466144</v>
      </c>
      <c r="F16" s="75">
        <f t="shared" si="0"/>
        <v>8755552508</v>
      </c>
      <c r="G16" s="72">
        <v>7322086364</v>
      </c>
      <c r="H16" s="73">
        <v>1433466144</v>
      </c>
      <c r="I16" s="75">
        <f t="shared" si="1"/>
        <v>8755552508</v>
      </c>
      <c r="J16" s="72">
        <v>1473233468</v>
      </c>
      <c r="K16" s="73">
        <v>145928486</v>
      </c>
      <c r="L16" s="73">
        <f t="shared" si="2"/>
        <v>1619161954</v>
      </c>
      <c r="M16" s="99">
        <f t="shared" si="3"/>
        <v>0.18492972916564226</v>
      </c>
      <c r="N16" s="110">
        <v>1429020153</v>
      </c>
      <c r="O16" s="111">
        <v>233885837</v>
      </c>
      <c r="P16" s="112">
        <f t="shared" si="4"/>
        <v>1662905990</v>
      </c>
      <c r="Q16" s="99">
        <f t="shared" si="5"/>
        <v>0.18992587714831166</v>
      </c>
      <c r="R16" s="110">
        <v>0</v>
      </c>
      <c r="S16" s="112">
        <v>0</v>
      </c>
      <c r="T16" s="112">
        <f t="shared" si="6"/>
        <v>0</v>
      </c>
      <c r="U16" s="99">
        <f t="shared" si="7"/>
        <v>0</v>
      </c>
      <c r="V16" s="110">
        <v>0</v>
      </c>
      <c r="W16" s="112">
        <v>0</v>
      </c>
      <c r="X16" s="112">
        <f t="shared" si="8"/>
        <v>0</v>
      </c>
      <c r="Y16" s="99">
        <f t="shared" si="9"/>
        <v>0</v>
      </c>
      <c r="Z16" s="72">
        <f t="shared" si="10"/>
        <v>2902253621</v>
      </c>
      <c r="AA16" s="73">
        <f t="shared" si="11"/>
        <v>379814323</v>
      </c>
      <c r="AB16" s="73">
        <f t="shared" si="12"/>
        <v>3282067944</v>
      </c>
      <c r="AC16" s="99">
        <f t="shared" si="13"/>
        <v>0.3748556063139539</v>
      </c>
      <c r="AD16" s="72">
        <v>1332148234</v>
      </c>
      <c r="AE16" s="73">
        <v>290248627</v>
      </c>
      <c r="AF16" s="73">
        <f t="shared" si="14"/>
        <v>1622396861</v>
      </c>
      <c r="AG16" s="73">
        <v>8013000244</v>
      </c>
      <c r="AH16" s="73">
        <v>8351511238</v>
      </c>
      <c r="AI16" s="73">
        <v>3160406684</v>
      </c>
      <c r="AJ16" s="99">
        <f t="shared" si="15"/>
        <v>0.39440990737101994</v>
      </c>
      <c r="AK16" s="99">
        <f t="shared" si="16"/>
        <v>0.02496869290971837</v>
      </c>
      <c r="AL16" s="12"/>
      <c r="AM16" s="12"/>
      <c r="AN16" s="12"/>
      <c r="AO16" s="12"/>
    </row>
    <row r="17" spans="1:41" s="13" customFormat="1" ht="13.5">
      <c r="A17" s="29"/>
      <c r="B17" s="40" t="s">
        <v>37</v>
      </c>
      <c r="C17" s="39" t="s">
        <v>38</v>
      </c>
      <c r="D17" s="72">
        <v>58638878757</v>
      </c>
      <c r="E17" s="73">
        <v>11921713543</v>
      </c>
      <c r="F17" s="75">
        <f t="shared" si="0"/>
        <v>70560592300</v>
      </c>
      <c r="G17" s="72">
        <v>58946744267</v>
      </c>
      <c r="H17" s="73">
        <v>12914390606</v>
      </c>
      <c r="I17" s="75">
        <f t="shared" si="1"/>
        <v>71861134873</v>
      </c>
      <c r="J17" s="72">
        <v>11494536302</v>
      </c>
      <c r="K17" s="73">
        <v>1020485438</v>
      </c>
      <c r="L17" s="73">
        <f t="shared" si="2"/>
        <v>12515021740</v>
      </c>
      <c r="M17" s="99">
        <f t="shared" si="3"/>
        <v>0.177365599296422</v>
      </c>
      <c r="N17" s="110">
        <v>13640974908</v>
      </c>
      <c r="O17" s="111">
        <v>2005575345</v>
      </c>
      <c r="P17" s="112">
        <f t="shared" si="4"/>
        <v>15646550253</v>
      </c>
      <c r="Q17" s="99">
        <f t="shared" si="5"/>
        <v>0.22174629978269045</v>
      </c>
      <c r="R17" s="110">
        <v>0</v>
      </c>
      <c r="S17" s="112">
        <v>0</v>
      </c>
      <c r="T17" s="112">
        <f t="shared" si="6"/>
        <v>0</v>
      </c>
      <c r="U17" s="99">
        <f t="shared" si="7"/>
        <v>0</v>
      </c>
      <c r="V17" s="110">
        <v>0</v>
      </c>
      <c r="W17" s="112">
        <v>0</v>
      </c>
      <c r="X17" s="112">
        <f t="shared" si="8"/>
        <v>0</v>
      </c>
      <c r="Y17" s="99">
        <f t="shared" si="9"/>
        <v>0</v>
      </c>
      <c r="Z17" s="72">
        <f t="shared" si="10"/>
        <v>25135511210</v>
      </c>
      <c r="AA17" s="73">
        <f t="shared" si="11"/>
        <v>3026060783</v>
      </c>
      <c r="AB17" s="73">
        <f t="shared" si="12"/>
        <v>28161571993</v>
      </c>
      <c r="AC17" s="99">
        <f t="shared" si="13"/>
        <v>0.3991118990791125</v>
      </c>
      <c r="AD17" s="72">
        <v>13212692065</v>
      </c>
      <c r="AE17" s="73">
        <v>2037699968</v>
      </c>
      <c r="AF17" s="73">
        <f t="shared" si="14"/>
        <v>15250392033</v>
      </c>
      <c r="AG17" s="73">
        <v>66093430554</v>
      </c>
      <c r="AH17" s="73">
        <v>66751730933</v>
      </c>
      <c r="AI17" s="73">
        <v>27400264026</v>
      </c>
      <c r="AJ17" s="99">
        <f t="shared" si="15"/>
        <v>0.4145686461775243</v>
      </c>
      <c r="AK17" s="99">
        <f t="shared" si="16"/>
        <v>0.025976920405899273</v>
      </c>
      <c r="AL17" s="12"/>
      <c r="AM17" s="12"/>
      <c r="AN17" s="12"/>
      <c r="AO17" s="12"/>
    </row>
    <row r="18" spans="1:41" s="13" customFormat="1" ht="13.5">
      <c r="A18" s="41"/>
      <c r="B18" s="42" t="s">
        <v>612</v>
      </c>
      <c r="C18" s="41"/>
      <c r="D18" s="76">
        <f>SUM(D9:D17)</f>
        <v>368506188125</v>
      </c>
      <c r="E18" s="77">
        <f>SUM(E9:E17)</f>
        <v>73411081376</v>
      </c>
      <c r="F18" s="78">
        <f t="shared" si="0"/>
        <v>441917269501</v>
      </c>
      <c r="G18" s="76">
        <f>SUM(G9:G17)</f>
        <v>368779980715</v>
      </c>
      <c r="H18" s="77">
        <f>SUM(H9:H17)</f>
        <v>74756691046</v>
      </c>
      <c r="I18" s="78">
        <f t="shared" si="1"/>
        <v>443536671761</v>
      </c>
      <c r="J18" s="76">
        <f>SUM(J9:J17)</f>
        <v>77165613155</v>
      </c>
      <c r="K18" s="77">
        <f>SUM(K9:K17)</f>
        <v>6753382813</v>
      </c>
      <c r="L18" s="77">
        <f t="shared" si="2"/>
        <v>83918995968</v>
      </c>
      <c r="M18" s="100">
        <f t="shared" si="3"/>
        <v>0.18989752553177852</v>
      </c>
      <c r="N18" s="113">
        <f>SUM(N9:N17)</f>
        <v>85486123102</v>
      </c>
      <c r="O18" s="114">
        <f>SUM(O9:O17)</f>
        <v>13207069798</v>
      </c>
      <c r="P18" s="115">
        <f t="shared" si="4"/>
        <v>98693192900</v>
      </c>
      <c r="Q18" s="100">
        <f t="shared" si="5"/>
        <v>0.22332956802399112</v>
      </c>
      <c r="R18" s="113">
        <f>SUM(R9:R17)</f>
        <v>0</v>
      </c>
      <c r="S18" s="115">
        <f>SUM(S9:S17)</f>
        <v>0</v>
      </c>
      <c r="T18" s="115">
        <f t="shared" si="6"/>
        <v>0</v>
      </c>
      <c r="U18" s="100">
        <f t="shared" si="7"/>
        <v>0</v>
      </c>
      <c r="V18" s="113">
        <f>SUM(V9:V17)</f>
        <v>0</v>
      </c>
      <c r="W18" s="115">
        <f>SUM(W9:W17)</f>
        <v>0</v>
      </c>
      <c r="X18" s="115">
        <f t="shared" si="8"/>
        <v>0</v>
      </c>
      <c r="Y18" s="100">
        <f t="shared" si="9"/>
        <v>0</v>
      </c>
      <c r="Z18" s="76">
        <f t="shared" si="10"/>
        <v>162651736257</v>
      </c>
      <c r="AA18" s="77">
        <f t="shared" si="11"/>
        <v>19960452611</v>
      </c>
      <c r="AB18" s="77">
        <f t="shared" si="12"/>
        <v>182612188868</v>
      </c>
      <c r="AC18" s="100">
        <f t="shared" si="13"/>
        <v>0.41322709355576964</v>
      </c>
      <c r="AD18" s="76">
        <f>SUM(AD9:AD17)</f>
        <v>79563839107</v>
      </c>
      <c r="AE18" s="77">
        <f>SUM(AE9:AE17)</f>
        <v>13501140728</v>
      </c>
      <c r="AF18" s="77">
        <f t="shared" si="14"/>
        <v>93064979835</v>
      </c>
      <c r="AG18" s="77">
        <f>SUM(AG9:AG17)</f>
        <v>416897780045</v>
      </c>
      <c r="AH18" s="77">
        <f>SUM(AH9:AH17)</f>
        <v>418652998776</v>
      </c>
      <c r="AI18" s="77">
        <f>SUM(AI9:AI17)</f>
        <v>171384345395</v>
      </c>
      <c r="AJ18" s="100">
        <f t="shared" si="15"/>
        <v>0.41109440634704447</v>
      </c>
      <c r="AK18" s="100">
        <f t="shared" si="16"/>
        <v>0.060476164879405436</v>
      </c>
      <c r="AL18" s="12"/>
      <c r="AM18" s="12"/>
      <c r="AN18" s="12"/>
      <c r="AO18" s="12"/>
    </row>
    <row r="19" spans="1:41" s="13" customFormat="1" ht="12.75" customHeight="1">
      <c r="A19" s="43"/>
      <c r="B19" s="44"/>
      <c r="C19" s="45"/>
      <c r="D19" s="79"/>
      <c r="E19" s="80"/>
      <c r="F19" s="81"/>
      <c r="G19" s="79"/>
      <c r="H19" s="80"/>
      <c r="I19" s="81"/>
      <c r="J19" s="82"/>
      <c r="K19" s="80"/>
      <c r="L19" s="81"/>
      <c r="M19" s="101"/>
      <c r="N19" s="82"/>
      <c r="O19" s="81"/>
      <c r="P19" s="80"/>
      <c r="Q19" s="101"/>
      <c r="R19" s="82"/>
      <c r="S19" s="80"/>
      <c r="T19" s="80"/>
      <c r="U19" s="101"/>
      <c r="V19" s="82"/>
      <c r="W19" s="80"/>
      <c r="X19" s="80"/>
      <c r="Y19" s="101"/>
      <c r="Z19" s="82"/>
      <c r="AA19" s="80"/>
      <c r="AB19" s="81"/>
      <c r="AC19" s="101"/>
      <c r="AD19" s="82"/>
      <c r="AE19" s="80"/>
      <c r="AF19" s="80"/>
      <c r="AG19" s="80"/>
      <c r="AH19" s="80"/>
      <c r="AI19" s="80"/>
      <c r="AJ19" s="101"/>
      <c r="AK19" s="101"/>
      <c r="AL19" s="12"/>
      <c r="AM19" s="12"/>
      <c r="AN19" s="12"/>
      <c r="AO19" s="12"/>
    </row>
    <row r="20" spans="1:41" s="13" customFormat="1" ht="13.5">
      <c r="A20" s="12"/>
      <c r="B20" s="46"/>
      <c r="C20" s="12"/>
      <c r="D20" s="83"/>
      <c r="E20" s="83"/>
      <c r="F20" s="83"/>
      <c r="G20" s="83"/>
      <c r="H20" s="83"/>
      <c r="I20" s="83"/>
      <c r="J20" s="83"/>
      <c r="K20" s="83"/>
      <c r="L20" s="83"/>
      <c r="M20" s="102"/>
      <c r="N20" s="83"/>
      <c r="O20" s="83"/>
      <c r="P20" s="83"/>
      <c r="Q20" s="102"/>
      <c r="R20" s="83"/>
      <c r="S20" s="83"/>
      <c r="T20" s="83"/>
      <c r="U20" s="102"/>
      <c r="V20" s="83"/>
      <c r="W20" s="83"/>
      <c r="X20" s="83"/>
      <c r="Y20" s="102"/>
      <c r="Z20" s="83"/>
      <c r="AA20" s="83"/>
      <c r="AB20" s="83"/>
      <c r="AC20" s="102"/>
      <c r="AD20" s="83"/>
      <c r="AE20" s="83"/>
      <c r="AF20" s="83"/>
      <c r="AG20" s="83"/>
      <c r="AH20" s="83"/>
      <c r="AI20" s="83"/>
      <c r="AJ20" s="102"/>
      <c r="AK20" s="102"/>
      <c r="AL20" s="12"/>
      <c r="AM20" s="12"/>
      <c r="AN20" s="12"/>
      <c r="AO20" s="12"/>
    </row>
    <row r="21" spans="1:41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3"/>
      <c r="N21" s="84"/>
      <c r="O21" s="84"/>
      <c r="P21" s="84"/>
      <c r="Q21" s="103"/>
      <c r="R21" s="84"/>
      <c r="S21" s="84"/>
      <c r="T21" s="84"/>
      <c r="U21" s="103"/>
      <c r="V21" s="84"/>
      <c r="W21" s="84"/>
      <c r="X21" s="84"/>
      <c r="Y21" s="103"/>
      <c r="Z21" s="84"/>
      <c r="AA21" s="84"/>
      <c r="AB21" s="84"/>
      <c r="AC21" s="103"/>
      <c r="AD21" s="84"/>
      <c r="AE21" s="84"/>
      <c r="AF21" s="84"/>
      <c r="AG21" s="84"/>
      <c r="AH21" s="84"/>
      <c r="AI21" s="84"/>
      <c r="AJ21" s="103"/>
      <c r="AK21" s="103"/>
      <c r="AL21" s="2"/>
      <c r="AM21" s="2"/>
      <c r="AN21" s="2"/>
      <c r="AO21" s="2"/>
    </row>
    <row r="22" spans="1:41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3"/>
      <c r="N22" s="84"/>
      <c r="O22" s="84"/>
      <c r="P22" s="84"/>
      <c r="Q22" s="103"/>
      <c r="R22" s="84"/>
      <c r="S22" s="84"/>
      <c r="T22" s="84"/>
      <c r="U22" s="103"/>
      <c r="V22" s="84"/>
      <c r="W22" s="84"/>
      <c r="X22" s="84"/>
      <c r="Y22" s="103"/>
      <c r="Z22" s="84"/>
      <c r="AA22" s="84"/>
      <c r="AB22" s="84"/>
      <c r="AC22" s="103"/>
      <c r="AD22" s="84"/>
      <c r="AE22" s="84"/>
      <c r="AF22" s="84"/>
      <c r="AG22" s="84"/>
      <c r="AH22" s="84"/>
      <c r="AI22" s="84"/>
      <c r="AJ22" s="103"/>
      <c r="AK22" s="103"/>
      <c r="AL22" s="2"/>
      <c r="AM22" s="2"/>
      <c r="AN22" s="2"/>
      <c r="AO22" s="2"/>
    </row>
    <row r="23" spans="1:41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3"/>
      <c r="N23" s="84"/>
      <c r="O23" s="84"/>
      <c r="P23" s="84"/>
      <c r="Q23" s="103"/>
      <c r="R23" s="84"/>
      <c r="S23" s="84"/>
      <c r="T23" s="84"/>
      <c r="U23" s="103"/>
      <c r="V23" s="84"/>
      <c r="W23" s="84"/>
      <c r="X23" s="84"/>
      <c r="Y23" s="103"/>
      <c r="Z23" s="84"/>
      <c r="AA23" s="84"/>
      <c r="AB23" s="84"/>
      <c r="AC23" s="103"/>
      <c r="AD23" s="84"/>
      <c r="AE23" s="84"/>
      <c r="AF23" s="84"/>
      <c r="AG23" s="84"/>
      <c r="AH23" s="84"/>
      <c r="AI23" s="84"/>
      <c r="AJ23" s="103"/>
      <c r="AK23" s="103"/>
      <c r="AL23" s="2"/>
      <c r="AM23" s="2"/>
      <c r="AN23" s="2"/>
      <c r="AO23" s="2"/>
    </row>
    <row r="24" spans="1:41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3"/>
      <c r="N24" s="84"/>
      <c r="O24" s="84"/>
      <c r="P24" s="84"/>
      <c r="Q24" s="103"/>
      <c r="R24" s="84"/>
      <c r="S24" s="84"/>
      <c r="T24" s="84"/>
      <c r="U24" s="103"/>
      <c r="V24" s="84"/>
      <c r="W24" s="84"/>
      <c r="X24" s="84"/>
      <c r="Y24" s="103"/>
      <c r="Z24" s="84"/>
      <c r="AA24" s="84"/>
      <c r="AB24" s="84"/>
      <c r="AC24" s="103"/>
      <c r="AD24" s="84"/>
      <c r="AE24" s="84"/>
      <c r="AF24" s="84"/>
      <c r="AG24" s="84"/>
      <c r="AH24" s="84"/>
      <c r="AI24" s="84"/>
      <c r="AJ24" s="103"/>
      <c r="AK24" s="103"/>
      <c r="AL24" s="2"/>
      <c r="AM24" s="2"/>
      <c r="AN24" s="2"/>
      <c r="AO24" s="2"/>
    </row>
    <row r="25" spans="1:41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3"/>
      <c r="N25" s="84"/>
      <c r="O25" s="84"/>
      <c r="P25" s="84"/>
      <c r="Q25" s="103"/>
      <c r="R25" s="84"/>
      <c r="S25" s="84"/>
      <c r="T25" s="84"/>
      <c r="U25" s="103"/>
      <c r="V25" s="84"/>
      <c r="W25" s="84"/>
      <c r="X25" s="84"/>
      <c r="Y25" s="103"/>
      <c r="Z25" s="84"/>
      <c r="AA25" s="84"/>
      <c r="AB25" s="84"/>
      <c r="AC25" s="103"/>
      <c r="AD25" s="84"/>
      <c r="AE25" s="84"/>
      <c r="AF25" s="84"/>
      <c r="AG25" s="84"/>
      <c r="AH25" s="84"/>
      <c r="AI25" s="84"/>
      <c r="AJ25" s="103"/>
      <c r="AK25" s="103"/>
      <c r="AL25" s="2"/>
      <c r="AM25" s="2"/>
      <c r="AN25" s="2"/>
      <c r="AO25" s="2"/>
    </row>
    <row r="26" spans="1:41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3"/>
      <c r="N26" s="84"/>
      <c r="O26" s="84"/>
      <c r="P26" s="84"/>
      <c r="Q26" s="103"/>
      <c r="R26" s="84"/>
      <c r="S26" s="84"/>
      <c r="T26" s="84"/>
      <c r="U26" s="103"/>
      <c r="V26" s="84"/>
      <c r="W26" s="84"/>
      <c r="X26" s="84"/>
      <c r="Y26" s="103"/>
      <c r="Z26" s="84"/>
      <c r="AA26" s="84"/>
      <c r="AB26" s="84"/>
      <c r="AC26" s="103"/>
      <c r="AD26" s="84"/>
      <c r="AE26" s="84"/>
      <c r="AF26" s="84"/>
      <c r="AG26" s="84"/>
      <c r="AH26" s="84"/>
      <c r="AI26" s="84"/>
      <c r="AJ26" s="103"/>
      <c r="AK26" s="103"/>
      <c r="AL26" s="2"/>
      <c r="AM26" s="2"/>
      <c r="AN26" s="2"/>
      <c r="AO26" s="2"/>
    </row>
    <row r="27" spans="1:41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3"/>
      <c r="N27" s="84"/>
      <c r="O27" s="84"/>
      <c r="P27" s="84"/>
      <c r="Q27" s="103"/>
      <c r="R27" s="84"/>
      <c r="S27" s="84"/>
      <c r="T27" s="84"/>
      <c r="U27" s="103"/>
      <c r="V27" s="84"/>
      <c r="W27" s="84"/>
      <c r="X27" s="84"/>
      <c r="Y27" s="103"/>
      <c r="Z27" s="84"/>
      <c r="AA27" s="84"/>
      <c r="AB27" s="84"/>
      <c r="AC27" s="103"/>
      <c r="AD27" s="84"/>
      <c r="AE27" s="84"/>
      <c r="AF27" s="84"/>
      <c r="AG27" s="84"/>
      <c r="AH27" s="84"/>
      <c r="AI27" s="84"/>
      <c r="AJ27" s="103"/>
      <c r="AK27" s="103"/>
      <c r="AL27" s="2"/>
      <c r="AM27" s="2"/>
      <c r="AN27" s="2"/>
      <c r="AO27" s="2"/>
    </row>
    <row r="28" spans="1:41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3"/>
      <c r="N28" s="84"/>
      <c r="O28" s="84"/>
      <c r="P28" s="84"/>
      <c r="Q28" s="103"/>
      <c r="R28" s="84"/>
      <c r="S28" s="84"/>
      <c r="T28" s="84"/>
      <c r="U28" s="103"/>
      <c r="V28" s="84"/>
      <c r="W28" s="84"/>
      <c r="X28" s="84"/>
      <c r="Y28" s="103"/>
      <c r="Z28" s="84"/>
      <c r="AA28" s="84"/>
      <c r="AB28" s="84"/>
      <c r="AC28" s="103"/>
      <c r="AD28" s="84"/>
      <c r="AE28" s="84"/>
      <c r="AF28" s="84"/>
      <c r="AG28" s="84"/>
      <c r="AH28" s="84"/>
      <c r="AI28" s="84"/>
      <c r="AJ28" s="103"/>
      <c r="AK28" s="103"/>
      <c r="AL28" s="2"/>
      <c r="AM28" s="2"/>
      <c r="AN28" s="2"/>
      <c r="AO28" s="2"/>
    </row>
    <row r="29" spans="1:41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3"/>
      <c r="N29" s="84"/>
      <c r="O29" s="84"/>
      <c r="P29" s="84"/>
      <c r="Q29" s="103"/>
      <c r="R29" s="84"/>
      <c r="S29" s="84"/>
      <c r="T29" s="84"/>
      <c r="U29" s="103"/>
      <c r="V29" s="84"/>
      <c r="W29" s="84"/>
      <c r="X29" s="84"/>
      <c r="Y29" s="103"/>
      <c r="Z29" s="84"/>
      <c r="AA29" s="84"/>
      <c r="AB29" s="84"/>
      <c r="AC29" s="103"/>
      <c r="AD29" s="84"/>
      <c r="AE29" s="84"/>
      <c r="AF29" s="84"/>
      <c r="AG29" s="84"/>
      <c r="AH29" s="84"/>
      <c r="AI29" s="84"/>
      <c r="AJ29" s="103"/>
      <c r="AK29" s="103"/>
      <c r="AL29" s="2"/>
      <c r="AM29" s="2"/>
      <c r="AN29" s="2"/>
      <c r="AO29" s="2"/>
    </row>
    <row r="30" spans="1:41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3"/>
      <c r="N30" s="84"/>
      <c r="O30" s="84"/>
      <c r="P30" s="84"/>
      <c r="Q30" s="103"/>
      <c r="R30" s="84"/>
      <c r="S30" s="84"/>
      <c r="T30" s="84"/>
      <c r="U30" s="103"/>
      <c r="V30" s="84"/>
      <c r="W30" s="84"/>
      <c r="X30" s="84"/>
      <c r="Y30" s="103"/>
      <c r="Z30" s="84"/>
      <c r="AA30" s="84"/>
      <c r="AB30" s="84"/>
      <c r="AC30" s="103"/>
      <c r="AD30" s="84"/>
      <c r="AE30" s="84"/>
      <c r="AF30" s="84"/>
      <c r="AG30" s="84"/>
      <c r="AH30" s="84"/>
      <c r="AI30" s="84"/>
      <c r="AJ30" s="103"/>
      <c r="AK30" s="103"/>
      <c r="AL30" s="2"/>
      <c r="AM30" s="2"/>
      <c r="AN30" s="2"/>
      <c r="AO30" s="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3.5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35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97</v>
      </c>
      <c r="B9" s="63" t="s">
        <v>447</v>
      </c>
      <c r="C9" s="64" t="s">
        <v>448</v>
      </c>
      <c r="D9" s="85">
        <v>178437692</v>
      </c>
      <c r="E9" s="86">
        <v>120534558</v>
      </c>
      <c r="F9" s="87">
        <f>$D9+$E9</f>
        <v>298972250</v>
      </c>
      <c r="G9" s="85">
        <v>178437692</v>
      </c>
      <c r="H9" s="86">
        <v>120534558</v>
      </c>
      <c r="I9" s="87">
        <f>$G9+$H9</f>
        <v>298972250</v>
      </c>
      <c r="J9" s="85">
        <v>26643727</v>
      </c>
      <c r="K9" s="86">
        <v>19201176</v>
      </c>
      <c r="L9" s="86">
        <f>$J9+$K9</f>
        <v>45844903</v>
      </c>
      <c r="M9" s="104">
        <f>IF($F9=0,0,$L9/$F9)</f>
        <v>0.15334166632521914</v>
      </c>
      <c r="N9" s="85">
        <v>52624455</v>
      </c>
      <c r="O9" s="86">
        <v>30907938</v>
      </c>
      <c r="P9" s="86">
        <f>$N9+$O9</f>
        <v>83532393</v>
      </c>
      <c r="Q9" s="104">
        <f>IF($F9=0,0,$P9/$F9)</f>
        <v>0.27939848263509404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</f>
        <v>79268182</v>
      </c>
      <c r="AA9" s="86">
        <f>$K9+$O9</f>
        <v>50109114</v>
      </c>
      <c r="AB9" s="86">
        <f>$Z9+$AA9</f>
        <v>129377296</v>
      </c>
      <c r="AC9" s="104">
        <f>IF($F9=0,0,$AB9/$F9)</f>
        <v>0.4327401489603132</v>
      </c>
      <c r="AD9" s="85">
        <v>30769940</v>
      </c>
      <c r="AE9" s="86">
        <v>24736727</v>
      </c>
      <c r="AF9" s="86">
        <f>$AD9+$AE9</f>
        <v>55506667</v>
      </c>
      <c r="AG9" s="86">
        <v>271902600</v>
      </c>
      <c r="AH9" s="86">
        <v>289100155</v>
      </c>
      <c r="AI9" s="87">
        <v>117187571</v>
      </c>
      <c r="AJ9" s="124">
        <f>IF($AG9=0,0,$AI9/$AG9)</f>
        <v>0.4309909908915913</v>
      </c>
      <c r="AK9" s="125">
        <f>IF($AF9=0,0,(($P9/$AF9)-1))</f>
        <v>0.5049073834680076</v>
      </c>
    </row>
    <row r="10" spans="1:37" ht="13.5">
      <c r="A10" s="62" t="s">
        <v>97</v>
      </c>
      <c r="B10" s="63" t="s">
        <v>449</v>
      </c>
      <c r="C10" s="64" t="s">
        <v>450</v>
      </c>
      <c r="D10" s="85">
        <v>381446379</v>
      </c>
      <c r="E10" s="86">
        <v>100176217</v>
      </c>
      <c r="F10" s="87">
        <f aca="true" t="shared" si="0" ref="F10:F45">$D10+$E10</f>
        <v>481622596</v>
      </c>
      <c r="G10" s="85">
        <v>381446379</v>
      </c>
      <c r="H10" s="86">
        <v>100176217</v>
      </c>
      <c r="I10" s="87">
        <f aca="true" t="shared" si="1" ref="I10:I45">$G10+$H10</f>
        <v>481622596</v>
      </c>
      <c r="J10" s="85">
        <v>48530944</v>
      </c>
      <c r="K10" s="86">
        <v>18491968</v>
      </c>
      <c r="L10" s="86">
        <f aca="true" t="shared" si="2" ref="L10:L45">$J10+$K10</f>
        <v>67022912</v>
      </c>
      <c r="M10" s="104">
        <f aca="true" t="shared" si="3" ref="M10:M45">IF($F10=0,0,$L10/$F10)</f>
        <v>0.13916064685636137</v>
      </c>
      <c r="N10" s="85">
        <v>90565598</v>
      </c>
      <c r="O10" s="86">
        <v>41119449</v>
      </c>
      <c r="P10" s="86">
        <f aca="true" t="shared" si="4" ref="P10:P45">$N10+$O10</f>
        <v>131685047</v>
      </c>
      <c r="Q10" s="104">
        <f aca="true" t="shared" si="5" ref="Q10:Q45">IF($F10=0,0,$P10/$F10)</f>
        <v>0.2734195780963732</v>
      </c>
      <c r="R10" s="85">
        <v>0</v>
      </c>
      <c r="S10" s="86">
        <v>0</v>
      </c>
      <c r="T10" s="86">
        <f aca="true" t="shared" si="6" ref="T10:T45">$R10+$S10</f>
        <v>0</v>
      </c>
      <c r="U10" s="104">
        <f aca="true" t="shared" si="7" ref="U10:U45">IF($I10=0,0,$T10/$I10)</f>
        <v>0</v>
      </c>
      <c r="V10" s="85">
        <v>0</v>
      </c>
      <c r="W10" s="86">
        <v>0</v>
      </c>
      <c r="X10" s="86">
        <f aca="true" t="shared" si="8" ref="X10:X45">$V10+$W10</f>
        <v>0</v>
      </c>
      <c r="Y10" s="104">
        <f aca="true" t="shared" si="9" ref="Y10:Y45">IF($I10=0,0,$X10/$I10)</f>
        <v>0</v>
      </c>
      <c r="Z10" s="85">
        <f aca="true" t="shared" si="10" ref="Z10:Z45">$J10+$N10</f>
        <v>139096542</v>
      </c>
      <c r="AA10" s="86">
        <f aca="true" t="shared" si="11" ref="AA10:AA45">$K10+$O10</f>
        <v>59611417</v>
      </c>
      <c r="AB10" s="86">
        <f aca="true" t="shared" si="12" ref="AB10:AB45">$Z10+$AA10</f>
        <v>198707959</v>
      </c>
      <c r="AC10" s="104">
        <f aca="true" t="shared" si="13" ref="AC10:AC45">IF($F10=0,0,$AB10/$F10)</f>
        <v>0.41258022495273455</v>
      </c>
      <c r="AD10" s="85">
        <v>86571142</v>
      </c>
      <c r="AE10" s="86">
        <v>42210383</v>
      </c>
      <c r="AF10" s="86">
        <f aca="true" t="shared" si="14" ref="AF10:AF45">$AD10+$AE10</f>
        <v>128781525</v>
      </c>
      <c r="AG10" s="86">
        <v>425754724</v>
      </c>
      <c r="AH10" s="86">
        <v>454096816</v>
      </c>
      <c r="AI10" s="87">
        <v>228836323</v>
      </c>
      <c r="AJ10" s="124">
        <f aca="true" t="shared" si="15" ref="AJ10:AJ45">IF($AG10=0,0,$AI10/$AG10)</f>
        <v>0.5374839317108787</v>
      </c>
      <c r="AK10" s="125">
        <f aca="true" t="shared" si="16" ref="AK10:AK45">IF($AF10=0,0,(($P10/$AF10)-1))</f>
        <v>0.022546106671744948</v>
      </c>
    </row>
    <row r="11" spans="1:37" ht="13.5">
      <c r="A11" s="62" t="s">
        <v>97</v>
      </c>
      <c r="B11" s="63" t="s">
        <v>451</v>
      </c>
      <c r="C11" s="64" t="s">
        <v>452</v>
      </c>
      <c r="D11" s="85">
        <v>495954826</v>
      </c>
      <c r="E11" s="86">
        <v>75482000</v>
      </c>
      <c r="F11" s="87">
        <f t="shared" si="0"/>
        <v>571436826</v>
      </c>
      <c r="G11" s="85">
        <v>495954826</v>
      </c>
      <c r="H11" s="86">
        <v>75482000</v>
      </c>
      <c r="I11" s="87">
        <f t="shared" si="1"/>
        <v>571436826</v>
      </c>
      <c r="J11" s="85">
        <v>105706318</v>
      </c>
      <c r="K11" s="86">
        <v>10316129</v>
      </c>
      <c r="L11" s="86">
        <f t="shared" si="2"/>
        <v>116022447</v>
      </c>
      <c r="M11" s="104">
        <f t="shared" si="3"/>
        <v>0.20303634928841635</v>
      </c>
      <c r="N11" s="85">
        <v>104000466</v>
      </c>
      <c r="O11" s="86">
        <v>3422392</v>
      </c>
      <c r="P11" s="86">
        <f t="shared" si="4"/>
        <v>107422858</v>
      </c>
      <c r="Q11" s="104">
        <f t="shared" si="5"/>
        <v>0.1879872859296611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209706784</v>
      </c>
      <c r="AA11" s="86">
        <f t="shared" si="11"/>
        <v>13738521</v>
      </c>
      <c r="AB11" s="86">
        <f t="shared" si="12"/>
        <v>223445305</v>
      </c>
      <c r="AC11" s="104">
        <f t="shared" si="13"/>
        <v>0.3910236352180775</v>
      </c>
      <c r="AD11" s="85">
        <v>38822974</v>
      </c>
      <c r="AE11" s="86">
        <v>13157694</v>
      </c>
      <c r="AF11" s="86">
        <f t="shared" si="14"/>
        <v>51980668</v>
      </c>
      <c r="AG11" s="86">
        <v>667909816</v>
      </c>
      <c r="AH11" s="86">
        <v>579617288</v>
      </c>
      <c r="AI11" s="87">
        <v>108702882</v>
      </c>
      <c r="AJ11" s="124">
        <f t="shared" si="15"/>
        <v>0.16275083760709394</v>
      </c>
      <c r="AK11" s="125">
        <f t="shared" si="16"/>
        <v>1.0665924878071977</v>
      </c>
    </row>
    <row r="12" spans="1:37" ht="13.5">
      <c r="A12" s="62" t="s">
        <v>112</v>
      </c>
      <c r="B12" s="63" t="s">
        <v>453</v>
      </c>
      <c r="C12" s="64" t="s">
        <v>454</v>
      </c>
      <c r="D12" s="85">
        <v>99639000</v>
      </c>
      <c r="E12" s="86">
        <v>770000</v>
      </c>
      <c r="F12" s="87">
        <f t="shared" si="0"/>
        <v>100409000</v>
      </c>
      <c r="G12" s="85">
        <v>99639000</v>
      </c>
      <c r="H12" s="86">
        <v>770000</v>
      </c>
      <c r="I12" s="87">
        <f t="shared" si="1"/>
        <v>100409000</v>
      </c>
      <c r="J12" s="85">
        <v>20228536</v>
      </c>
      <c r="K12" s="86">
        <v>148650</v>
      </c>
      <c r="L12" s="86">
        <f t="shared" si="2"/>
        <v>20377186</v>
      </c>
      <c r="M12" s="104">
        <f t="shared" si="3"/>
        <v>0.2029418279237917</v>
      </c>
      <c r="N12" s="85">
        <v>27037044</v>
      </c>
      <c r="O12" s="86">
        <v>8951</v>
      </c>
      <c r="P12" s="86">
        <f t="shared" si="4"/>
        <v>27045995</v>
      </c>
      <c r="Q12" s="104">
        <f t="shared" si="5"/>
        <v>0.2693582746566543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47265580</v>
      </c>
      <c r="AA12" s="86">
        <f t="shared" si="11"/>
        <v>157601</v>
      </c>
      <c r="AB12" s="86">
        <f t="shared" si="12"/>
        <v>47423181</v>
      </c>
      <c r="AC12" s="104">
        <f t="shared" si="13"/>
        <v>0.47230010258044597</v>
      </c>
      <c r="AD12" s="85">
        <v>25495146</v>
      </c>
      <c r="AE12" s="86">
        <v>25981</v>
      </c>
      <c r="AF12" s="86">
        <f t="shared" si="14"/>
        <v>25521127</v>
      </c>
      <c r="AG12" s="86">
        <v>82374343</v>
      </c>
      <c r="AH12" s="86">
        <v>82427955</v>
      </c>
      <c r="AI12" s="87">
        <v>43916632</v>
      </c>
      <c r="AJ12" s="124">
        <f t="shared" si="15"/>
        <v>0.5331348378705734</v>
      </c>
      <c r="AK12" s="125">
        <f t="shared" si="16"/>
        <v>0.05974924226504563</v>
      </c>
    </row>
    <row r="13" spans="1:37" ht="13.5">
      <c r="A13" s="65"/>
      <c r="B13" s="66" t="s">
        <v>455</v>
      </c>
      <c r="C13" s="67"/>
      <c r="D13" s="88">
        <f>SUM(D9:D12)</f>
        <v>1155477897</v>
      </c>
      <c r="E13" s="89">
        <f>SUM(E9:E12)</f>
        <v>296962775</v>
      </c>
      <c r="F13" s="90">
        <f t="shared" si="0"/>
        <v>1452440672</v>
      </c>
      <c r="G13" s="88">
        <f>SUM(G9:G12)</f>
        <v>1155477897</v>
      </c>
      <c r="H13" s="89">
        <f>SUM(H9:H12)</f>
        <v>296962775</v>
      </c>
      <c r="I13" s="90">
        <f t="shared" si="1"/>
        <v>1452440672</v>
      </c>
      <c r="J13" s="88">
        <f>SUM(J9:J12)</f>
        <v>201109525</v>
      </c>
      <c r="K13" s="89">
        <f>SUM(K9:K12)</f>
        <v>48157923</v>
      </c>
      <c r="L13" s="89">
        <f t="shared" si="2"/>
        <v>249267448</v>
      </c>
      <c r="M13" s="105">
        <f t="shared" si="3"/>
        <v>0.17161971074299412</v>
      </c>
      <c r="N13" s="88">
        <f>SUM(N9:N12)</f>
        <v>274227563</v>
      </c>
      <c r="O13" s="89">
        <f>SUM(O9:O12)</f>
        <v>75458730</v>
      </c>
      <c r="P13" s="89">
        <f t="shared" si="4"/>
        <v>349686293</v>
      </c>
      <c r="Q13" s="105">
        <f t="shared" si="5"/>
        <v>0.24075771199555063</v>
      </c>
      <c r="R13" s="88">
        <f>SUM(R9:R12)</f>
        <v>0</v>
      </c>
      <c r="S13" s="89">
        <f>SUM(S9:S12)</f>
        <v>0</v>
      </c>
      <c r="T13" s="89">
        <f t="shared" si="6"/>
        <v>0</v>
      </c>
      <c r="U13" s="105">
        <f t="shared" si="7"/>
        <v>0</v>
      </c>
      <c r="V13" s="88">
        <f>SUM(V9:V12)</f>
        <v>0</v>
      </c>
      <c r="W13" s="89">
        <f>SUM(W9:W12)</f>
        <v>0</v>
      </c>
      <c r="X13" s="89">
        <f t="shared" si="8"/>
        <v>0</v>
      </c>
      <c r="Y13" s="105">
        <f t="shared" si="9"/>
        <v>0</v>
      </c>
      <c r="Z13" s="88">
        <f t="shared" si="10"/>
        <v>475337088</v>
      </c>
      <c r="AA13" s="89">
        <f t="shared" si="11"/>
        <v>123616653</v>
      </c>
      <c r="AB13" s="89">
        <f t="shared" si="12"/>
        <v>598953741</v>
      </c>
      <c r="AC13" s="105">
        <f t="shared" si="13"/>
        <v>0.4123774227385447</v>
      </c>
      <c r="AD13" s="88">
        <f>SUM(AD9:AD12)</f>
        <v>181659202</v>
      </c>
      <c r="AE13" s="89">
        <f>SUM(AE9:AE12)</f>
        <v>80130785</v>
      </c>
      <c r="AF13" s="89">
        <f t="shared" si="14"/>
        <v>261789987</v>
      </c>
      <c r="AG13" s="89">
        <f>SUM(AG9:AG12)</f>
        <v>1447941483</v>
      </c>
      <c r="AH13" s="89">
        <f>SUM(AH9:AH12)</f>
        <v>1405242214</v>
      </c>
      <c r="AI13" s="90">
        <f>SUM(AI9:AI12)</f>
        <v>498643408</v>
      </c>
      <c r="AJ13" s="126">
        <f t="shared" si="15"/>
        <v>0.34438091169738244</v>
      </c>
      <c r="AK13" s="127">
        <f t="shared" si="16"/>
        <v>0.33575121419750853</v>
      </c>
    </row>
    <row r="14" spans="1:37" ht="13.5">
      <c r="A14" s="62" t="s">
        <v>97</v>
      </c>
      <c r="B14" s="63" t="s">
        <v>456</v>
      </c>
      <c r="C14" s="64" t="s">
        <v>457</v>
      </c>
      <c r="D14" s="85">
        <v>70624061</v>
      </c>
      <c r="E14" s="86">
        <v>26661700</v>
      </c>
      <c r="F14" s="87">
        <f t="shared" si="0"/>
        <v>97285761</v>
      </c>
      <c r="G14" s="85">
        <v>70624061</v>
      </c>
      <c r="H14" s="86">
        <v>26661700</v>
      </c>
      <c r="I14" s="87">
        <f t="shared" si="1"/>
        <v>97285761</v>
      </c>
      <c r="J14" s="85">
        <v>14549681</v>
      </c>
      <c r="K14" s="86">
        <v>709320</v>
      </c>
      <c r="L14" s="86">
        <f t="shared" si="2"/>
        <v>15259001</v>
      </c>
      <c r="M14" s="104">
        <f t="shared" si="3"/>
        <v>0.15684721837145316</v>
      </c>
      <c r="N14" s="85">
        <v>14600519</v>
      </c>
      <c r="O14" s="86">
        <v>254469</v>
      </c>
      <c r="P14" s="86">
        <f t="shared" si="4"/>
        <v>14854988</v>
      </c>
      <c r="Q14" s="104">
        <f t="shared" si="5"/>
        <v>0.15269437014528775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29150200</v>
      </c>
      <c r="AA14" s="86">
        <f t="shared" si="11"/>
        <v>963789</v>
      </c>
      <c r="AB14" s="86">
        <f t="shared" si="12"/>
        <v>30113989</v>
      </c>
      <c r="AC14" s="104">
        <f t="shared" si="13"/>
        <v>0.3095415885167409</v>
      </c>
      <c r="AD14" s="85">
        <v>13326448</v>
      </c>
      <c r="AE14" s="86">
        <v>6381771</v>
      </c>
      <c r="AF14" s="86">
        <f t="shared" si="14"/>
        <v>19708219</v>
      </c>
      <c r="AG14" s="86">
        <v>87336890</v>
      </c>
      <c r="AH14" s="86">
        <v>111385298</v>
      </c>
      <c r="AI14" s="87">
        <v>31502726</v>
      </c>
      <c r="AJ14" s="124">
        <f t="shared" si="15"/>
        <v>0.3607035469204365</v>
      </c>
      <c r="AK14" s="125">
        <f t="shared" si="16"/>
        <v>-0.24625416431591307</v>
      </c>
    </row>
    <row r="15" spans="1:37" ht="13.5">
      <c r="A15" s="62" t="s">
        <v>97</v>
      </c>
      <c r="B15" s="63" t="s">
        <v>458</v>
      </c>
      <c r="C15" s="64" t="s">
        <v>459</v>
      </c>
      <c r="D15" s="85">
        <v>324959669</v>
      </c>
      <c r="E15" s="86">
        <v>23384000</v>
      </c>
      <c r="F15" s="87">
        <f t="shared" si="0"/>
        <v>348343669</v>
      </c>
      <c r="G15" s="85">
        <v>324959669</v>
      </c>
      <c r="H15" s="86">
        <v>23384000</v>
      </c>
      <c r="I15" s="87">
        <f t="shared" si="1"/>
        <v>348343669</v>
      </c>
      <c r="J15" s="85">
        <v>51855792</v>
      </c>
      <c r="K15" s="86">
        <v>4105090</v>
      </c>
      <c r="L15" s="86">
        <f t="shared" si="2"/>
        <v>55960882</v>
      </c>
      <c r="M15" s="104">
        <f t="shared" si="3"/>
        <v>0.16064848303587226</v>
      </c>
      <c r="N15" s="85">
        <v>67922285</v>
      </c>
      <c r="O15" s="86">
        <v>3080047</v>
      </c>
      <c r="P15" s="86">
        <f t="shared" si="4"/>
        <v>71002332</v>
      </c>
      <c r="Q15" s="104">
        <f t="shared" si="5"/>
        <v>0.20382839798360164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119778077</v>
      </c>
      <c r="AA15" s="86">
        <f t="shared" si="11"/>
        <v>7185137</v>
      </c>
      <c r="AB15" s="86">
        <f t="shared" si="12"/>
        <v>126963214</v>
      </c>
      <c r="AC15" s="104">
        <f t="shared" si="13"/>
        <v>0.3644768810194739</v>
      </c>
      <c r="AD15" s="85">
        <v>64297921</v>
      </c>
      <c r="AE15" s="86">
        <v>5084524</v>
      </c>
      <c r="AF15" s="86">
        <f t="shared" si="14"/>
        <v>69382445</v>
      </c>
      <c r="AG15" s="86">
        <v>315519636</v>
      </c>
      <c r="AH15" s="86">
        <v>339466182</v>
      </c>
      <c r="AI15" s="87">
        <v>127494997</v>
      </c>
      <c r="AJ15" s="124">
        <f t="shared" si="15"/>
        <v>0.40407943738880325</v>
      </c>
      <c r="AK15" s="125">
        <f t="shared" si="16"/>
        <v>0.023347217008567567</v>
      </c>
    </row>
    <row r="16" spans="1:37" ht="13.5">
      <c r="A16" s="62" t="s">
        <v>97</v>
      </c>
      <c r="B16" s="63" t="s">
        <v>460</v>
      </c>
      <c r="C16" s="64" t="s">
        <v>461</v>
      </c>
      <c r="D16" s="85">
        <v>62287359</v>
      </c>
      <c r="E16" s="86">
        <v>20145000</v>
      </c>
      <c r="F16" s="87">
        <f t="shared" si="0"/>
        <v>82432359</v>
      </c>
      <c r="G16" s="85">
        <v>62287359</v>
      </c>
      <c r="H16" s="86">
        <v>20145000</v>
      </c>
      <c r="I16" s="87">
        <f t="shared" si="1"/>
        <v>82432359</v>
      </c>
      <c r="J16" s="85">
        <v>6496939</v>
      </c>
      <c r="K16" s="86">
        <v>2656164</v>
      </c>
      <c r="L16" s="86">
        <f t="shared" si="2"/>
        <v>9153103</v>
      </c>
      <c r="M16" s="104">
        <f t="shared" si="3"/>
        <v>0.11103774186542448</v>
      </c>
      <c r="N16" s="85">
        <v>9940589</v>
      </c>
      <c r="O16" s="86">
        <v>4733584</v>
      </c>
      <c r="P16" s="86">
        <f t="shared" si="4"/>
        <v>14674173</v>
      </c>
      <c r="Q16" s="104">
        <f t="shared" si="5"/>
        <v>0.17801471628392923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16437528</v>
      </c>
      <c r="AA16" s="86">
        <f t="shared" si="11"/>
        <v>7389748</v>
      </c>
      <c r="AB16" s="86">
        <f t="shared" si="12"/>
        <v>23827276</v>
      </c>
      <c r="AC16" s="104">
        <f t="shared" si="13"/>
        <v>0.2890524581493537</v>
      </c>
      <c r="AD16" s="85">
        <v>9348812</v>
      </c>
      <c r="AE16" s="86">
        <v>3752577</v>
      </c>
      <c r="AF16" s="86">
        <f t="shared" si="14"/>
        <v>13101389</v>
      </c>
      <c r="AG16" s="86">
        <v>74862250</v>
      </c>
      <c r="AH16" s="86">
        <v>89241250</v>
      </c>
      <c r="AI16" s="87">
        <v>23018684</v>
      </c>
      <c r="AJ16" s="124">
        <f t="shared" si="15"/>
        <v>0.3074805258992349</v>
      </c>
      <c r="AK16" s="125">
        <f t="shared" si="16"/>
        <v>0.12004711866810469</v>
      </c>
    </row>
    <row r="17" spans="1:37" ht="13.5">
      <c r="A17" s="62" t="s">
        <v>97</v>
      </c>
      <c r="B17" s="63" t="s">
        <v>462</v>
      </c>
      <c r="C17" s="64" t="s">
        <v>463</v>
      </c>
      <c r="D17" s="85">
        <v>113376453</v>
      </c>
      <c r="E17" s="86">
        <v>62203000</v>
      </c>
      <c r="F17" s="87">
        <f t="shared" si="0"/>
        <v>175579453</v>
      </c>
      <c r="G17" s="85">
        <v>113376453</v>
      </c>
      <c r="H17" s="86">
        <v>62203000</v>
      </c>
      <c r="I17" s="87">
        <f t="shared" si="1"/>
        <v>175579453</v>
      </c>
      <c r="J17" s="85">
        <v>19764277</v>
      </c>
      <c r="K17" s="86">
        <v>5110482</v>
      </c>
      <c r="L17" s="86">
        <f t="shared" si="2"/>
        <v>24874759</v>
      </c>
      <c r="M17" s="104">
        <f t="shared" si="3"/>
        <v>0.14167238008196778</v>
      </c>
      <c r="N17" s="85">
        <v>27313240</v>
      </c>
      <c r="O17" s="86">
        <v>3326256</v>
      </c>
      <c r="P17" s="86">
        <f t="shared" si="4"/>
        <v>30639496</v>
      </c>
      <c r="Q17" s="104">
        <f t="shared" si="5"/>
        <v>0.17450502024288686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47077517</v>
      </c>
      <c r="AA17" s="86">
        <f t="shared" si="11"/>
        <v>8436738</v>
      </c>
      <c r="AB17" s="86">
        <f t="shared" si="12"/>
        <v>55514255</v>
      </c>
      <c r="AC17" s="104">
        <f t="shared" si="13"/>
        <v>0.31617740032485464</v>
      </c>
      <c r="AD17" s="85">
        <v>11090274</v>
      </c>
      <c r="AE17" s="86">
        <v>24256780</v>
      </c>
      <c r="AF17" s="86">
        <f t="shared" si="14"/>
        <v>35347054</v>
      </c>
      <c r="AG17" s="86">
        <v>170380243</v>
      </c>
      <c r="AH17" s="86">
        <v>194878881</v>
      </c>
      <c r="AI17" s="87">
        <v>67724974</v>
      </c>
      <c r="AJ17" s="124">
        <f t="shared" si="15"/>
        <v>0.3974931177906584</v>
      </c>
      <c r="AK17" s="125">
        <f t="shared" si="16"/>
        <v>-0.13318105661648638</v>
      </c>
    </row>
    <row r="18" spans="1:37" ht="13.5">
      <c r="A18" s="62" t="s">
        <v>97</v>
      </c>
      <c r="B18" s="63" t="s">
        <v>464</v>
      </c>
      <c r="C18" s="64" t="s">
        <v>465</v>
      </c>
      <c r="D18" s="85">
        <v>54175200</v>
      </c>
      <c r="E18" s="86">
        <v>44020000</v>
      </c>
      <c r="F18" s="87">
        <f t="shared" si="0"/>
        <v>98195200</v>
      </c>
      <c r="G18" s="85">
        <v>54175200</v>
      </c>
      <c r="H18" s="86">
        <v>44020000</v>
      </c>
      <c r="I18" s="87">
        <f t="shared" si="1"/>
        <v>98195200</v>
      </c>
      <c r="J18" s="85">
        <v>11678093</v>
      </c>
      <c r="K18" s="86">
        <v>2494469</v>
      </c>
      <c r="L18" s="86">
        <f t="shared" si="2"/>
        <v>14172562</v>
      </c>
      <c r="M18" s="104">
        <f t="shared" si="3"/>
        <v>0.1443304968063612</v>
      </c>
      <c r="N18" s="85">
        <v>16106689</v>
      </c>
      <c r="O18" s="86">
        <v>7992851</v>
      </c>
      <c r="P18" s="86">
        <f t="shared" si="4"/>
        <v>24099540</v>
      </c>
      <c r="Q18" s="104">
        <f t="shared" si="5"/>
        <v>0.24542482728279996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27784782</v>
      </c>
      <c r="AA18" s="86">
        <f t="shared" si="11"/>
        <v>10487320</v>
      </c>
      <c r="AB18" s="86">
        <f t="shared" si="12"/>
        <v>38272102</v>
      </c>
      <c r="AC18" s="104">
        <f t="shared" si="13"/>
        <v>0.3897553240891612</v>
      </c>
      <c r="AD18" s="85">
        <v>15060830</v>
      </c>
      <c r="AE18" s="86">
        <v>4810813</v>
      </c>
      <c r="AF18" s="86">
        <f t="shared" si="14"/>
        <v>19871643</v>
      </c>
      <c r="AG18" s="86">
        <v>67235900</v>
      </c>
      <c r="AH18" s="86">
        <v>76884600</v>
      </c>
      <c r="AI18" s="87">
        <v>37611956</v>
      </c>
      <c r="AJ18" s="124">
        <f t="shared" si="15"/>
        <v>0.5594028785217421</v>
      </c>
      <c r="AK18" s="125">
        <f t="shared" si="16"/>
        <v>0.21276031377979154</v>
      </c>
    </row>
    <row r="19" spans="1:37" ht="13.5">
      <c r="A19" s="62" t="s">
        <v>97</v>
      </c>
      <c r="B19" s="63" t="s">
        <v>466</v>
      </c>
      <c r="C19" s="64" t="s">
        <v>467</v>
      </c>
      <c r="D19" s="85">
        <v>69084625</v>
      </c>
      <c r="E19" s="86">
        <v>27506087</v>
      </c>
      <c r="F19" s="87">
        <f t="shared" si="0"/>
        <v>96590712</v>
      </c>
      <c r="G19" s="85">
        <v>69084625</v>
      </c>
      <c r="H19" s="86">
        <v>27506087</v>
      </c>
      <c r="I19" s="87">
        <f t="shared" si="1"/>
        <v>96590712</v>
      </c>
      <c r="J19" s="85">
        <v>11400508</v>
      </c>
      <c r="K19" s="86">
        <v>1811884</v>
      </c>
      <c r="L19" s="86">
        <f t="shared" si="2"/>
        <v>13212392</v>
      </c>
      <c r="M19" s="104">
        <f t="shared" si="3"/>
        <v>0.13678739628712955</v>
      </c>
      <c r="N19" s="85">
        <v>11660113</v>
      </c>
      <c r="O19" s="86">
        <v>2705385</v>
      </c>
      <c r="P19" s="86">
        <f t="shared" si="4"/>
        <v>14365498</v>
      </c>
      <c r="Q19" s="104">
        <f t="shared" si="5"/>
        <v>0.14872545923463118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23060621</v>
      </c>
      <c r="AA19" s="86">
        <f t="shared" si="11"/>
        <v>4517269</v>
      </c>
      <c r="AB19" s="86">
        <f t="shared" si="12"/>
        <v>27577890</v>
      </c>
      <c r="AC19" s="104">
        <f t="shared" si="13"/>
        <v>0.2855128555217607</v>
      </c>
      <c r="AD19" s="85">
        <v>13578517</v>
      </c>
      <c r="AE19" s="86">
        <v>3868027</v>
      </c>
      <c r="AF19" s="86">
        <f t="shared" si="14"/>
        <v>17446544</v>
      </c>
      <c r="AG19" s="86">
        <v>83503517</v>
      </c>
      <c r="AH19" s="86">
        <v>90260002</v>
      </c>
      <c r="AI19" s="87">
        <v>18715141</v>
      </c>
      <c r="AJ19" s="124">
        <f t="shared" si="15"/>
        <v>0.22412398510113052</v>
      </c>
      <c r="AK19" s="125">
        <f t="shared" si="16"/>
        <v>-0.17659921644080345</v>
      </c>
    </row>
    <row r="20" spans="1:37" ht="13.5">
      <c r="A20" s="62" t="s">
        <v>112</v>
      </c>
      <c r="B20" s="63" t="s">
        <v>468</v>
      </c>
      <c r="C20" s="64" t="s">
        <v>469</v>
      </c>
      <c r="D20" s="85">
        <v>70047648</v>
      </c>
      <c r="E20" s="86">
        <v>2820140</v>
      </c>
      <c r="F20" s="87">
        <f t="shared" si="0"/>
        <v>72867788</v>
      </c>
      <c r="G20" s="85">
        <v>70047648</v>
      </c>
      <c r="H20" s="86">
        <v>2820140</v>
      </c>
      <c r="I20" s="87">
        <f t="shared" si="1"/>
        <v>72867788</v>
      </c>
      <c r="J20" s="85">
        <v>13932793</v>
      </c>
      <c r="K20" s="86">
        <v>0</v>
      </c>
      <c r="L20" s="86">
        <f t="shared" si="2"/>
        <v>13932793</v>
      </c>
      <c r="M20" s="104">
        <f t="shared" si="3"/>
        <v>0.19120647658468787</v>
      </c>
      <c r="N20" s="85">
        <v>16209655</v>
      </c>
      <c r="O20" s="86">
        <v>2607969</v>
      </c>
      <c r="P20" s="86">
        <f t="shared" si="4"/>
        <v>18817624</v>
      </c>
      <c r="Q20" s="104">
        <f t="shared" si="5"/>
        <v>0.25824338183560613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30142448</v>
      </c>
      <c r="AA20" s="86">
        <f t="shared" si="11"/>
        <v>2607969</v>
      </c>
      <c r="AB20" s="86">
        <f t="shared" si="12"/>
        <v>32750417</v>
      </c>
      <c r="AC20" s="104">
        <f t="shared" si="13"/>
        <v>0.449449858420294</v>
      </c>
      <c r="AD20" s="85">
        <v>20148049</v>
      </c>
      <c r="AE20" s="86">
        <v>0</v>
      </c>
      <c r="AF20" s="86">
        <f t="shared" si="14"/>
        <v>20148049</v>
      </c>
      <c r="AG20" s="86">
        <v>65695111</v>
      </c>
      <c r="AH20" s="86">
        <v>68203602</v>
      </c>
      <c r="AI20" s="87">
        <v>24470215</v>
      </c>
      <c r="AJ20" s="124">
        <f t="shared" si="15"/>
        <v>0.37248152301622567</v>
      </c>
      <c r="AK20" s="125">
        <f t="shared" si="16"/>
        <v>-0.06603244810452868</v>
      </c>
    </row>
    <row r="21" spans="1:37" ht="13.5">
      <c r="A21" s="65"/>
      <c r="B21" s="66" t="s">
        <v>470</v>
      </c>
      <c r="C21" s="67"/>
      <c r="D21" s="88">
        <f>SUM(D14:D20)</f>
        <v>764555015</v>
      </c>
      <c r="E21" s="89">
        <f>SUM(E14:E20)</f>
        <v>206739927</v>
      </c>
      <c r="F21" s="90">
        <f t="shared" si="0"/>
        <v>971294942</v>
      </c>
      <c r="G21" s="88">
        <f>SUM(G14:G20)</f>
        <v>764555015</v>
      </c>
      <c r="H21" s="89">
        <f>SUM(H14:H20)</f>
        <v>206739927</v>
      </c>
      <c r="I21" s="90">
        <f t="shared" si="1"/>
        <v>971294942</v>
      </c>
      <c r="J21" s="88">
        <f>SUM(J14:J20)</f>
        <v>129678083</v>
      </c>
      <c r="K21" s="89">
        <f>SUM(K14:K20)</f>
        <v>16887409</v>
      </c>
      <c r="L21" s="89">
        <f t="shared" si="2"/>
        <v>146565492</v>
      </c>
      <c r="M21" s="105">
        <f t="shared" si="3"/>
        <v>0.15089699911152218</v>
      </c>
      <c r="N21" s="88">
        <f>SUM(N14:N20)</f>
        <v>163753090</v>
      </c>
      <c r="O21" s="89">
        <f>SUM(O14:O20)</f>
        <v>24700561</v>
      </c>
      <c r="P21" s="89">
        <f t="shared" si="4"/>
        <v>188453651</v>
      </c>
      <c r="Q21" s="105">
        <f t="shared" si="5"/>
        <v>0.1940230952010867</v>
      </c>
      <c r="R21" s="88">
        <f>SUM(R14:R20)</f>
        <v>0</v>
      </c>
      <c r="S21" s="89">
        <f>SUM(S14:S20)</f>
        <v>0</v>
      </c>
      <c r="T21" s="89">
        <f t="shared" si="6"/>
        <v>0</v>
      </c>
      <c r="U21" s="105">
        <f t="shared" si="7"/>
        <v>0</v>
      </c>
      <c r="V21" s="88">
        <f>SUM(V14:V20)</f>
        <v>0</v>
      </c>
      <c r="W21" s="89">
        <f>SUM(W14:W20)</f>
        <v>0</v>
      </c>
      <c r="X21" s="89">
        <f t="shared" si="8"/>
        <v>0</v>
      </c>
      <c r="Y21" s="105">
        <f t="shared" si="9"/>
        <v>0</v>
      </c>
      <c r="Z21" s="88">
        <f t="shared" si="10"/>
        <v>293431173</v>
      </c>
      <c r="AA21" s="89">
        <f t="shared" si="11"/>
        <v>41587970</v>
      </c>
      <c r="AB21" s="89">
        <f t="shared" si="12"/>
        <v>335019143</v>
      </c>
      <c r="AC21" s="105">
        <f t="shared" si="13"/>
        <v>0.3449200943126089</v>
      </c>
      <c r="AD21" s="88">
        <f>SUM(AD14:AD20)</f>
        <v>146850851</v>
      </c>
      <c r="AE21" s="89">
        <f>SUM(AE14:AE20)</f>
        <v>48154492</v>
      </c>
      <c r="AF21" s="89">
        <f t="shared" si="14"/>
        <v>195005343</v>
      </c>
      <c r="AG21" s="89">
        <f>SUM(AG14:AG20)</f>
        <v>864533547</v>
      </c>
      <c r="AH21" s="89">
        <f>SUM(AH14:AH20)</f>
        <v>970319815</v>
      </c>
      <c r="AI21" s="90">
        <f>SUM(AI14:AI20)</f>
        <v>330538693</v>
      </c>
      <c r="AJ21" s="126">
        <f t="shared" si="15"/>
        <v>0.3823318298601546</v>
      </c>
      <c r="AK21" s="127">
        <f t="shared" si="16"/>
        <v>-0.033597499941322106</v>
      </c>
    </row>
    <row r="22" spans="1:37" ht="13.5">
      <c r="A22" s="62" t="s">
        <v>97</v>
      </c>
      <c r="B22" s="63" t="s">
        <v>471</v>
      </c>
      <c r="C22" s="64" t="s">
        <v>472</v>
      </c>
      <c r="D22" s="85">
        <v>184536942</v>
      </c>
      <c r="E22" s="86">
        <v>14862000</v>
      </c>
      <c r="F22" s="87">
        <f t="shared" si="0"/>
        <v>199398942</v>
      </c>
      <c r="G22" s="85">
        <v>184536942</v>
      </c>
      <c r="H22" s="86">
        <v>14862000</v>
      </c>
      <c r="I22" s="87">
        <f t="shared" si="1"/>
        <v>199398942</v>
      </c>
      <c r="J22" s="85">
        <v>20692649</v>
      </c>
      <c r="K22" s="86">
        <v>1570435</v>
      </c>
      <c r="L22" s="86">
        <f t="shared" si="2"/>
        <v>22263084</v>
      </c>
      <c r="M22" s="104">
        <f t="shared" si="3"/>
        <v>0.11165096352416955</v>
      </c>
      <c r="N22" s="85">
        <v>25374815</v>
      </c>
      <c r="O22" s="86">
        <v>685714</v>
      </c>
      <c r="P22" s="86">
        <f t="shared" si="4"/>
        <v>26060529</v>
      </c>
      <c r="Q22" s="104">
        <f t="shared" si="5"/>
        <v>0.13069542264672598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46067464</v>
      </c>
      <c r="AA22" s="86">
        <f t="shared" si="11"/>
        <v>2256149</v>
      </c>
      <c r="AB22" s="86">
        <f t="shared" si="12"/>
        <v>48323613</v>
      </c>
      <c r="AC22" s="104">
        <f t="shared" si="13"/>
        <v>0.24234638617089552</v>
      </c>
      <c r="AD22" s="85">
        <v>25761290</v>
      </c>
      <c r="AE22" s="86">
        <v>1488795</v>
      </c>
      <c r="AF22" s="86">
        <f t="shared" si="14"/>
        <v>27250085</v>
      </c>
      <c r="AG22" s="86">
        <v>125201533</v>
      </c>
      <c r="AH22" s="86">
        <v>150516453</v>
      </c>
      <c r="AI22" s="87">
        <v>51587300</v>
      </c>
      <c r="AJ22" s="124">
        <f t="shared" si="15"/>
        <v>0.4120340922662664</v>
      </c>
      <c r="AK22" s="125">
        <f t="shared" si="16"/>
        <v>-0.04365329502641924</v>
      </c>
    </row>
    <row r="23" spans="1:37" ht="13.5">
      <c r="A23" s="62" t="s">
        <v>97</v>
      </c>
      <c r="B23" s="63" t="s">
        <v>473</v>
      </c>
      <c r="C23" s="64" t="s">
        <v>474</v>
      </c>
      <c r="D23" s="85">
        <v>155860126</v>
      </c>
      <c r="E23" s="86">
        <v>25657476</v>
      </c>
      <c r="F23" s="87">
        <f t="shared" si="0"/>
        <v>181517602</v>
      </c>
      <c r="G23" s="85">
        <v>155860126</v>
      </c>
      <c r="H23" s="86">
        <v>25657476</v>
      </c>
      <c r="I23" s="87">
        <f t="shared" si="1"/>
        <v>181517602</v>
      </c>
      <c r="J23" s="85">
        <v>0</v>
      </c>
      <c r="K23" s="86">
        <v>0</v>
      </c>
      <c r="L23" s="86">
        <f t="shared" si="2"/>
        <v>0</v>
      </c>
      <c r="M23" s="104">
        <f t="shared" si="3"/>
        <v>0</v>
      </c>
      <c r="N23" s="85">
        <v>0</v>
      </c>
      <c r="O23" s="86">
        <v>0</v>
      </c>
      <c r="P23" s="86">
        <f t="shared" si="4"/>
        <v>0</v>
      </c>
      <c r="Q23" s="104">
        <f t="shared" si="5"/>
        <v>0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0</v>
      </c>
      <c r="AA23" s="86">
        <f t="shared" si="11"/>
        <v>0</v>
      </c>
      <c r="AB23" s="86">
        <f t="shared" si="12"/>
        <v>0</v>
      </c>
      <c r="AC23" s="104">
        <f t="shared" si="13"/>
        <v>0</v>
      </c>
      <c r="AD23" s="85">
        <v>26785572</v>
      </c>
      <c r="AE23" s="86">
        <v>8644893</v>
      </c>
      <c r="AF23" s="86">
        <f t="shared" si="14"/>
        <v>35430465</v>
      </c>
      <c r="AG23" s="86">
        <v>170072511</v>
      </c>
      <c r="AH23" s="86">
        <v>191027860</v>
      </c>
      <c r="AI23" s="87">
        <v>67581031</v>
      </c>
      <c r="AJ23" s="124">
        <f t="shared" si="15"/>
        <v>0.3973659858529401</v>
      </c>
      <c r="AK23" s="125">
        <f t="shared" si="16"/>
        <v>-1</v>
      </c>
    </row>
    <row r="24" spans="1:37" ht="13.5">
      <c r="A24" s="62" t="s">
        <v>97</v>
      </c>
      <c r="B24" s="63" t="s">
        <v>475</v>
      </c>
      <c r="C24" s="64" t="s">
        <v>476</v>
      </c>
      <c r="D24" s="85">
        <v>246162021</v>
      </c>
      <c r="E24" s="86">
        <v>58436050</v>
      </c>
      <c r="F24" s="87">
        <f t="shared" si="0"/>
        <v>304598071</v>
      </c>
      <c r="G24" s="85">
        <v>246162021</v>
      </c>
      <c r="H24" s="86">
        <v>58436050</v>
      </c>
      <c r="I24" s="87">
        <f t="shared" si="1"/>
        <v>304598071</v>
      </c>
      <c r="J24" s="85">
        <v>56531121</v>
      </c>
      <c r="K24" s="86">
        <v>5979157</v>
      </c>
      <c r="L24" s="86">
        <f t="shared" si="2"/>
        <v>62510278</v>
      </c>
      <c r="M24" s="104">
        <f t="shared" si="3"/>
        <v>0.20522217292702422</v>
      </c>
      <c r="N24" s="85">
        <v>45713391</v>
      </c>
      <c r="O24" s="86">
        <v>7926185</v>
      </c>
      <c r="P24" s="86">
        <f t="shared" si="4"/>
        <v>53639576</v>
      </c>
      <c r="Q24" s="104">
        <f t="shared" si="5"/>
        <v>0.17609952625077524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102244512</v>
      </c>
      <c r="AA24" s="86">
        <f t="shared" si="11"/>
        <v>13905342</v>
      </c>
      <c r="AB24" s="86">
        <f t="shared" si="12"/>
        <v>116149854</v>
      </c>
      <c r="AC24" s="104">
        <f t="shared" si="13"/>
        <v>0.38132169917779946</v>
      </c>
      <c r="AD24" s="85">
        <v>47280316</v>
      </c>
      <c r="AE24" s="86">
        <v>8975421</v>
      </c>
      <c r="AF24" s="86">
        <f t="shared" si="14"/>
        <v>56255737</v>
      </c>
      <c r="AG24" s="86">
        <v>270431245</v>
      </c>
      <c r="AH24" s="86">
        <v>271842194</v>
      </c>
      <c r="AI24" s="87">
        <v>114953268</v>
      </c>
      <c r="AJ24" s="124">
        <f t="shared" si="15"/>
        <v>0.4250739148133567</v>
      </c>
      <c r="AK24" s="125">
        <f t="shared" si="16"/>
        <v>-0.04650478581411177</v>
      </c>
    </row>
    <row r="25" spans="1:37" ht="13.5">
      <c r="A25" s="62" t="s">
        <v>97</v>
      </c>
      <c r="B25" s="63" t="s">
        <v>477</v>
      </c>
      <c r="C25" s="64" t="s">
        <v>478</v>
      </c>
      <c r="D25" s="85">
        <v>73244235</v>
      </c>
      <c r="E25" s="86">
        <v>71297000</v>
      </c>
      <c r="F25" s="87">
        <f t="shared" si="0"/>
        <v>144541235</v>
      </c>
      <c r="G25" s="85">
        <v>73244235</v>
      </c>
      <c r="H25" s="86">
        <v>71297000</v>
      </c>
      <c r="I25" s="87">
        <f t="shared" si="1"/>
        <v>144541235</v>
      </c>
      <c r="J25" s="85">
        <v>13265037</v>
      </c>
      <c r="K25" s="86">
        <v>4633318</v>
      </c>
      <c r="L25" s="86">
        <f t="shared" si="2"/>
        <v>17898355</v>
      </c>
      <c r="M25" s="104">
        <f t="shared" si="3"/>
        <v>0.123828712270239</v>
      </c>
      <c r="N25" s="85">
        <v>13927693</v>
      </c>
      <c r="O25" s="86">
        <v>12273994</v>
      </c>
      <c r="P25" s="86">
        <f t="shared" si="4"/>
        <v>26201687</v>
      </c>
      <c r="Q25" s="104">
        <f t="shared" si="5"/>
        <v>0.18127482444715518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27192730</v>
      </c>
      <c r="AA25" s="86">
        <f t="shared" si="11"/>
        <v>16907312</v>
      </c>
      <c r="AB25" s="86">
        <f t="shared" si="12"/>
        <v>44100042</v>
      </c>
      <c r="AC25" s="104">
        <f t="shared" si="13"/>
        <v>0.30510353671739415</v>
      </c>
      <c r="AD25" s="85">
        <v>13793835</v>
      </c>
      <c r="AE25" s="86">
        <v>2343019</v>
      </c>
      <c r="AF25" s="86">
        <f t="shared" si="14"/>
        <v>16136854</v>
      </c>
      <c r="AG25" s="86">
        <v>0</v>
      </c>
      <c r="AH25" s="86">
        <v>116198731</v>
      </c>
      <c r="AI25" s="87">
        <v>28962281</v>
      </c>
      <c r="AJ25" s="124">
        <f t="shared" si="15"/>
        <v>0</v>
      </c>
      <c r="AK25" s="125">
        <f t="shared" si="16"/>
        <v>0.6237171756031257</v>
      </c>
    </row>
    <row r="26" spans="1:37" ht="13.5">
      <c r="A26" s="62" t="s">
        <v>97</v>
      </c>
      <c r="B26" s="63" t="s">
        <v>479</v>
      </c>
      <c r="C26" s="64" t="s">
        <v>480</v>
      </c>
      <c r="D26" s="85">
        <v>69086748</v>
      </c>
      <c r="E26" s="86">
        <v>15926000</v>
      </c>
      <c r="F26" s="87">
        <f t="shared" si="0"/>
        <v>85012748</v>
      </c>
      <c r="G26" s="85">
        <v>69086748</v>
      </c>
      <c r="H26" s="86">
        <v>15926000</v>
      </c>
      <c r="I26" s="87">
        <f t="shared" si="1"/>
        <v>85012748</v>
      </c>
      <c r="J26" s="85">
        <v>12768162</v>
      </c>
      <c r="K26" s="86">
        <v>1360200</v>
      </c>
      <c r="L26" s="86">
        <f t="shared" si="2"/>
        <v>14128362</v>
      </c>
      <c r="M26" s="104">
        <f t="shared" si="3"/>
        <v>0.16619109877497432</v>
      </c>
      <c r="N26" s="85">
        <v>10700388</v>
      </c>
      <c r="O26" s="86">
        <v>3939160</v>
      </c>
      <c r="P26" s="86">
        <f t="shared" si="4"/>
        <v>14639548</v>
      </c>
      <c r="Q26" s="104">
        <f t="shared" si="5"/>
        <v>0.1722041498999656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23468550</v>
      </c>
      <c r="AA26" s="86">
        <f t="shared" si="11"/>
        <v>5299360</v>
      </c>
      <c r="AB26" s="86">
        <f t="shared" si="12"/>
        <v>28767910</v>
      </c>
      <c r="AC26" s="104">
        <f t="shared" si="13"/>
        <v>0.3383952486749399</v>
      </c>
      <c r="AD26" s="85">
        <v>10096536</v>
      </c>
      <c r="AE26" s="86">
        <v>3255681</v>
      </c>
      <c r="AF26" s="86">
        <f t="shared" si="14"/>
        <v>13352217</v>
      </c>
      <c r="AG26" s="86">
        <v>70238929</v>
      </c>
      <c r="AH26" s="86">
        <v>61631176</v>
      </c>
      <c r="AI26" s="87">
        <v>28291279</v>
      </c>
      <c r="AJ26" s="124">
        <f t="shared" si="15"/>
        <v>0.40278630956915645</v>
      </c>
      <c r="AK26" s="125">
        <f t="shared" si="16"/>
        <v>0.09641327728571225</v>
      </c>
    </row>
    <row r="27" spans="1:37" ht="13.5">
      <c r="A27" s="62" t="s">
        <v>97</v>
      </c>
      <c r="B27" s="63" t="s">
        <v>481</v>
      </c>
      <c r="C27" s="64" t="s">
        <v>482</v>
      </c>
      <c r="D27" s="85">
        <v>67355896</v>
      </c>
      <c r="E27" s="86">
        <v>33366559</v>
      </c>
      <c r="F27" s="87">
        <f t="shared" si="0"/>
        <v>100722455</v>
      </c>
      <c r="G27" s="85">
        <v>67355896</v>
      </c>
      <c r="H27" s="86">
        <v>33366559</v>
      </c>
      <c r="I27" s="87">
        <f t="shared" si="1"/>
        <v>100722455</v>
      </c>
      <c r="J27" s="85">
        <v>11837339</v>
      </c>
      <c r="K27" s="86">
        <v>4974103</v>
      </c>
      <c r="L27" s="86">
        <f t="shared" si="2"/>
        <v>16811442</v>
      </c>
      <c r="M27" s="104">
        <f t="shared" si="3"/>
        <v>0.16690858061392566</v>
      </c>
      <c r="N27" s="85">
        <v>14631257</v>
      </c>
      <c r="O27" s="86">
        <v>6022884</v>
      </c>
      <c r="P27" s="86">
        <f t="shared" si="4"/>
        <v>20654141</v>
      </c>
      <c r="Q27" s="104">
        <f t="shared" si="5"/>
        <v>0.2050599441802724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26468596</v>
      </c>
      <c r="AA27" s="86">
        <f t="shared" si="11"/>
        <v>10996987</v>
      </c>
      <c r="AB27" s="86">
        <f t="shared" si="12"/>
        <v>37465583</v>
      </c>
      <c r="AC27" s="104">
        <f t="shared" si="13"/>
        <v>0.37196852479419806</v>
      </c>
      <c r="AD27" s="85">
        <v>13401008</v>
      </c>
      <c r="AE27" s="86">
        <v>3346688</v>
      </c>
      <c r="AF27" s="86">
        <f t="shared" si="14"/>
        <v>16747696</v>
      </c>
      <c r="AG27" s="86">
        <v>79857123</v>
      </c>
      <c r="AH27" s="86">
        <v>79857123</v>
      </c>
      <c r="AI27" s="87">
        <v>28886137</v>
      </c>
      <c r="AJ27" s="124">
        <f t="shared" si="15"/>
        <v>0.3617227357414316</v>
      </c>
      <c r="AK27" s="125">
        <f t="shared" si="16"/>
        <v>0.23325268144346545</v>
      </c>
    </row>
    <row r="28" spans="1:37" ht="13.5">
      <c r="A28" s="62" t="s">
        <v>97</v>
      </c>
      <c r="B28" s="63" t="s">
        <v>483</v>
      </c>
      <c r="C28" s="64" t="s">
        <v>484</v>
      </c>
      <c r="D28" s="85">
        <v>108583336</v>
      </c>
      <c r="E28" s="86">
        <v>18324000</v>
      </c>
      <c r="F28" s="87">
        <f t="shared" si="0"/>
        <v>126907336</v>
      </c>
      <c r="G28" s="85">
        <v>108583336</v>
      </c>
      <c r="H28" s="86">
        <v>18324000</v>
      </c>
      <c r="I28" s="87">
        <f t="shared" si="1"/>
        <v>126907336</v>
      </c>
      <c r="J28" s="85">
        <v>21108017</v>
      </c>
      <c r="K28" s="86">
        <v>0</v>
      </c>
      <c r="L28" s="86">
        <f t="shared" si="2"/>
        <v>21108017</v>
      </c>
      <c r="M28" s="104">
        <f t="shared" si="3"/>
        <v>0.16632621616137305</v>
      </c>
      <c r="N28" s="85">
        <v>27233568</v>
      </c>
      <c r="O28" s="86">
        <v>0</v>
      </c>
      <c r="P28" s="86">
        <f t="shared" si="4"/>
        <v>27233568</v>
      </c>
      <c r="Q28" s="104">
        <f t="shared" si="5"/>
        <v>0.2145941192871624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48341585</v>
      </c>
      <c r="AA28" s="86">
        <f t="shared" si="11"/>
        <v>0</v>
      </c>
      <c r="AB28" s="86">
        <f t="shared" si="12"/>
        <v>48341585</v>
      </c>
      <c r="AC28" s="104">
        <f t="shared" si="13"/>
        <v>0.38092033544853543</v>
      </c>
      <c r="AD28" s="85">
        <v>25677556</v>
      </c>
      <c r="AE28" s="86">
        <v>0</v>
      </c>
      <c r="AF28" s="86">
        <f t="shared" si="14"/>
        <v>25677556</v>
      </c>
      <c r="AG28" s="86">
        <v>144051783</v>
      </c>
      <c r="AH28" s="86">
        <v>119788120</v>
      </c>
      <c r="AI28" s="87">
        <v>50639416</v>
      </c>
      <c r="AJ28" s="124">
        <f t="shared" si="15"/>
        <v>0.3515361972298531</v>
      </c>
      <c r="AK28" s="125">
        <f t="shared" si="16"/>
        <v>0.060598134806910675</v>
      </c>
    </row>
    <row r="29" spans="1:37" ht="13.5">
      <c r="A29" s="62" t="s">
        <v>97</v>
      </c>
      <c r="B29" s="63" t="s">
        <v>485</v>
      </c>
      <c r="C29" s="64" t="s">
        <v>486</v>
      </c>
      <c r="D29" s="85">
        <v>185237583</v>
      </c>
      <c r="E29" s="86">
        <v>31026000</v>
      </c>
      <c r="F29" s="87">
        <f t="shared" si="0"/>
        <v>216263583</v>
      </c>
      <c r="G29" s="85">
        <v>185237583</v>
      </c>
      <c r="H29" s="86">
        <v>31026000</v>
      </c>
      <c r="I29" s="87">
        <f t="shared" si="1"/>
        <v>216263583</v>
      </c>
      <c r="J29" s="85">
        <v>36035646</v>
      </c>
      <c r="K29" s="86">
        <v>3209552</v>
      </c>
      <c r="L29" s="86">
        <f t="shared" si="2"/>
        <v>39245198</v>
      </c>
      <c r="M29" s="104">
        <f t="shared" si="3"/>
        <v>0.18146928602399046</v>
      </c>
      <c r="N29" s="85">
        <v>30892345</v>
      </c>
      <c r="O29" s="86">
        <v>7543937</v>
      </c>
      <c r="P29" s="86">
        <f t="shared" si="4"/>
        <v>38436282</v>
      </c>
      <c r="Q29" s="104">
        <f t="shared" si="5"/>
        <v>0.1777288689423036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66927991</v>
      </c>
      <c r="AA29" s="86">
        <f t="shared" si="11"/>
        <v>10753489</v>
      </c>
      <c r="AB29" s="86">
        <f t="shared" si="12"/>
        <v>77681480</v>
      </c>
      <c r="AC29" s="104">
        <f t="shared" si="13"/>
        <v>0.3591981549662941</v>
      </c>
      <c r="AD29" s="85">
        <v>36911870</v>
      </c>
      <c r="AE29" s="86">
        <v>4120483</v>
      </c>
      <c r="AF29" s="86">
        <f t="shared" si="14"/>
        <v>41032353</v>
      </c>
      <c r="AG29" s="86">
        <v>250385550</v>
      </c>
      <c r="AH29" s="86">
        <v>240004232</v>
      </c>
      <c r="AI29" s="87">
        <v>73774552</v>
      </c>
      <c r="AJ29" s="124">
        <f t="shared" si="15"/>
        <v>0.2946438083188107</v>
      </c>
      <c r="AK29" s="125">
        <f t="shared" si="16"/>
        <v>-0.06326887955950267</v>
      </c>
    </row>
    <row r="30" spans="1:37" ht="13.5">
      <c r="A30" s="62" t="s">
        <v>112</v>
      </c>
      <c r="B30" s="63" t="s">
        <v>487</v>
      </c>
      <c r="C30" s="64" t="s">
        <v>488</v>
      </c>
      <c r="D30" s="85">
        <v>55772687</v>
      </c>
      <c r="E30" s="86">
        <v>1650000</v>
      </c>
      <c r="F30" s="87">
        <f t="shared" si="0"/>
        <v>57422687</v>
      </c>
      <c r="G30" s="85">
        <v>55772687</v>
      </c>
      <c r="H30" s="86">
        <v>1650000</v>
      </c>
      <c r="I30" s="87">
        <f t="shared" si="1"/>
        <v>57422687</v>
      </c>
      <c r="J30" s="85">
        <v>13140086</v>
      </c>
      <c r="K30" s="86">
        <v>0</v>
      </c>
      <c r="L30" s="86">
        <f t="shared" si="2"/>
        <v>13140086</v>
      </c>
      <c r="M30" s="104">
        <f t="shared" si="3"/>
        <v>0.22883091486122897</v>
      </c>
      <c r="N30" s="85">
        <v>23996788</v>
      </c>
      <c r="O30" s="86">
        <v>986823</v>
      </c>
      <c r="P30" s="86">
        <f t="shared" si="4"/>
        <v>24983611</v>
      </c>
      <c r="Q30" s="104">
        <f t="shared" si="5"/>
        <v>0.4350825833002207</v>
      </c>
      <c r="R30" s="85">
        <v>0</v>
      </c>
      <c r="S30" s="86">
        <v>0</v>
      </c>
      <c r="T30" s="86">
        <f t="shared" si="6"/>
        <v>0</v>
      </c>
      <c r="U30" s="104">
        <f t="shared" si="7"/>
        <v>0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f t="shared" si="10"/>
        <v>37136874</v>
      </c>
      <c r="AA30" s="86">
        <f t="shared" si="11"/>
        <v>986823</v>
      </c>
      <c r="AB30" s="86">
        <f t="shared" si="12"/>
        <v>38123697</v>
      </c>
      <c r="AC30" s="104">
        <f t="shared" si="13"/>
        <v>0.6639134981614496</v>
      </c>
      <c r="AD30" s="85">
        <v>14712509</v>
      </c>
      <c r="AE30" s="86">
        <v>0</v>
      </c>
      <c r="AF30" s="86">
        <f t="shared" si="14"/>
        <v>14712509</v>
      </c>
      <c r="AG30" s="86">
        <v>52136461</v>
      </c>
      <c r="AH30" s="86">
        <v>49782229</v>
      </c>
      <c r="AI30" s="87">
        <v>27256319</v>
      </c>
      <c r="AJ30" s="124">
        <f t="shared" si="15"/>
        <v>0.5227880542179493</v>
      </c>
      <c r="AK30" s="125">
        <f t="shared" si="16"/>
        <v>0.698120354590777</v>
      </c>
    </row>
    <row r="31" spans="1:37" ht="13.5">
      <c r="A31" s="65"/>
      <c r="B31" s="66" t="s">
        <v>489</v>
      </c>
      <c r="C31" s="67"/>
      <c r="D31" s="88">
        <f>SUM(D22:D30)</f>
        <v>1145839574</v>
      </c>
      <c r="E31" s="89">
        <f>SUM(E22:E30)</f>
        <v>270545085</v>
      </c>
      <c r="F31" s="90">
        <f t="shared" si="0"/>
        <v>1416384659</v>
      </c>
      <c r="G31" s="88">
        <f>SUM(G22:G30)</f>
        <v>1145839574</v>
      </c>
      <c r="H31" s="89">
        <f>SUM(H22:H30)</f>
        <v>270545085</v>
      </c>
      <c r="I31" s="90">
        <f t="shared" si="1"/>
        <v>1416384659</v>
      </c>
      <c r="J31" s="88">
        <f>SUM(J22:J30)</f>
        <v>185378057</v>
      </c>
      <c r="K31" s="89">
        <f>SUM(K22:K30)</f>
        <v>21726765</v>
      </c>
      <c r="L31" s="89">
        <f t="shared" si="2"/>
        <v>207104822</v>
      </c>
      <c r="M31" s="105">
        <f t="shared" si="3"/>
        <v>0.14622074637988577</v>
      </c>
      <c r="N31" s="88">
        <f>SUM(N22:N30)</f>
        <v>192470245</v>
      </c>
      <c r="O31" s="89">
        <f>SUM(O22:O30)</f>
        <v>39378697</v>
      </c>
      <c r="P31" s="89">
        <f t="shared" si="4"/>
        <v>231848942</v>
      </c>
      <c r="Q31" s="105">
        <f t="shared" si="5"/>
        <v>0.16369066166227095</v>
      </c>
      <c r="R31" s="88">
        <f>SUM(R22:R30)</f>
        <v>0</v>
      </c>
      <c r="S31" s="89">
        <f>SUM(S22:S30)</f>
        <v>0</v>
      </c>
      <c r="T31" s="89">
        <f t="shared" si="6"/>
        <v>0</v>
      </c>
      <c r="U31" s="105">
        <f t="shared" si="7"/>
        <v>0</v>
      </c>
      <c r="V31" s="88">
        <f>SUM(V22:V30)</f>
        <v>0</v>
      </c>
      <c r="W31" s="89">
        <f>SUM(W22:W30)</f>
        <v>0</v>
      </c>
      <c r="X31" s="89">
        <f t="shared" si="8"/>
        <v>0</v>
      </c>
      <c r="Y31" s="105">
        <f t="shared" si="9"/>
        <v>0</v>
      </c>
      <c r="Z31" s="88">
        <f t="shared" si="10"/>
        <v>377848302</v>
      </c>
      <c r="AA31" s="89">
        <f t="shared" si="11"/>
        <v>61105462</v>
      </c>
      <c r="AB31" s="89">
        <f t="shared" si="12"/>
        <v>438953764</v>
      </c>
      <c r="AC31" s="105">
        <f t="shared" si="13"/>
        <v>0.3099114080421567</v>
      </c>
      <c r="AD31" s="88">
        <f>SUM(AD22:AD30)</f>
        <v>214420492</v>
      </c>
      <c r="AE31" s="89">
        <f>SUM(AE22:AE30)</f>
        <v>32174980</v>
      </c>
      <c r="AF31" s="89">
        <f t="shared" si="14"/>
        <v>246595472</v>
      </c>
      <c r="AG31" s="89">
        <f>SUM(AG22:AG30)</f>
        <v>1162375135</v>
      </c>
      <c r="AH31" s="89">
        <f>SUM(AH22:AH30)</f>
        <v>1280648118</v>
      </c>
      <c r="AI31" s="90">
        <f>SUM(AI22:AI30)</f>
        <v>471931583</v>
      </c>
      <c r="AJ31" s="126">
        <f t="shared" si="15"/>
        <v>0.40600626148115254</v>
      </c>
      <c r="AK31" s="127">
        <f t="shared" si="16"/>
        <v>-0.05980048976730601</v>
      </c>
    </row>
    <row r="32" spans="1:37" ht="13.5">
      <c r="A32" s="62" t="s">
        <v>97</v>
      </c>
      <c r="B32" s="63" t="s">
        <v>490</v>
      </c>
      <c r="C32" s="64" t="s">
        <v>491</v>
      </c>
      <c r="D32" s="85">
        <v>231231758</v>
      </c>
      <c r="E32" s="86">
        <v>26434200</v>
      </c>
      <c r="F32" s="87">
        <f t="shared" si="0"/>
        <v>257665958</v>
      </c>
      <c r="G32" s="85">
        <v>231231758</v>
      </c>
      <c r="H32" s="86">
        <v>26434200</v>
      </c>
      <c r="I32" s="87">
        <f t="shared" si="1"/>
        <v>257665958</v>
      </c>
      <c r="J32" s="85">
        <v>40546317</v>
      </c>
      <c r="K32" s="86">
        <v>6834796</v>
      </c>
      <c r="L32" s="86">
        <f t="shared" si="2"/>
        <v>47381113</v>
      </c>
      <c r="M32" s="104">
        <f t="shared" si="3"/>
        <v>0.18388580846213298</v>
      </c>
      <c r="N32" s="85">
        <v>76601013</v>
      </c>
      <c r="O32" s="86">
        <v>4629044</v>
      </c>
      <c r="P32" s="86">
        <f t="shared" si="4"/>
        <v>81230057</v>
      </c>
      <c r="Q32" s="104">
        <f t="shared" si="5"/>
        <v>0.315253352171574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117147330</v>
      </c>
      <c r="AA32" s="86">
        <f t="shared" si="11"/>
        <v>11463840</v>
      </c>
      <c r="AB32" s="86">
        <f t="shared" si="12"/>
        <v>128611170</v>
      </c>
      <c r="AC32" s="104">
        <f t="shared" si="13"/>
        <v>0.499139160633707</v>
      </c>
      <c r="AD32" s="85">
        <v>57253537</v>
      </c>
      <c r="AE32" s="86">
        <v>14941804</v>
      </c>
      <c r="AF32" s="86">
        <f t="shared" si="14"/>
        <v>72195341</v>
      </c>
      <c r="AG32" s="86">
        <v>245414537</v>
      </c>
      <c r="AH32" s="86">
        <v>249320376</v>
      </c>
      <c r="AI32" s="87">
        <v>121701377</v>
      </c>
      <c r="AJ32" s="124">
        <f t="shared" si="15"/>
        <v>0.4959012554337806</v>
      </c>
      <c r="AK32" s="125">
        <f t="shared" si="16"/>
        <v>0.12514264597766767</v>
      </c>
    </row>
    <row r="33" spans="1:37" ht="13.5">
      <c r="A33" s="62" t="s">
        <v>97</v>
      </c>
      <c r="B33" s="63" t="s">
        <v>492</v>
      </c>
      <c r="C33" s="64" t="s">
        <v>493</v>
      </c>
      <c r="D33" s="85">
        <v>59721935</v>
      </c>
      <c r="E33" s="86">
        <v>14567000</v>
      </c>
      <c r="F33" s="87">
        <f t="shared" si="0"/>
        <v>74288935</v>
      </c>
      <c r="G33" s="85">
        <v>59721935</v>
      </c>
      <c r="H33" s="86">
        <v>14567000</v>
      </c>
      <c r="I33" s="87">
        <f t="shared" si="1"/>
        <v>74288935</v>
      </c>
      <c r="J33" s="85">
        <v>9492867</v>
      </c>
      <c r="K33" s="86">
        <v>7034399</v>
      </c>
      <c r="L33" s="86">
        <f t="shared" si="2"/>
        <v>16527266</v>
      </c>
      <c r="M33" s="104">
        <f t="shared" si="3"/>
        <v>0.2224727814445045</v>
      </c>
      <c r="N33" s="85">
        <v>9828623</v>
      </c>
      <c r="O33" s="86">
        <v>634654</v>
      </c>
      <c r="P33" s="86">
        <f t="shared" si="4"/>
        <v>10463277</v>
      </c>
      <c r="Q33" s="104">
        <f t="shared" si="5"/>
        <v>0.14084569929559496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19321490</v>
      </c>
      <c r="AA33" s="86">
        <f t="shared" si="11"/>
        <v>7669053</v>
      </c>
      <c r="AB33" s="86">
        <f t="shared" si="12"/>
        <v>26990543</v>
      </c>
      <c r="AC33" s="104">
        <f t="shared" si="13"/>
        <v>0.3633184807400994</v>
      </c>
      <c r="AD33" s="85">
        <v>12077662</v>
      </c>
      <c r="AE33" s="86">
        <v>1706047</v>
      </c>
      <c r="AF33" s="86">
        <f t="shared" si="14"/>
        <v>13783709</v>
      </c>
      <c r="AG33" s="86">
        <v>79005760</v>
      </c>
      <c r="AH33" s="86">
        <v>85377816</v>
      </c>
      <c r="AI33" s="87">
        <v>27490286</v>
      </c>
      <c r="AJ33" s="124">
        <f t="shared" si="15"/>
        <v>0.3479529340645543</v>
      </c>
      <c r="AK33" s="125">
        <f t="shared" si="16"/>
        <v>-0.24089539325010412</v>
      </c>
    </row>
    <row r="34" spans="1:37" ht="13.5">
      <c r="A34" s="62" t="s">
        <v>97</v>
      </c>
      <c r="B34" s="63" t="s">
        <v>494</v>
      </c>
      <c r="C34" s="64" t="s">
        <v>495</v>
      </c>
      <c r="D34" s="85">
        <v>227937823</v>
      </c>
      <c r="E34" s="86">
        <v>20829000</v>
      </c>
      <c r="F34" s="87">
        <f t="shared" si="0"/>
        <v>248766823</v>
      </c>
      <c r="G34" s="85">
        <v>227937823</v>
      </c>
      <c r="H34" s="86">
        <v>20829000</v>
      </c>
      <c r="I34" s="87">
        <f t="shared" si="1"/>
        <v>248766823</v>
      </c>
      <c r="J34" s="85">
        <v>30997452</v>
      </c>
      <c r="K34" s="86">
        <v>0</v>
      </c>
      <c r="L34" s="86">
        <f t="shared" si="2"/>
        <v>30997452</v>
      </c>
      <c r="M34" s="104">
        <f t="shared" si="3"/>
        <v>0.12460444534438582</v>
      </c>
      <c r="N34" s="85">
        <v>12515303</v>
      </c>
      <c r="O34" s="86">
        <v>0</v>
      </c>
      <c r="P34" s="86">
        <f t="shared" si="4"/>
        <v>12515303</v>
      </c>
      <c r="Q34" s="104">
        <f t="shared" si="5"/>
        <v>0.05030937344888631</v>
      </c>
      <c r="R34" s="85">
        <v>0</v>
      </c>
      <c r="S34" s="86">
        <v>0</v>
      </c>
      <c r="T34" s="86">
        <f t="shared" si="6"/>
        <v>0</v>
      </c>
      <c r="U34" s="104">
        <f t="shared" si="7"/>
        <v>0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f t="shared" si="10"/>
        <v>43512755</v>
      </c>
      <c r="AA34" s="86">
        <f t="shared" si="11"/>
        <v>0</v>
      </c>
      <c r="AB34" s="86">
        <f t="shared" si="12"/>
        <v>43512755</v>
      </c>
      <c r="AC34" s="104">
        <f t="shared" si="13"/>
        <v>0.1749138187932721</v>
      </c>
      <c r="AD34" s="85">
        <v>40566113</v>
      </c>
      <c r="AE34" s="86">
        <v>2702447</v>
      </c>
      <c r="AF34" s="86">
        <f t="shared" si="14"/>
        <v>43268560</v>
      </c>
      <c r="AG34" s="86">
        <v>264030674</v>
      </c>
      <c r="AH34" s="86">
        <v>239563211</v>
      </c>
      <c r="AI34" s="87">
        <v>77753970</v>
      </c>
      <c r="AJ34" s="124">
        <f t="shared" si="15"/>
        <v>0.2944883972079699</v>
      </c>
      <c r="AK34" s="125">
        <f t="shared" si="16"/>
        <v>-0.7107529578058526</v>
      </c>
    </row>
    <row r="35" spans="1:37" ht="13.5">
      <c r="A35" s="62" t="s">
        <v>97</v>
      </c>
      <c r="B35" s="63" t="s">
        <v>496</v>
      </c>
      <c r="C35" s="64" t="s">
        <v>497</v>
      </c>
      <c r="D35" s="85">
        <v>97319022</v>
      </c>
      <c r="E35" s="86">
        <v>17275000</v>
      </c>
      <c r="F35" s="87">
        <f t="shared" si="0"/>
        <v>114594022</v>
      </c>
      <c r="G35" s="85">
        <v>97319022</v>
      </c>
      <c r="H35" s="86">
        <v>17275000</v>
      </c>
      <c r="I35" s="87">
        <f t="shared" si="1"/>
        <v>114594022</v>
      </c>
      <c r="J35" s="85">
        <v>19509651</v>
      </c>
      <c r="K35" s="86">
        <v>4188543</v>
      </c>
      <c r="L35" s="86">
        <f t="shared" si="2"/>
        <v>23698194</v>
      </c>
      <c r="M35" s="104">
        <f t="shared" si="3"/>
        <v>0.20680131115390993</v>
      </c>
      <c r="N35" s="85">
        <v>20916901</v>
      </c>
      <c r="O35" s="86">
        <v>14309862</v>
      </c>
      <c r="P35" s="86">
        <f t="shared" si="4"/>
        <v>35226763</v>
      </c>
      <c r="Q35" s="104">
        <f t="shared" si="5"/>
        <v>0.3074048923773703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40426552</v>
      </c>
      <c r="AA35" s="86">
        <f t="shared" si="11"/>
        <v>18498405</v>
      </c>
      <c r="AB35" s="86">
        <f t="shared" si="12"/>
        <v>58924957</v>
      </c>
      <c r="AC35" s="104">
        <f t="shared" si="13"/>
        <v>0.5142062035312802</v>
      </c>
      <c r="AD35" s="85">
        <v>15100255</v>
      </c>
      <c r="AE35" s="86">
        <v>7577358</v>
      </c>
      <c r="AF35" s="86">
        <f t="shared" si="14"/>
        <v>22677613</v>
      </c>
      <c r="AG35" s="86">
        <v>97187559</v>
      </c>
      <c r="AH35" s="86">
        <v>112558655</v>
      </c>
      <c r="AI35" s="87">
        <v>35105886</v>
      </c>
      <c r="AJ35" s="124">
        <f t="shared" si="15"/>
        <v>0.36121790032816853</v>
      </c>
      <c r="AK35" s="125">
        <f t="shared" si="16"/>
        <v>0.5533717327304244</v>
      </c>
    </row>
    <row r="36" spans="1:37" ht="13.5">
      <c r="A36" s="62" t="s">
        <v>97</v>
      </c>
      <c r="B36" s="63" t="s">
        <v>498</v>
      </c>
      <c r="C36" s="64" t="s">
        <v>499</v>
      </c>
      <c r="D36" s="85">
        <v>748051411</v>
      </c>
      <c r="E36" s="86">
        <v>104150203</v>
      </c>
      <c r="F36" s="87">
        <f t="shared" si="0"/>
        <v>852201614</v>
      </c>
      <c r="G36" s="85">
        <v>748051411</v>
      </c>
      <c r="H36" s="86">
        <v>104150203</v>
      </c>
      <c r="I36" s="87">
        <f t="shared" si="1"/>
        <v>852201614</v>
      </c>
      <c r="J36" s="85">
        <v>130830796</v>
      </c>
      <c r="K36" s="86">
        <v>11107504</v>
      </c>
      <c r="L36" s="86">
        <f t="shared" si="2"/>
        <v>141938300</v>
      </c>
      <c r="M36" s="104">
        <f t="shared" si="3"/>
        <v>0.16655483593111337</v>
      </c>
      <c r="N36" s="85">
        <v>137825871</v>
      </c>
      <c r="O36" s="86">
        <v>12153388</v>
      </c>
      <c r="P36" s="86">
        <f t="shared" si="4"/>
        <v>149979259</v>
      </c>
      <c r="Q36" s="104">
        <f t="shared" si="5"/>
        <v>0.17599034845291903</v>
      </c>
      <c r="R36" s="85">
        <v>0</v>
      </c>
      <c r="S36" s="86">
        <v>0</v>
      </c>
      <c r="T36" s="86">
        <f t="shared" si="6"/>
        <v>0</v>
      </c>
      <c r="U36" s="104">
        <f t="shared" si="7"/>
        <v>0</v>
      </c>
      <c r="V36" s="85">
        <v>0</v>
      </c>
      <c r="W36" s="86">
        <v>0</v>
      </c>
      <c r="X36" s="86">
        <f t="shared" si="8"/>
        <v>0</v>
      </c>
      <c r="Y36" s="104">
        <f t="shared" si="9"/>
        <v>0</v>
      </c>
      <c r="Z36" s="85">
        <f t="shared" si="10"/>
        <v>268656667</v>
      </c>
      <c r="AA36" s="86">
        <f t="shared" si="11"/>
        <v>23260892</v>
      </c>
      <c r="AB36" s="86">
        <f t="shared" si="12"/>
        <v>291917559</v>
      </c>
      <c r="AC36" s="104">
        <f t="shared" si="13"/>
        <v>0.34254518438403236</v>
      </c>
      <c r="AD36" s="85">
        <v>138820126</v>
      </c>
      <c r="AE36" s="86">
        <v>8471808</v>
      </c>
      <c r="AF36" s="86">
        <f t="shared" si="14"/>
        <v>147291934</v>
      </c>
      <c r="AG36" s="86">
        <v>754862335</v>
      </c>
      <c r="AH36" s="86">
        <v>779840608</v>
      </c>
      <c r="AI36" s="87">
        <v>290131181</v>
      </c>
      <c r="AJ36" s="124">
        <f t="shared" si="15"/>
        <v>0.384349791409317</v>
      </c>
      <c r="AK36" s="125">
        <f t="shared" si="16"/>
        <v>0.018244889092161598</v>
      </c>
    </row>
    <row r="37" spans="1:37" ht="13.5">
      <c r="A37" s="62" t="s">
        <v>112</v>
      </c>
      <c r="B37" s="63" t="s">
        <v>500</v>
      </c>
      <c r="C37" s="64" t="s">
        <v>501</v>
      </c>
      <c r="D37" s="85">
        <v>70326695</v>
      </c>
      <c r="E37" s="86">
        <v>2904600</v>
      </c>
      <c r="F37" s="87">
        <f t="shared" si="0"/>
        <v>73231295</v>
      </c>
      <c r="G37" s="85">
        <v>70326695</v>
      </c>
      <c r="H37" s="86">
        <v>2904600</v>
      </c>
      <c r="I37" s="87">
        <f t="shared" si="1"/>
        <v>73231295</v>
      </c>
      <c r="J37" s="85">
        <v>23748483</v>
      </c>
      <c r="K37" s="86">
        <v>6798</v>
      </c>
      <c r="L37" s="86">
        <f t="shared" si="2"/>
        <v>23755281</v>
      </c>
      <c r="M37" s="104">
        <f t="shared" si="3"/>
        <v>0.32438701241047285</v>
      </c>
      <c r="N37" s="85">
        <v>18915468</v>
      </c>
      <c r="O37" s="86">
        <v>856426</v>
      </c>
      <c r="P37" s="86">
        <f t="shared" si="4"/>
        <v>19771894</v>
      </c>
      <c r="Q37" s="104">
        <f t="shared" si="5"/>
        <v>0.2699924123969131</v>
      </c>
      <c r="R37" s="85">
        <v>0</v>
      </c>
      <c r="S37" s="86">
        <v>0</v>
      </c>
      <c r="T37" s="86">
        <f t="shared" si="6"/>
        <v>0</v>
      </c>
      <c r="U37" s="104">
        <f t="shared" si="7"/>
        <v>0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f t="shared" si="10"/>
        <v>42663951</v>
      </c>
      <c r="AA37" s="86">
        <f t="shared" si="11"/>
        <v>863224</v>
      </c>
      <c r="AB37" s="86">
        <f t="shared" si="12"/>
        <v>43527175</v>
      </c>
      <c r="AC37" s="104">
        <f t="shared" si="13"/>
        <v>0.5943794248073859</v>
      </c>
      <c r="AD37" s="85">
        <v>16887546</v>
      </c>
      <c r="AE37" s="86">
        <v>0</v>
      </c>
      <c r="AF37" s="86">
        <f t="shared" si="14"/>
        <v>16887546</v>
      </c>
      <c r="AG37" s="86">
        <v>65770337</v>
      </c>
      <c r="AH37" s="86">
        <v>70802965</v>
      </c>
      <c r="AI37" s="87">
        <v>29184324</v>
      </c>
      <c r="AJ37" s="124">
        <f t="shared" si="15"/>
        <v>0.44373079614902994</v>
      </c>
      <c r="AK37" s="125">
        <f t="shared" si="16"/>
        <v>0.17079734379405975</v>
      </c>
    </row>
    <row r="38" spans="1:37" ht="13.5">
      <c r="A38" s="65"/>
      <c r="B38" s="66" t="s">
        <v>502</v>
      </c>
      <c r="C38" s="67"/>
      <c r="D38" s="88">
        <f>SUM(D32:D37)</f>
        <v>1434588644</v>
      </c>
      <c r="E38" s="89">
        <f>SUM(E32:E37)</f>
        <v>186160003</v>
      </c>
      <c r="F38" s="90">
        <f t="shared" si="0"/>
        <v>1620748647</v>
      </c>
      <c r="G38" s="88">
        <f>SUM(G32:G37)</f>
        <v>1434588644</v>
      </c>
      <c r="H38" s="89">
        <f>SUM(H32:H37)</f>
        <v>186160003</v>
      </c>
      <c r="I38" s="90">
        <f t="shared" si="1"/>
        <v>1620748647</v>
      </c>
      <c r="J38" s="88">
        <f>SUM(J32:J37)</f>
        <v>255125566</v>
      </c>
      <c r="K38" s="89">
        <f>SUM(K32:K37)</f>
        <v>29172040</v>
      </c>
      <c r="L38" s="89">
        <f t="shared" si="2"/>
        <v>284297606</v>
      </c>
      <c r="M38" s="105">
        <f t="shared" si="3"/>
        <v>0.17541128695447863</v>
      </c>
      <c r="N38" s="88">
        <f>SUM(N32:N37)</f>
        <v>276603179</v>
      </c>
      <c r="O38" s="89">
        <f>SUM(O32:O37)</f>
        <v>32583374</v>
      </c>
      <c r="P38" s="89">
        <f t="shared" si="4"/>
        <v>309186553</v>
      </c>
      <c r="Q38" s="105">
        <f t="shared" si="5"/>
        <v>0.19076773784281925</v>
      </c>
      <c r="R38" s="88">
        <f>SUM(R32:R37)</f>
        <v>0</v>
      </c>
      <c r="S38" s="89">
        <f>SUM(S32:S37)</f>
        <v>0</v>
      </c>
      <c r="T38" s="89">
        <f t="shared" si="6"/>
        <v>0</v>
      </c>
      <c r="U38" s="105">
        <f t="shared" si="7"/>
        <v>0</v>
      </c>
      <c r="V38" s="88">
        <f>SUM(V32:V37)</f>
        <v>0</v>
      </c>
      <c r="W38" s="89">
        <f>SUM(W32:W37)</f>
        <v>0</v>
      </c>
      <c r="X38" s="89">
        <f t="shared" si="8"/>
        <v>0</v>
      </c>
      <c r="Y38" s="105">
        <f t="shared" si="9"/>
        <v>0</v>
      </c>
      <c r="Z38" s="88">
        <f t="shared" si="10"/>
        <v>531728745</v>
      </c>
      <c r="AA38" s="89">
        <f t="shared" si="11"/>
        <v>61755414</v>
      </c>
      <c r="AB38" s="89">
        <f t="shared" si="12"/>
        <v>593484159</v>
      </c>
      <c r="AC38" s="105">
        <f t="shared" si="13"/>
        <v>0.3661790247972979</v>
      </c>
      <c r="AD38" s="88">
        <f>SUM(AD32:AD37)</f>
        <v>280705239</v>
      </c>
      <c r="AE38" s="89">
        <f>SUM(AE32:AE37)</f>
        <v>35399464</v>
      </c>
      <c r="AF38" s="89">
        <f t="shared" si="14"/>
        <v>316104703</v>
      </c>
      <c r="AG38" s="89">
        <f>SUM(AG32:AG37)</f>
        <v>1506271202</v>
      </c>
      <c r="AH38" s="89">
        <f>SUM(AH32:AH37)</f>
        <v>1537463631</v>
      </c>
      <c r="AI38" s="90">
        <f>SUM(AI32:AI37)</f>
        <v>581367024</v>
      </c>
      <c r="AJ38" s="126">
        <f t="shared" si="15"/>
        <v>0.38596437562377295</v>
      </c>
      <c r="AK38" s="127">
        <f t="shared" si="16"/>
        <v>-0.021885628193263562</v>
      </c>
    </row>
    <row r="39" spans="1:37" ht="13.5">
      <c r="A39" s="62" t="s">
        <v>97</v>
      </c>
      <c r="B39" s="63" t="s">
        <v>87</v>
      </c>
      <c r="C39" s="64" t="s">
        <v>88</v>
      </c>
      <c r="D39" s="85">
        <v>2046855015</v>
      </c>
      <c r="E39" s="86">
        <v>333241530</v>
      </c>
      <c r="F39" s="87">
        <f t="shared" si="0"/>
        <v>2380096545</v>
      </c>
      <c r="G39" s="85">
        <v>2046855015</v>
      </c>
      <c r="H39" s="86">
        <v>333241530</v>
      </c>
      <c r="I39" s="87">
        <f t="shared" si="1"/>
        <v>2380096545</v>
      </c>
      <c r="J39" s="85">
        <v>594259611</v>
      </c>
      <c r="K39" s="86">
        <v>18999004</v>
      </c>
      <c r="L39" s="86">
        <f t="shared" si="2"/>
        <v>613258615</v>
      </c>
      <c r="M39" s="104">
        <f t="shared" si="3"/>
        <v>0.2576612349143173</v>
      </c>
      <c r="N39" s="85">
        <v>433701749</v>
      </c>
      <c r="O39" s="86">
        <v>53370686</v>
      </c>
      <c r="P39" s="86">
        <f t="shared" si="4"/>
        <v>487072435</v>
      </c>
      <c r="Q39" s="104">
        <f t="shared" si="5"/>
        <v>0.2046439822045118</v>
      </c>
      <c r="R39" s="85">
        <v>0</v>
      </c>
      <c r="S39" s="86">
        <v>0</v>
      </c>
      <c r="T39" s="86">
        <f t="shared" si="6"/>
        <v>0</v>
      </c>
      <c r="U39" s="104">
        <f t="shared" si="7"/>
        <v>0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f t="shared" si="10"/>
        <v>1027961360</v>
      </c>
      <c r="AA39" s="86">
        <f t="shared" si="11"/>
        <v>72369690</v>
      </c>
      <c r="AB39" s="86">
        <f t="shared" si="12"/>
        <v>1100331050</v>
      </c>
      <c r="AC39" s="104">
        <f t="shared" si="13"/>
        <v>0.4623052171188291</v>
      </c>
      <c r="AD39" s="85">
        <v>409197328</v>
      </c>
      <c r="AE39" s="86">
        <v>58985300</v>
      </c>
      <c r="AF39" s="86">
        <f t="shared" si="14"/>
        <v>468182628</v>
      </c>
      <c r="AG39" s="86">
        <v>2168556289</v>
      </c>
      <c r="AH39" s="86">
        <v>2271752913</v>
      </c>
      <c r="AI39" s="87">
        <v>1046132189</v>
      </c>
      <c r="AJ39" s="124">
        <f t="shared" si="15"/>
        <v>0.48240951563328316</v>
      </c>
      <c r="AK39" s="125">
        <f t="shared" si="16"/>
        <v>0.040347090793808826</v>
      </c>
    </row>
    <row r="40" spans="1:37" ht="13.5">
      <c r="A40" s="62" t="s">
        <v>97</v>
      </c>
      <c r="B40" s="63" t="s">
        <v>503</v>
      </c>
      <c r="C40" s="64" t="s">
        <v>504</v>
      </c>
      <c r="D40" s="85">
        <v>192383653</v>
      </c>
      <c r="E40" s="86">
        <v>32710000</v>
      </c>
      <c r="F40" s="87">
        <f t="shared" si="0"/>
        <v>225093653</v>
      </c>
      <c r="G40" s="85">
        <v>192383653</v>
      </c>
      <c r="H40" s="86">
        <v>32710000</v>
      </c>
      <c r="I40" s="87">
        <f t="shared" si="1"/>
        <v>225093653</v>
      </c>
      <c r="J40" s="85">
        <v>40445988</v>
      </c>
      <c r="K40" s="86">
        <v>2068582</v>
      </c>
      <c r="L40" s="86">
        <f t="shared" si="2"/>
        <v>42514570</v>
      </c>
      <c r="M40" s="104">
        <f t="shared" si="3"/>
        <v>0.18887502794225833</v>
      </c>
      <c r="N40" s="85">
        <v>45826790</v>
      </c>
      <c r="O40" s="86">
        <v>5104779</v>
      </c>
      <c r="P40" s="86">
        <f t="shared" si="4"/>
        <v>50931569</v>
      </c>
      <c r="Q40" s="104">
        <f t="shared" si="5"/>
        <v>0.22626834795737222</v>
      </c>
      <c r="R40" s="85">
        <v>0</v>
      </c>
      <c r="S40" s="86">
        <v>0</v>
      </c>
      <c r="T40" s="86">
        <f t="shared" si="6"/>
        <v>0</v>
      </c>
      <c r="U40" s="104">
        <f t="shared" si="7"/>
        <v>0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f t="shared" si="10"/>
        <v>86272778</v>
      </c>
      <c r="AA40" s="86">
        <f t="shared" si="11"/>
        <v>7173361</v>
      </c>
      <c r="AB40" s="86">
        <f t="shared" si="12"/>
        <v>93446139</v>
      </c>
      <c r="AC40" s="104">
        <f t="shared" si="13"/>
        <v>0.4151433758996305</v>
      </c>
      <c r="AD40" s="85">
        <v>48970910</v>
      </c>
      <c r="AE40" s="86">
        <v>6668136</v>
      </c>
      <c r="AF40" s="86">
        <f t="shared" si="14"/>
        <v>55639046</v>
      </c>
      <c r="AG40" s="86">
        <v>197510153</v>
      </c>
      <c r="AH40" s="86">
        <v>197510153</v>
      </c>
      <c r="AI40" s="87">
        <v>102026060</v>
      </c>
      <c r="AJ40" s="124">
        <f t="shared" si="15"/>
        <v>0.5165610904063246</v>
      </c>
      <c r="AK40" s="125">
        <f t="shared" si="16"/>
        <v>-0.08460743557680694</v>
      </c>
    </row>
    <row r="41" spans="1:37" ht="13.5">
      <c r="A41" s="62" t="s">
        <v>97</v>
      </c>
      <c r="B41" s="63" t="s">
        <v>505</v>
      </c>
      <c r="C41" s="64" t="s">
        <v>506</v>
      </c>
      <c r="D41" s="85">
        <v>150073451</v>
      </c>
      <c r="E41" s="86">
        <v>30166000</v>
      </c>
      <c r="F41" s="87">
        <f t="shared" si="0"/>
        <v>180239451</v>
      </c>
      <c r="G41" s="85">
        <v>150073451</v>
      </c>
      <c r="H41" s="86">
        <v>30166000</v>
      </c>
      <c r="I41" s="87">
        <f t="shared" si="1"/>
        <v>180239451</v>
      </c>
      <c r="J41" s="85">
        <v>13148212</v>
      </c>
      <c r="K41" s="86">
        <v>544521</v>
      </c>
      <c r="L41" s="86">
        <f t="shared" si="2"/>
        <v>13692733</v>
      </c>
      <c r="M41" s="104">
        <f t="shared" si="3"/>
        <v>0.07596967769281543</v>
      </c>
      <c r="N41" s="85">
        <v>21046882</v>
      </c>
      <c r="O41" s="86">
        <v>2123682</v>
      </c>
      <c r="P41" s="86">
        <f t="shared" si="4"/>
        <v>23170564</v>
      </c>
      <c r="Q41" s="104">
        <f t="shared" si="5"/>
        <v>0.12855434185715534</v>
      </c>
      <c r="R41" s="85">
        <v>0</v>
      </c>
      <c r="S41" s="86">
        <v>0</v>
      </c>
      <c r="T41" s="86">
        <f t="shared" si="6"/>
        <v>0</v>
      </c>
      <c r="U41" s="104">
        <f t="shared" si="7"/>
        <v>0</v>
      </c>
      <c r="V41" s="85">
        <v>0</v>
      </c>
      <c r="W41" s="86">
        <v>0</v>
      </c>
      <c r="X41" s="86">
        <f t="shared" si="8"/>
        <v>0</v>
      </c>
      <c r="Y41" s="104">
        <f t="shared" si="9"/>
        <v>0</v>
      </c>
      <c r="Z41" s="85">
        <f t="shared" si="10"/>
        <v>34195094</v>
      </c>
      <c r="AA41" s="86">
        <f t="shared" si="11"/>
        <v>2668203</v>
      </c>
      <c r="AB41" s="86">
        <f t="shared" si="12"/>
        <v>36863297</v>
      </c>
      <c r="AC41" s="104">
        <f t="shared" si="13"/>
        <v>0.20452401954997076</v>
      </c>
      <c r="AD41" s="85">
        <v>13462470</v>
      </c>
      <c r="AE41" s="86">
        <v>2468180</v>
      </c>
      <c r="AF41" s="86">
        <f t="shared" si="14"/>
        <v>15930650</v>
      </c>
      <c r="AG41" s="86">
        <v>181330764</v>
      </c>
      <c r="AH41" s="86">
        <v>181330764</v>
      </c>
      <c r="AI41" s="87">
        <v>28603297</v>
      </c>
      <c r="AJ41" s="124">
        <f t="shared" si="15"/>
        <v>0.15774100527144969</v>
      </c>
      <c r="AK41" s="125">
        <f t="shared" si="16"/>
        <v>0.45446444432587496</v>
      </c>
    </row>
    <row r="42" spans="1:37" ht="13.5">
      <c r="A42" s="62" t="s">
        <v>97</v>
      </c>
      <c r="B42" s="63" t="s">
        <v>507</v>
      </c>
      <c r="C42" s="64" t="s">
        <v>508</v>
      </c>
      <c r="D42" s="85">
        <v>303795865</v>
      </c>
      <c r="E42" s="86">
        <v>68891174</v>
      </c>
      <c r="F42" s="87">
        <f t="shared" si="0"/>
        <v>372687039</v>
      </c>
      <c r="G42" s="85">
        <v>303795865</v>
      </c>
      <c r="H42" s="86">
        <v>68891174</v>
      </c>
      <c r="I42" s="87">
        <f t="shared" si="1"/>
        <v>372687039</v>
      </c>
      <c r="J42" s="85">
        <v>35512632</v>
      </c>
      <c r="K42" s="86">
        <v>4704671</v>
      </c>
      <c r="L42" s="86">
        <f t="shared" si="2"/>
        <v>40217303</v>
      </c>
      <c r="M42" s="104">
        <f t="shared" si="3"/>
        <v>0.10791172965905048</v>
      </c>
      <c r="N42" s="85">
        <v>11577234</v>
      </c>
      <c r="O42" s="86">
        <v>0</v>
      </c>
      <c r="P42" s="86">
        <f t="shared" si="4"/>
        <v>11577234</v>
      </c>
      <c r="Q42" s="104">
        <f t="shared" si="5"/>
        <v>0.031064224908556586</v>
      </c>
      <c r="R42" s="85">
        <v>0</v>
      </c>
      <c r="S42" s="86">
        <v>0</v>
      </c>
      <c r="T42" s="86">
        <f t="shared" si="6"/>
        <v>0</v>
      </c>
      <c r="U42" s="104">
        <f t="shared" si="7"/>
        <v>0</v>
      </c>
      <c r="V42" s="85">
        <v>0</v>
      </c>
      <c r="W42" s="86">
        <v>0</v>
      </c>
      <c r="X42" s="86">
        <f t="shared" si="8"/>
        <v>0</v>
      </c>
      <c r="Y42" s="104">
        <f t="shared" si="9"/>
        <v>0</v>
      </c>
      <c r="Z42" s="85">
        <f t="shared" si="10"/>
        <v>47089866</v>
      </c>
      <c r="AA42" s="86">
        <f t="shared" si="11"/>
        <v>4704671</v>
      </c>
      <c r="AB42" s="86">
        <f t="shared" si="12"/>
        <v>51794537</v>
      </c>
      <c r="AC42" s="104">
        <f t="shared" si="13"/>
        <v>0.13897595456760706</v>
      </c>
      <c r="AD42" s="85">
        <v>6919294</v>
      </c>
      <c r="AE42" s="86">
        <v>25840497</v>
      </c>
      <c r="AF42" s="86">
        <f t="shared" si="14"/>
        <v>32759791</v>
      </c>
      <c r="AG42" s="86">
        <v>339146571</v>
      </c>
      <c r="AH42" s="86">
        <v>350061330</v>
      </c>
      <c r="AI42" s="87">
        <v>47439105</v>
      </c>
      <c r="AJ42" s="124">
        <f t="shared" si="15"/>
        <v>0.13987788483345745</v>
      </c>
      <c r="AK42" s="125">
        <f t="shared" si="16"/>
        <v>-0.6466023241723368</v>
      </c>
    </row>
    <row r="43" spans="1:37" ht="13.5">
      <c r="A43" s="62" t="s">
        <v>112</v>
      </c>
      <c r="B43" s="63" t="s">
        <v>509</v>
      </c>
      <c r="C43" s="64" t="s">
        <v>510</v>
      </c>
      <c r="D43" s="85">
        <v>128517250</v>
      </c>
      <c r="E43" s="86">
        <v>8049650</v>
      </c>
      <c r="F43" s="87">
        <f t="shared" si="0"/>
        <v>136566900</v>
      </c>
      <c r="G43" s="85">
        <v>128517250</v>
      </c>
      <c r="H43" s="86">
        <v>8049650</v>
      </c>
      <c r="I43" s="87">
        <f t="shared" si="1"/>
        <v>136566900</v>
      </c>
      <c r="J43" s="85">
        <v>18575794</v>
      </c>
      <c r="K43" s="86">
        <v>3667571</v>
      </c>
      <c r="L43" s="86">
        <f t="shared" si="2"/>
        <v>22243365</v>
      </c>
      <c r="M43" s="104">
        <f t="shared" si="3"/>
        <v>0.16287522818486763</v>
      </c>
      <c r="N43" s="85">
        <v>9813421</v>
      </c>
      <c r="O43" s="86">
        <v>1165328</v>
      </c>
      <c r="P43" s="86">
        <f t="shared" si="4"/>
        <v>10978749</v>
      </c>
      <c r="Q43" s="104">
        <f t="shared" si="5"/>
        <v>0.08039099518258085</v>
      </c>
      <c r="R43" s="85">
        <v>0</v>
      </c>
      <c r="S43" s="86">
        <v>0</v>
      </c>
      <c r="T43" s="86">
        <f t="shared" si="6"/>
        <v>0</v>
      </c>
      <c r="U43" s="104">
        <f t="shared" si="7"/>
        <v>0</v>
      </c>
      <c r="V43" s="85">
        <v>0</v>
      </c>
      <c r="W43" s="86">
        <v>0</v>
      </c>
      <c r="X43" s="86">
        <f t="shared" si="8"/>
        <v>0</v>
      </c>
      <c r="Y43" s="104">
        <f t="shared" si="9"/>
        <v>0</v>
      </c>
      <c r="Z43" s="85">
        <f t="shared" si="10"/>
        <v>28389215</v>
      </c>
      <c r="AA43" s="86">
        <f t="shared" si="11"/>
        <v>4832899</v>
      </c>
      <c r="AB43" s="86">
        <f t="shared" si="12"/>
        <v>33222114</v>
      </c>
      <c r="AC43" s="104">
        <f t="shared" si="13"/>
        <v>0.2432662233674485</v>
      </c>
      <c r="AD43" s="85">
        <v>29962448</v>
      </c>
      <c r="AE43" s="86">
        <v>426793</v>
      </c>
      <c r="AF43" s="86">
        <f t="shared" si="14"/>
        <v>30389241</v>
      </c>
      <c r="AG43" s="86">
        <v>145335100</v>
      </c>
      <c r="AH43" s="86">
        <v>157182300</v>
      </c>
      <c r="AI43" s="87">
        <v>53725325</v>
      </c>
      <c r="AJ43" s="124">
        <f t="shared" si="15"/>
        <v>0.3696651737949057</v>
      </c>
      <c r="AK43" s="125">
        <f t="shared" si="16"/>
        <v>-0.6387290817825954</v>
      </c>
    </row>
    <row r="44" spans="1:37" ht="13.5">
      <c r="A44" s="65"/>
      <c r="B44" s="66" t="s">
        <v>511</v>
      </c>
      <c r="C44" s="67"/>
      <c r="D44" s="88">
        <f>SUM(D39:D43)</f>
        <v>2821625234</v>
      </c>
      <c r="E44" s="89">
        <f>SUM(E39:E43)</f>
        <v>473058354</v>
      </c>
      <c r="F44" s="90">
        <f t="shared" si="0"/>
        <v>3294683588</v>
      </c>
      <c r="G44" s="88">
        <f>SUM(G39:G43)</f>
        <v>2821625234</v>
      </c>
      <c r="H44" s="89">
        <f>SUM(H39:H43)</f>
        <v>473058354</v>
      </c>
      <c r="I44" s="90">
        <f t="shared" si="1"/>
        <v>3294683588</v>
      </c>
      <c r="J44" s="88">
        <f>SUM(J39:J43)</f>
        <v>701942237</v>
      </c>
      <c r="K44" s="89">
        <f>SUM(K39:K43)</f>
        <v>29984349</v>
      </c>
      <c r="L44" s="89">
        <f t="shared" si="2"/>
        <v>731926586</v>
      </c>
      <c r="M44" s="105">
        <f t="shared" si="3"/>
        <v>0.222153832515464</v>
      </c>
      <c r="N44" s="88">
        <f>SUM(N39:N43)</f>
        <v>521966076</v>
      </c>
      <c r="O44" s="89">
        <f>SUM(O39:O43)</f>
        <v>61764475</v>
      </c>
      <c r="P44" s="89">
        <f t="shared" si="4"/>
        <v>583730551</v>
      </c>
      <c r="Q44" s="105">
        <f t="shared" si="5"/>
        <v>0.1771734782441876</v>
      </c>
      <c r="R44" s="88">
        <f>SUM(R39:R43)</f>
        <v>0</v>
      </c>
      <c r="S44" s="89">
        <f>SUM(S39:S43)</f>
        <v>0</v>
      </c>
      <c r="T44" s="89">
        <f t="shared" si="6"/>
        <v>0</v>
      </c>
      <c r="U44" s="105">
        <f t="shared" si="7"/>
        <v>0</v>
      </c>
      <c r="V44" s="88">
        <f>SUM(V39:V43)</f>
        <v>0</v>
      </c>
      <c r="W44" s="89">
        <f>SUM(W39:W43)</f>
        <v>0</v>
      </c>
      <c r="X44" s="89">
        <f t="shared" si="8"/>
        <v>0</v>
      </c>
      <c r="Y44" s="105">
        <f t="shared" si="9"/>
        <v>0</v>
      </c>
      <c r="Z44" s="88">
        <f t="shared" si="10"/>
        <v>1223908313</v>
      </c>
      <c r="AA44" s="89">
        <f t="shared" si="11"/>
        <v>91748824</v>
      </c>
      <c r="AB44" s="89">
        <f t="shared" si="12"/>
        <v>1315657137</v>
      </c>
      <c r="AC44" s="105">
        <f t="shared" si="13"/>
        <v>0.3993273107596516</v>
      </c>
      <c r="AD44" s="88">
        <f>SUM(AD39:AD43)</f>
        <v>508512450</v>
      </c>
      <c r="AE44" s="89">
        <f>SUM(AE39:AE43)</f>
        <v>94388906</v>
      </c>
      <c r="AF44" s="89">
        <f t="shared" si="14"/>
        <v>602901356</v>
      </c>
      <c r="AG44" s="89">
        <f>SUM(AG39:AG43)</f>
        <v>3031878877</v>
      </c>
      <c r="AH44" s="89">
        <f>SUM(AH39:AH43)</f>
        <v>3157837460</v>
      </c>
      <c r="AI44" s="90">
        <f>SUM(AI39:AI43)</f>
        <v>1277925976</v>
      </c>
      <c r="AJ44" s="126">
        <f t="shared" si="15"/>
        <v>0.42149638156537744</v>
      </c>
      <c r="AK44" s="127">
        <f t="shared" si="16"/>
        <v>-0.03179758149358014</v>
      </c>
    </row>
    <row r="45" spans="1:37" ht="13.5">
      <c r="A45" s="68"/>
      <c r="B45" s="69" t="s">
        <v>512</v>
      </c>
      <c r="C45" s="70"/>
      <c r="D45" s="91">
        <f>SUM(D9:D12,D14:D20,D22:D30,D32:D37,D39:D43)</f>
        <v>7322086364</v>
      </c>
      <c r="E45" s="92">
        <f>SUM(E9:E12,E14:E20,E22:E30,E32:E37,E39:E43)</f>
        <v>1433466144</v>
      </c>
      <c r="F45" s="93">
        <f t="shared" si="0"/>
        <v>8755552508</v>
      </c>
      <c r="G45" s="91">
        <f>SUM(G9:G12,G14:G20,G22:G30,G32:G37,G39:G43)</f>
        <v>7322086364</v>
      </c>
      <c r="H45" s="92">
        <f>SUM(H9:H12,H14:H20,H22:H30,H32:H37,H39:H43)</f>
        <v>1433466144</v>
      </c>
      <c r="I45" s="93">
        <f t="shared" si="1"/>
        <v>8755552508</v>
      </c>
      <c r="J45" s="91">
        <f>SUM(J9:J12,J14:J20,J22:J30,J32:J37,J39:J43)</f>
        <v>1473233468</v>
      </c>
      <c r="K45" s="92">
        <f>SUM(K9:K12,K14:K20,K22:K30,K32:K37,K39:K43)</f>
        <v>145928486</v>
      </c>
      <c r="L45" s="92">
        <f t="shared" si="2"/>
        <v>1619161954</v>
      </c>
      <c r="M45" s="106">
        <f t="shared" si="3"/>
        <v>0.18492972916564226</v>
      </c>
      <c r="N45" s="91">
        <f>SUM(N9:N12,N14:N20,N22:N30,N32:N37,N39:N43)</f>
        <v>1429020153</v>
      </c>
      <c r="O45" s="92">
        <f>SUM(O9:O12,O14:O20,O22:O30,O32:O37,O39:O43)</f>
        <v>233885837</v>
      </c>
      <c r="P45" s="92">
        <f t="shared" si="4"/>
        <v>1662905990</v>
      </c>
      <c r="Q45" s="106">
        <f t="shared" si="5"/>
        <v>0.18992587714831166</v>
      </c>
      <c r="R45" s="91">
        <f>SUM(R9:R12,R14:R20,R22:R30,R32:R37,R39:R43)</f>
        <v>0</v>
      </c>
      <c r="S45" s="92">
        <f>SUM(S9:S12,S14:S20,S22:S30,S32:S37,S39:S43)</f>
        <v>0</v>
      </c>
      <c r="T45" s="92">
        <f t="shared" si="6"/>
        <v>0</v>
      </c>
      <c r="U45" s="106">
        <f t="shared" si="7"/>
        <v>0</v>
      </c>
      <c r="V45" s="91">
        <f>SUM(V9:V12,V14:V20,V22:V30,V32:V37,V39:V43)</f>
        <v>0</v>
      </c>
      <c r="W45" s="92">
        <f>SUM(W9:W12,W14:W20,W22:W30,W32:W37,W39:W43)</f>
        <v>0</v>
      </c>
      <c r="X45" s="92">
        <f t="shared" si="8"/>
        <v>0</v>
      </c>
      <c r="Y45" s="106">
        <f t="shared" si="9"/>
        <v>0</v>
      </c>
      <c r="Z45" s="91">
        <f t="shared" si="10"/>
        <v>2902253621</v>
      </c>
      <c r="AA45" s="92">
        <f t="shared" si="11"/>
        <v>379814323</v>
      </c>
      <c r="AB45" s="92">
        <f t="shared" si="12"/>
        <v>3282067944</v>
      </c>
      <c r="AC45" s="106">
        <f t="shared" si="13"/>
        <v>0.3748556063139539</v>
      </c>
      <c r="AD45" s="91">
        <f>SUM(AD9:AD12,AD14:AD20,AD22:AD30,AD32:AD37,AD39:AD43)</f>
        <v>1332148234</v>
      </c>
      <c r="AE45" s="92">
        <f>SUM(AE9:AE12,AE14:AE20,AE22:AE30,AE32:AE37,AE39:AE43)</f>
        <v>290248627</v>
      </c>
      <c r="AF45" s="92">
        <f t="shared" si="14"/>
        <v>1622396861</v>
      </c>
      <c r="AG45" s="92">
        <f>SUM(AG9:AG12,AG14:AG20,AG22:AG30,AG32:AG37,AG39:AG43)</f>
        <v>8013000244</v>
      </c>
      <c r="AH45" s="92">
        <f>SUM(AH9:AH12,AH14:AH20,AH22:AH30,AH32:AH37,AH39:AH43)</f>
        <v>8351511238</v>
      </c>
      <c r="AI45" s="93">
        <f>SUM(AI9:AI12,AI14:AI20,AI22:AI30,AI32:AI37,AI39:AI43)</f>
        <v>3160406684</v>
      </c>
      <c r="AJ45" s="128">
        <f t="shared" si="15"/>
        <v>0.39440990737101994</v>
      </c>
      <c r="AK45" s="129">
        <f t="shared" si="16"/>
        <v>0.02496869290971837</v>
      </c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3.5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33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97</v>
      </c>
      <c r="B9" s="63" t="s">
        <v>513</v>
      </c>
      <c r="C9" s="64" t="s">
        <v>514</v>
      </c>
      <c r="D9" s="85">
        <v>476225205</v>
      </c>
      <c r="E9" s="86">
        <v>197384000</v>
      </c>
      <c r="F9" s="87">
        <f>$D9+$E9</f>
        <v>673609205</v>
      </c>
      <c r="G9" s="85">
        <v>476225205</v>
      </c>
      <c r="H9" s="86">
        <v>197384000</v>
      </c>
      <c r="I9" s="87">
        <f>$G9+$H9</f>
        <v>673609205</v>
      </c>
      <c r="J9" s="85">
        <v>94176355</v>
      </c>
      <c r="K9" s="86">
        <v>11768797</v>
      </c>
      <c r="L9" s="86">
        <f>$J9+$K9</f>
        <v>105945152</v>
      </c>
      <c r="M9" s="104">
        <f>IF($F9=0,0,$L9/$F9)</f>
        <v>0.15727984596053732</v>
      </c>
      <c r="N9" s="85">
        <v>119530068</v>
      </c>
      <c r="O9" s="86">
        <v>48069835</v>
      </c>
      <c r="P9" s="86">
        <f>$N9+$O9</f>
        <v>167599903</v>
      </c>
      <c r="Q9" s="104">
        <f>IF($F9=0,0,$P9/$F9)</f>
        <v>0.2488088074746544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</f>
        <v>213706423</v>
      </c>
      <c r="AA9" s="86">
        <f>$K9+$O9</f>
        <v>59838632</v>
      </c>
      <c r="AB9" s="86">
        <f>$Z9+$AA9</f>
        <v>273545055</v>
      </c>
      <c r="AC9" s="104">
        <f>IF($F9=0,0,$AB9/$F9)</f>
        <v>0.4060886534351917</v>
      </c>
      <c r="AD9" s="85">
        <v>108038816</v>
      </c>
      <c r="AE9" s="86">
        <v>64531800</v>
      </c>
      <c r="AF9" s="86">
        <f>$AD9+$AE9</f>
        <v>172570616</v>
      </c>
      <c r="AG9" s="86">
        <v>676151661</v>
      </c>
      <c r="AH9" s="86">
        <v>707970069</v>
      </c>
      <c r="AI9" s="87">
        <v>266312133</v>
      </c>
      <c r="AJ9" s="124">
        <f>IF($AG9=0,0,$AI9/$AG9)</f>
        <v>0.3938644957347816</v>
      </c>
      <c r="AK9" s="125">
        <f>IF($AF9=0,0,(($P9/$AF9)-1))</f>
        <v>-0.02880393612316945</v>
      </c>
    </row>
    <row r="10" spans="1:37" ht="13.5">
      <c r="A10" s="62" t="s">
        <v>97</v>
      </c>
      <c r="B10" s="63" t="s">
        <v>73</v>
      </c>
      <c r="C10" s="64" t="s">
        <v>74</v>
      </c>
      <c r="D10" s="85">
        <v>2385364400</v>
      </c>
      <c r="E10" s="86">
        <v>285258000</v>
      </c>
      <c r="F10" s="87">
        <f aca="true" t="shared" si="0" ref="F10:F35">$D10+$E10</f>
        <v>2670622400</v>
      </c>
      <c r="G10" s="85">
        <v>2385364400</v>
      </c>
      <c r="H10" s="86">
        <v>285258000</v>
      </c>
      <c r="I10" s="87">
        <f aca="true" t="shared" si="1" ref="I10:I35">$G10+$H10</f>
        <v>2670622400</v>
      </c>
      <c r="J10" s="85">
        <v>324644168</v>
      </c>
      <c r="K10" s="86">
        <v>36279812</v>
      </c>
      <c r="L10" s="86">
        <f aca="true" t="shared" si="2" ref="L10:L35">$J10+$K10</f>
        <v>360923980</v>
      </c>
      <c r="M10" s="104">
        <f aca="true" t="shared" si="3" ref="M10:M35">IF($F10=0,0,$L10/$F10)</f>
        <v>0.13514601689853273</v>
      </c>
      <c r="N10" s="85">
        <v>357902249</v>
      </c>
      <c r="O10" s="86">
        <v>64365356</v>
      </c>
      <c r="P10" s="86">
        <f aca="true" t="shared" si="4" ref="P10:P35">$N10+$O10</f>
        <v>422267605</v>
      </c>
      <c r="Q10" s="104">
        <f aca="true" t="shared" si="5" ref="Q10:Q35">IF($F10=0,0,$P10/$F10)</f>
        <v>0.15811580289298854</v>
      </c>
      <c r="R10" s="85">
        <v>0</v>
      </c>
      <c r="S10" s="86">
        <v>0</v>
      </c>
      <c r="T10" s="86">
        <f aca="true" t="shared" si="6" ref="T10:T35">$R10+$S10</f>
        <v>0</v>
      </c>
      <c r="U10" s="104">
        <f aca="true" t="shared" si="7" ref="U10:U35">IF($I10=0,0,$T10/$I10)</f>
        <v>0</v>
      </c>
      <c r="V10" s="85">
        <v>0</v>
      </c>
      <c r="W10" s="86">
        <v>0</v>
      </c>
      <c r="X10" s="86">
        <f aca="true" t="shared" si="8" ref="X10:X35">$V10+$W10</f>
        <v>0</v>
      </c>
      <c r="Y10" s="104">
        <f aca="true" t="shared" si="9" ref="Y10:Y35">IF($I10=0,0,$X10/$I10)</f>
        <v>0</v>
      </c>
      <c r="Z10" s="85">
        <f aca="true" t="shared" si="10" ref="Z10:Z35">$J10+$N10</f>
        <v>682546417</v>
      </c>
      <c r="AA10" s="86">
        <f aca="true" t="shared" si="11" ref="AA10:AA35">$K10+$O10</f>
        <v>100645168</v>
      </c>
      <c r="AB10" s="86">
        <f aca="true" t="shared" si="12" ref="AB10:AB35">$Z10+$AA10</f>
        <v>783191585</v>
      </c>
      <c r="AC10" s="104">
        <f aca="true" t="shared" si="13" ref="AC10:AC35">IF($F10=0,0,$AB10/$F10)</f>
        <v>0.29326181979152127</v>
      </c>
      <c r="AD10" s="85">
        <v>392331303</v>
      </c>
      <c r="AE10" s="86">
        <v>53424346</v>
      </c>
      <c r="AF10" s="86">
        <f aca="true" t="shared" si="14" ref="AF10:AF35">$AD10+$AE10</f>
        <v>445755649</v>
      </c>
      <c r="AG10" s="86">
        <v>2594159170</v>
      </c>
      <c r="AH10" s="86">
        <v>2668939324</v>
      </c>
      <c r="AI10" s="87">
        <v>703910035</v>
      </c>
      <c r="AJ10" s="124">
        <f aca="true" t="shared" si="15" ref="AJ10:AJ35">IF($AG10=0,0,$AI10/$AG10)</f>
        <v>0.271344196277671</v>
      </c>
      <c r="AK10" s="125">
        <f aca="true" t="shared" si="16" ref="AK10:AK35">IF($AF10=0,0,(($P10/$AF10)-1))</f>
        <v>-0.05269264461974321</v>
      </c>
    </row>
    <row r="11" spans="1:37" ht="13.5">
      <c r="A11" s="62" t="s">
        <v>97</v>
      </c>
      <c r="B11" s="63" t="s">
        <v>85</v>
      </c>
      <c r="C11" s="64" t="s">
        <v>86</v>
      </c>
      <c r="D11" s="85">
        <v>4772532066</v>
      </c>
      <c r="E11" s="86">
        <v>829492454</v>
      </c>
      <c r="F11" s="87">
        <f t="shared" si="0"/>
        <v>5602024520</v>
      </c>
      <c r="G11" s="85">
        <v>4772532066</v>
      </c>
      <c r="H11" s="86">
        <v>829492454</v>
      </c>
      <c r="I11" s="87">
        <f t="shared" si="1"/>
        <v>5602024520</v>
      </c>
      <c r="J11" s="85">
        <v>1073282703</v>
      </c>
      <c r="K11" s="86">
        <v>129929318</v>
      </c>
      <c r="L11" s="86">
        <f t="shared" si="2"/>
        <v>1203212021</v>
      </c>
      <c r="M11" s="104">
        <f t="shared" si="3"/>
        <v>0.21478164129849256</v>
      </c>
      <c r="N11" s="85">
        <v>944638017</v>
      </c>
      <c r="O11" s="86">
        <v>103041194</v>
      </c>
      <c r="P11" s="86">
        <f t="shared" si="4"/>
        <v>1047679211</v>
      </c>
      <c r="Q11" s="104">
        <f t="shared" si="5"/>
        <v>0.1870179623919247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2017920720</v>
      </c>
      <c r="AA11" s="86">
        <f t="shared" si="11"/>
        <v>232970512</v>
      </c>
      <c r="AB11" s="86">
        <f t="shared" si="12"/>
        <v>2250891232</v>
      </c>
      <c r="AC11" s="104">
        <f t="shared" si="13"/>
        <v>0.4017996036904173</v>
      </c>
      <c r="AD11" s="85">
        <v>769938071</v>
      </c>
      <c r="AE11" s="86">
        <v>157126903</v>
      </c>
      <c r="AF11" s="86">
        <f t="shared" si="14"/>
        <v>927064974</v>
      </c>
      <c r="AG11" s="86">
        <v>5208756858</v>
      </c>
      <c r="AH11" s="86">
        <v>5403850135</v>
      </c>
      <c r="AI11" s="87">
        <v>1845151958</v>
      </c>
      <c r="AJ11" s="124">
        <f t="shared" si="15"/>
        <v>0.3542403702653306</v>
      </c>
      <c r="AK11" s="125">
        <f t="shared" si="16"/>
        <v>0.13010332650103984</v>
      </c>
    </row>
    <row r="12" spans="1:37" ht="13.5">
      <c r="A12" s="62" t="s">
        <v>97</v>
      </c>
      <c r="B12" s="63" t="s">
        <v>515</v>
      </c>
      <c r="C12" s="64" t="s">
        <v>516</v>
      </c>
      <c r="D12" s="85">
        <v>228992614</v>
      </c>
      <c r="E12" s="86">
        <v>59122400</v>
      </c>
      <c r="F12" s="87">
        <f t="shared" si="0"/>
        <v>288115014</v>
      </c>
      <c r="G12" s="85">
        <v>228992614</v>
      </c>
      <c r="H12" s="86">
        <v>59122400</v>
      </c>
      <c r="I12" s="87">
        <f t="shared" si="1"/>
        <v>288115014</v>
      </c>
      <c r="J12" s="85">
        <v>20266323</v>
      </c>
      <c r="K12" s="86">
        <v>1100000</v>
      </c>
      <c r="L12" s="86">
        <f t="shared" si="2"/>
        <v>21366323</v>
      </c>
      <c r="M12" s="104">
        <f t="shared" si="3"/>
        <v>0.07415900581980778</v>
      </c>
      <c r="N12" s="85">
        <v>19035969</v>
      </c>
      <c r="O12" s="86">
        <v>0</v>
      </c>
      <c r="P12" s="86">
        <f t="shared" si="4"/>
        <v>19035969</v>
      </c>
      <c r="Q12" s="104">
        <f t="shared" si="5"/>
        <v>0.06607072896242748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39302292</v>
      </c>
      <c r="AA12" s="86">
        <f t="shared" si="11"/>
        <v>1100000</v>
      </c>
      <c r="AB12" s="86">
        <f t="shared" si="12"/>
        <v>40402292</v>
      </c>
      <c r="AC12" s="104">
        <f t="shared" si="13"/>
        <v>0.14022973478223527</v>
      </c>
      <c r="AD12" s="85">
        <v>33439982</v>
      </c>
      <c r="AE12" s="86">
        <v>5715571</v>
      </c>
      <c r="AF12" s="86">
        <f t="shared" si="14"/>
        <v>39155553</v>
      </c>
      <c r="AG12" s="86">
        <v>230354300</v>
      </c>
      <c r="AH12" s="86">
        <v>266414707</v>
      </c>
      <c r="AI12" s="87">
        <v>85913303</v>
      </c>
      <c r="AJ12" s="124">
        <f t="shared" si="15"/>
        <v>0.37296157701419075</v>
      </c>
      <c r="AK12" s="125">
        <f t="shared" si="16"/>
        <v>-0.5138373093594157</v>
      </c>
    </row>
    <row r="13" spans="1:37" ht="13.5">
      <c r="A13" s="62" t="s">
        <v>97</v>
      </c>
      <c r="B13" s="63" t="s">
        <v>517</v>
      </c>
      <c r="C13" s="64" t="s">
        <v>518</v>
      </c>
      <c r="D13" s="85">
        <v>858516546</v>
      </c>
      <c r="E13" s="86">
        <v>241734000</v>
      </c>
      <c r="F13" s="87">
        <f t="shared" si="0"/>
        <v>1100250546</v>
      </c>
      <c r="G13" s="85">
        <v>858516546</v>
      </c>
      <c r="H13" s="86">
        <v>241734000</v>
      </c>
      <c r="I13" s="87">
        <f t="shared" si="1"/>
        <v>1100250546</v>
      </c>
      <c r="J13" s="85">
        <v>183437080</v>
      </c>
      <c r="K13" s="86">
        <v>32899786</v>
      </c>
      <c r="L13" s="86">
        <f t="shared" si="2"/>
        <v>216336866</v>
      </c>
      <c r="M13" s="104">
        <f t="shared" si="3"/>
        <v>0.1966250930631213</v>
      </c>
      <c r="N13" s="85">
        <v>231784332</v>
      </c>
      <c r="O13" s="86">
        <v>50251117</v>
      </c>
      <c r="P13" s="86">
        <f t="shared" si="4"/>
        <v>282035449</v>
      </c>
      <c r="Q13" s="104">
        <f t="shared" si="5"/>
        <v>0.2563374769731766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415221412</v>
      </c>
      <c r="AA13" s="86">
        <f t="shared" si="11"/>
        <v>83150903</v>
      </c>
      <c r="AB13" s="86">
        <f t="shared" si="12"/>
        <v>498372315</v>
      </c>
      <c r="AC13" s="104">
        <f t="shared" si="13"/>
        <v>0.4529625700362979</v>
      </c>
      <c r="AD13" s="85">
        <v>205252843</v>
      </c>
      <c r="AE13" s="86">
        <v>66357935</v>
      </c>
      <c r="AF13" s="86">
        <f t="shared" si="14"/>
        <v>271610778</v>
      </c>
      <c r="AG13" s="86">
        <v>1068219783</v>
      </c>
      <c r="AH13" s="86">
        <v>1104846569</v>
      </c>
      <c r="AI13" s="87">
        <v>456906133</v>
      </c>
      <c r="AJ13" s="124">
        <f t="shared" si="15"/>
        <v>0.42772670968217785</v>
      </c>
      <c r="AK13" s="125">
        <f t="shared" si="16"/>
        <v>0.03838091800613297</v>
      </c>
    </row>
    <row r="14" spans="1:37" ht="13.5">
      <c r="A14" s="62" t="s">
        <v>112</v>
      </c>
      <c r="B14" s="63" t="s">
        <v>519</v>
      </c>
      <c r="C14" s="64" t="s">
        <v>520</v>
      </c>
      <c r="D14" s="85">
        <v>302435273</v>
      </c>
      <c r="E14" s="86">
        <v>19671395</v>
      </c>
      <c r="F14" s="87">
        <f t="shared" si="0"/>
        <v>322106668</v>
      </c>
      <c r="G14" s="85">
        <v>302435273</v>
      </c>
      <c r="H14" s="86">
        <v>19671395</v>
      </c>
      <c r="I14" s="87">
        <f t="shared" si="1"/>
        <v>322106668</v>
      </c>
      <c r="J14" s="85">
        <v>45680418</v>
      </c>
      <c r="K14" s="86">
        <v>55407</v>
      </c>
      <c r="L14" s="86">
        <f t="shared" si="2"/>
        <v>45735825</v>
      </c>
      <c r="M14" s="104">
        <f t="shared" si="3"/>
        <v>0.1419896870933451</v>
      </c>
      <c r="N14" s="85">
        <v>99378517</v>
      </c>
      <c r="O14" s="86">
        <v>129257</v>
      </c>
      <c r="P14" s="86">
        <f t="shared" si="4"/>
        <v>99507774</v>
      </c>
      <c r="Q14" s="104">
        <f t="shared" si="5"/>
        <v>0.3089280163551287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145058935</v>
      </c>
      <c r="AA14" s="86">
        <f t="shared" si="11"/>
        <v>184664</v>
      </c>
      <c r="AB14" s="86">
        <f t="shared" si="12"/>
        <v>145243599</v>
      </c>
      <c r="AC14" s="104">
        <f t="shared" si="13"/>
        <v>0.45091770344847376</v>
      </c>
      <c r="AD14" s="85">
        <v>76924277</v>
      </c>
      <c r="AE14" s="86">
        <v>2894</v>
      </c>
      <c r="AF14" s="86">
        <f t="shared" si="14"/>
        <v>76927171</v>
      </c>
      <c r="AG14" s="86">
        <v>304796000</v>
      </c>
      <c r="AH14" s="86">
        <v>320141222</v>
      </c>
      <c r="AI14" s="87">
        <v>148641822</v>
      </c>
      <c r="AJ14" s="124">
        <f t="shared" si="15"/>
        <v>0.48767641963805297</v>
      </c>
      <c r="AK14" s="125">
        <f t="shared" si="16"/>
        <v>0.29353221633484994</v>
      </c>
    </row>
    <row r="15" spans="1:37" ht="13.5">
      <c r="A15" s="65"/>
      <c r="B15" s="66" t="s">
        <v>521</v>
      </c>
      <c r="C15" s="67"/>
      <c r="D15" s="88">
        <f>SUM(D9:D14)</f>
        <v>9024066104</v>
      </c>
      <c r="E15" s="89">
        <f>SUM(E9:E14)</f>
        <v>1632662249</v>
      </c>
      <c r="F15" s="90">
        <f t="shared" si="0"/>
        <v>10656728353</v>
      </c>
      <c r="G15" s="88">
        <f>SUM(G9:G14)</f>
        <v>9024066104</v>
      </c>
      <c r="H15" s="89">
        <f>SUM(H9:H14)</f>
        <v>1632662249</v>
      </c>
      <c r="I15" s="90">
        <f t="shared" si="1"/>
        <v>10656728353</v>
      </c>
      <c r="J15" s="88">
        <f>SUM(J9:J14)</f>
        <v>1741487047</v>
      </c>
      <c r="K15" s="89">
        <f>SUM(K9:K14)</f>
        <v>212033120</v>
      </c>
      <c r="L15" s="89">
        <f t="shared" si="2"/>
        <v>1953520167</v>
      </c>
      <c r="M15" s="105">
        <f t="shared" si="3"/>
        <v>0.1833133117679649</v>
      </c>
      <c r="N15" s="88">
        <f>SUM(N9:N14)</f>
        <v>1772269152</v>
      </c>
      <c r="O15" s="89">
        <f>SUM(O9:O14)</f>
        <v>265856759</v>
      </c>
      <c r="P15" s="89">
        <f t="shared" si="4"/>
        <v>2038125911</v>
      </c>
      <c r="Q15" s="105">
        <f t="shared" si="5"/>
        <v>0.1912524973413855</v>
      </c>
      <c r="R15" s="88">
        <f>SUM(R9:R14)</f>
        <v>0</v>
      </c>
      <c r="S15" s="89">
        <f>SUM(S9:S14)</f>
        <v>0</v>
      </c>
      <c r="T15" s="89">
        <f t="shared" si="6"/>
        <v>0</v>
      </c>
      <c r="U15" s="105">
        <f t="shared" si="7"/>
        <v>0</v>
      </c>
      <c r="V15" s="88">
        <f>SUM(V9:V14)</f>
        <v>0</v>
      </c>
      <c r="W15" s="89">
        <f>SUM(W9:W14)</f>
        <v>0</v>
      </c>
      <c r="X15" s="89">
        <f t="shared" si="8"/>
        <v>0</v>
      </c>
      <c r="Y15" s="105">
        <f t="shared" si="9"/>
        <v>0</v>
      </c>
      <c r="Z15" s="88">
        <f t="shared" si="10"/>
        <v>3513756199</v>
      </c>
      <c r="AA15" s="89">
        <f t="shared" si="11"/>
        <v>477889879</v>
      </c>
      <c r="AB15" s="89">
        <f t="shared" si="12"/>
        <v>3991646078</v>
      </c>
      <c r="AC15" s="105">
        <f t="shared" si="13"/>
        <v>0.3745658091093504</v>
      </c>
      <c r="AD15" s="88">
        <f>SUM(AD9:AD14)</f>
        <v>1585925292</v>
      </c>
      <c r="AE15" s="89">
        <f>SUM(AE9:AE14)</f>
        <v>347159449</v>
      </c>
      <c r="AF15" s="89">
        <f t="shared" si="14"/>
        <v>1933084741</v>
      </c>
      <c r="AG15" s="89">
        <f>SUM(AG9:AG14)</f>
        <v>10082437772</v>
      </c>
      <c r="AH15" s="89">
        <f>SUM(AH9:AH14)</f>
        <v>10472162026</v>
      </c>
      <c r="AI15" s="90">
        <f>SUM(AI9:AI14)</f>
        <v>3506835384</v>
      </c>
      <c r="AJ15" s="126">
        <f t="shared" si="15"/>
        <v>0.3478162189841483</v>
      </c>
      <c r="AK15" s="127">
        <f t="shared" si="16"/>
        <v>0.054338626637578935</v>
      </c>
    </row>
    <row r="16" spans="1:37" ht="13.5">
      <c r="A16" s="62" t="s">
        <v>97</v>
      </c>
      <c r="B16" s="63" t="s">
        <v>522</v>
      </c>
      <c r="C16" s="64" t="s">
        <v>523</v>
      </c>
      <c r="D16" s="85">
        <v>148708372</v>
      </c>
      <c r="E16" s="86">
        <v>32708650</v>
      </c>
      <c r="F16" s="87">
        <f t="shared" si="0"/>
        <v>181417022</v>
      </c>
      <c r="G16" s="85">
        <v>148708372</v>
      </c>
      <c r="H16" s="86">
        <v>32708650</v>
      </c>
      <c r="I16" s="87">
        <f t="shared" si="1"/>
        <v>181417022</v>
      </c>
      <c r="J16" s="85">
        <v>33544546</v>
      </c>
      <c r="K16" s="86">
        <v>14545490</v>
      </c>
      <c r="L16" s="86">
        <f t="shared" si="2"/>
        <v>48090036</v>
      </c>
      <c r="M16" s="104">
        <f t="shared" si="3"/>
        <v>0.26508006508893084</v>
      </c>
      <c r="N16" s="85">
        <v>38714920</v>
      </c>
      <c r="O16" s="86">
        <v>11556033</v>
      </c>
      <c r="P16" s="86">
        <f t="shared" si="4"/>
        <v>50270953</v>
      </c>
      <c r="Q16" s="104">
        <f t="shared" si="5"/>
        <v>0.2771016327233064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72259466</v>
      </c>
      <c r="AA16" s="86">
        <f t="shared" si="11"/>
        <v>26101523</v>
      </c>
      <c r="AB16" s="86">
        <f t="shared" si="12"/>
        <v>98360989</v>
      </c>
      <c r="AC16" s="104">
        <f t="shared" si="13"/>
        <v>0.5421816978122372</v>
      </c>
      <c r="AD16" s="85">
        <v>32898753</v>
      </c>
      <c r="AE16" s="86">
        <v>13983070</v>
      </c>
      <c r="AF16" s="86">
        <f t="shared" si="14"/>
        <v>46881823</v>
      </c>
      <c r="AG16" s="86">
        <v>159293564</v>
      </c>
      <c r="AH16" s="86">
        <v>197826175</v>
      </c>
      <c r="AI16" s="87">
        <v>81861674</v>
      </c>
      <c r="AJ16" s="124">
        <f t="shared" si="15"/>
        <v>0.5139044663474288</v>
      </c>
      <c r="AK16" s="125">
        <f t="shared" si="16"/>
        <v>0.07229091752682049</v>
      </c>
    </row>
    <row r="17" spans="1:37" ht="13.5">
      <c r="A17" s="62" t="s">
        <v>97</v>
      </c>
      <c r="B17" s="63" t="s">
        <v>524</v>
      </c>
      <c r="C17" s="64" t="s">
        <v>525</v>
      </c>
      <c r="D17" s="85">
        <v>200323301</v>
      </c>
      <c r="E17" s="86">
        <v>51044000</v>
      </c>
      <c r="F17" s="87">
        <f t="shared" si="0"/>
        <v>251367301</v>
      </c>
      <c r="G17" s="85">
        <v>200323301</v>
      </c>
      <c r="H17" s="86">
        <v>51044000</v>
      </c>
      <c r="I17" s="87">
        <f t="shared" si="1"/>
        <v>251367301</v>
      </c>
      <c r="J17" s="85">
        <v>17203770</v>
      </c>
      <c r="K17" s="86">
        <v>0</v>
      </c>
      <c r="L17" s="86">
        <f t="shared" si="2"/>
        <v>17203770</v>
      </c>
      <c r="M17" s="104">
        <f t="shared" si="3"/>
        <v>0.06844076350248914</v>
      </c>
      <c r="N17" s="85">
        <v>48612420</v>
      </c>
      <c r="O17" s="86">
        <v>416000</v>
      </c>
      <c r="P17" s="86">
        <f t="shared" si="4"/>
        <v>49028420</v>
      </c>
      <c r="Q17" s="104">
        <f t="shared" si="5"/>
        <v>0.1950469285581421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65816190</v>
      </c>
      <c r="AA17" s="86">
        <f t="shared" si="11"/>
        <v>416000</v>
      </c>
      <c r="AB17" s="86">
        <f t="shared" si="12"/>
        <v>66232190</v>
      </c>
      <c r="AC17" s="104">
        <f t="shared" si="13"/>
        <v>0.2634876920606312</v>
      </c>
      <c r="AD17" s="85">
        <v>7566144</v>
      </c>
      <c r="AE17" s="86">
        <v>10372800</v>
      </c>
      <c r="AF17" s="86">
        <f t="shared" si="14"/>
        <v>17938944</v>
      </c>
      <c r="AG17" s="86">
        <v>210542277</v>
      </c>
      <c r="AH17" s="86">
        <v>210542277</v>
      </c>
      <c r="AI17" s="87">
        <v>90213235</v>
      </c>
      <c r="AJ17" s="124">
        <f t="shared" si="15"/>
        <v>0.4284803806885778</v>
      </c>
      <c r="AK17" s="125">
        <f t="shared" si="16"/>
        <v>1.7330716902845564</v>
      </c>
    </row>
    <row r="18" spans="1:37" ht="13.5">
      <c r="A18" s="62" t="s">
        <v>97</v>
      </c>
      <c r="B18" s="63" t="s">
        <v>526</v>
      </c>
      <c r="C18" s="64" t="s">
        <v>527</v>
      </c>
      <c r="D18" s="85">
        <v>751796875</v>
      </c>
      <c r="E18" s="86">
        <v>148744000</v>
      </c>
      <c r="F18" s="87">
        <f t="shared" si="0"/>
        <v>900540875</v>
      </c>
      <c r="G18" s="85">
        <v>751796875</v>
      </c>
      <c r="H18" s="86">
        <v>148744000</v>
      </c>
      <c r="I18" s="87">
        <f t="shared" si="1"/>
        <v>900540875</v>
      </c>
      <c r="J18" s="85">
        <v>98933195</v>
      </c>
      <c r="K18" s="86">
        <v>4666496</v>
      </c>
      <c r="L18" s="86">
        <f t="shared" si="2"/>
        <v>103599691</v>
      </c>
      <c r="M18" s="104">
        <f t="shared" si="3"/>
        <v>0.11504163095317578</v>
      </c>
      <c r="N18" s="85">
        <v>136438577</v>
      </c>
      <c r="O18" s="86">
        <v>6551929</v>
      </c>
      <c r="P18" s="86">
        <f t="shared" si="4"/>
        <v>142990506</v>
      </c>
      <c r="Q18" s="104">
        <f t="shared" si="5"/>
        <v>0.15878291587819376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235371772</v>
      </c>
      <c r="AA18" s="86">
        <f t="shared" si="11"/>
        <v>11218425</v>
      </c>
      <c r="AB18" s="86">
        <f t="shared" si="12"/>
        <v>246590197</v>
      </c>
      <c r="AC18" s="104">
        <f t="shared" si="13"/>
        <v>0.27382454683136953</v>
      </c>
      <c r="AD18" s="85">
        <v>132864896</v>
      </c>
      <c r="AE18" s="86">
        <v>101621083</v>
      </c>
      <c r="AF18" s="86">
        <f t="shared" si="14"/>
        <v>234485979</v>
      </c>
      <c r="AG18" s="86">
        <v>865037434</v>
      </c>
      <c r="AH18" s="86">
        <v>972094840</v>
      </c>
      <c r="AI18" s="87">
        <v>302735464</v>
      </c>
      <c r="AJ18" s="124">
        <f t="shared" si="15"/>
        <v>0.34996805005319576</v>
      </c>
      <c r="AK18" s="125">
        <f t="shared" si="16"/>
        <v>-0.390195922972435</v>
      </c>
    </row>
    <row r="19" spans="1:37" ht="13.5">
      <c r="A19" s="62" t="s">
        <v>97</v>
      </c>
      <c r="B19" s="63" t="s">
        <v>528</v>
      </c>
      <c r="C19" s="64" t="s">
        <v>529</v>
      </c>
      <c r="D19" s="85">
        <v>467243000</v>
      </c>
      <c r="E19" s="86">
        <v>45851000</v>
      </c>
      <c r="F19" s="87">
        <f t="shared" si="0"/>
        <v>513094000</v>
      </c>
      <c r="G19" s="85">
        <v>467243000</v>
      </c>
      <c r="H19" s="86">
        <v>45851000</v>
      </c>
      <c r="I19" s="87">
        <f t="shared" si="1"/>
        <v>513094000</v>
      </c>
      <c r="J19" s="85">
        <v>87409725</v>
      </c>
      <c r="K19" s="86">
        <v>8176190</v>
      </c>
      <c r="L19" s="86">
        <f t="shared" si="2"/>
        <v>95585915</v>
      </c>
      <c r="M19" s="104">
        <f t="shared" si="3"/>
        <v>0.18629318409492218</v>
      </c>
      <c r="N19" s="85">
        <v>111889258</v>
      </c>
      <c r="O19" s="86">
        <v>23542838</v>
      </c>
      <c r="P19" s="86">
        <f t="shared" si="4"/>
        <v>135432096</v>
      </c>
      <c r="Q19" s="104">
        <f t="shared" si="5"/>
        <v>0.26395182169349085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199298983</v>
      </c>
      <c r="AA19" s="86">
        <f t="shared" si="11"/>
        <v>31719028</v>
      </c>
      <c r="AB19" s="86">
        <f t="shared" si="12"/>
        <v>231018011</v>
      </c>
      <c r="AC19" s="104">
        <f t="shared" si="13"/>
        <v>0.45024500578841303</v>
      </c>
      <c r="AD19" s="85">
        <v>98109306</v>
      </c>
      <c r="AE19" s="86">
        <v>6174702</v>
      </c>
      <c r="AF19" s="86">
        <f t="shared" si="14"/>
        <v>104284008</v>
      </c>
      <c r="AG19" s="86">
        <v>455353000</v>
      </c>
      <c r="AH19" s="86">
        <v>455353000</v>
      </c>
      <c r="AI19" s="87">
        <v>193034661</v>
      </c>
      <c r="AJ19" s="124">
        <f t="shared" si="15"/>
        <v>0.4239231123985128</v>
      </c>
      <c r="AK19" s="125">
        <f t="shared" si="16"/>
        <v>0.298685182870992</v>
      </c>
    </row>
    <row r="20" spans="1:37" ht="13.5">
      <c r="A20" s="62" t="s">
        <v>97</v>
      </c>
      <c r="B20" s="63" t="s">
        <v>530</v>
      </c>
      <c r="C20" s="64" t="s">
        <v>531</v>
      </c>
      <c r="D20" s="85">
        <v>333943404</v>
      </c>
      <c r="E20" s="86">
        <v>55120000</v>
      </c>
      <c r="F20" s="87">
        <f t="shared" si="0"/>
        <v>389063404</v>
      </c>
      <c r="G20" s="85">
        <v>333943404</v>
      </c>
      <c r="H20" s="86">
        <v>55120000</v>
      </c>
      <c r="I20" s="87">
        <f t="shared" si="1"/>
        <v>389063404</v>
      </c>
      <c r="J20" s="85">
        <v>64002332</v>
      </c>
      <c r="K20" s="86">
        <v>18212776</v>
      </c>
      <c r="L20" s="86">
        <f t="shared" si="2"/>
        <v>82215108</v>
      </c>
      <c r="M20" s="104">
        <f t="shared" si="3"/>
        <v>0.21131544924230397</v>
      </c>
      <c r="N20" s="85">
        <v>52846807</v>
      </c>
      <c r="O20" s="86">
        <v>19921404</v>
      </c>
      <c r="P20" s="86">
        <f t="shared" si="4"/>
        <v>72768211</v>
      </c>
      <c r="Q20" s="104">
        <f t="shared" si="5"/>
        <v>0.1870343246161492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116849139</v>
      </c>
      <c r="AA20" s="86">
        <f t="shared" si="11"/>
        <v>38134180</v>
      </c>
      <c r="AB20" s="86">
        <f t="shared" si="12"/>
        <v>154983319</v>
      </c>
      <c r="AC20" s="104">
        <f t="shared" si="13"/>
        <v>0.39834977385845316</v>
      </c>
      <c r="AD20" s="85">
        <v>86086550</v>
      </c>
      <c r="AE20" s="86">
        <v>6898406</v>
      </c>
      <c r="AF20" s="86">
        <f t="shared" si="14"/>
        <v>92984956</v>
      </c>
      <c r="AG20" s="86">
        <v>377821312</v>
      </c>
      <c r="AH20" s="86">
        <v>347603887</v>
      </c>
      <c r="AI20" s="87">
        <v>153370387</v>
      </c>
      <c r="AJ20" s="124">
        <f t="shared" si="15"/>
        <v>0.4059336573369371</v>
      </c>
      <c r="AK20" s="125">
        <f t="shared" si="16"/>
        <v>-0.21741952536924358</v>
      </c>
    </row>
    <row r="21" spans="1:37" ht="13.5">
      <c r="A21" s="62" t="s">
        <v>112</v>
      </c>
      <c r="B21" s="63" t="s">
        <v>532</v>
      </c>
      <c r="C21" s="64" t="s">
        <v>533</v>
      </c>
      <c r="D21" s="85">
        <v>882401556</v>
      </c>
      <c r="E21" s="86">
        <v>306210300</v>
      </c>
      <c r="F21" s="87">
        <f t="shared" si="0"/>
        <v>1188611856</v>
      </c>
      <c r="G21" s="85">
        <v>882401556</v>
      </c>
      <c r="H21" s="86">
        <v>306210300</v>
      </c>
      <c r="I21" s="87">
        <f t="shared" si="1"/>
        <v>1188611856</v>
      </c>
      <c r="J21" s="85">
        <v>137061706</v>
      </c>
      <c r="K21" s="86">
        <v>24345824</v>
      </c>
      <c r="L21" s="86">
        <f t="shared" si="2"/>
        <v>161407530</v>
      </c>
      <c r="M21" s="104">
        <f t="shared" si="3"/>
        <v>0.13579498570978413</v>
      </c>
      <c r="N21" s="85">
        <v>157062783</v>
      </c>
      <c r="O21" s="86">
        <v>103438917</v>
      </c>
      <c r="P21" s="86">
        <f t="shared" si="4"/>
        <v>260501700</v>
      </c>
      <c r="Q21" s="104">
        <f t="shared" si="5"/>
        <v>0.2191646488170315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294124489</v>
      </c>
      <c r="AA21" s="86">
        <f t="shared" si="11"/>
        <v>127784741</v>
      </c>
      <c r="AB21" s="86">
        <f t="shared" si="12"/>
        <v>421909230</v>
      </c>
      <c r="AC21" s="104">
        <f t="shared" si="13"/>
        <v>0.3549596345268156</v>
      </c>
      <c r="AD21" s="85">
        <v>132591194</v>
      </c>
      <c r="AE21" s="86">
        <v>73814464</v>
      </c>
      <c r="AF21" s="86">
        <f t="shared" si="14"/>
        <v>206405658</v>
      </c>
      <c r="AG21" s="86">
        <v>1102945844</v>
      </c>
      <c r="AH21" s="86">
        <v>1101714844</v>
      </c>
      <c r="AI21" s="87">
        <v>271828224</v>
      </c>
      <c r="AJ21" s="124">
        <f t="shared" si="15"/>
        <v>0.2464565467821827</v>
      </c>
      <c r="AK21" s="125">
        <f t="shared" si="16"/>
        <v>0.2620860422343656</v>
      </c>
    </row>
    <row r="22" spans="1:37" ht="13.5">
      <c r="A22" s="65"/>
      <c r="B22" s="66" t="s">
        <v>534</v>
      </c>
      <c r="C22" s="67"/>
      <c r="D22" s="88">
        <f>SUM(D16:D21)</f>
        <v>2784416508</v>
      </c>
      <c r="E22" s="89">
        <f>SUM(E16:E21)</f>
        <v>639677950</v>
      </c>
      <c r="F22" s="90">
        <f t="shared" si="0"/>
        <v>3424094458</v>
      </c>
      <c r="G22" s="88">
        <f>SUM(G16:G21)</f>
        <v>2784416508</v>
      </c>
      <c r="H22" s="89">
        <f>SUM(H16:H21)</f>
        <v>639677950</v>
      </c>
      <c r="I22" s="90">
        <f t="shared" si="1"/>
        <v>3424094458</v>
      </c>
      <c r="J22" s="88">
        <f>SUM(J16:J21)</f>
        <v>438155274</v>
      </c>
      <c r="K22" s="89">
        <f>SUM(K16:K21)</f>
        <v>69946776</v>
      </c>
      <c r="L22" s="89">
        <f t="shared" si="2"/>
        <v>508102050</v>
      </c>
      <c r="M22" s="105">
        <f t="shared" si="3"/>
        <v>0.1483901966585292</v>
      </c>
      <c r="N22" s="88">
        <f>SUM(N16:N21)</f>
        <v>545564765</v>
      </c>
      <c r="O22" s="89">
        <f>SUM(O16:O21)</f>
        <v>165427121</v>
      </c>
      <c r="P22" s="89">
        <f t="shared" si="4"/>
        <v>710991886</v>
      </c>
      <c r="Q22" s="105">
        <f t="shared" si="5"/>
        <v>0.20764377114038132</v>
      </c>
      <c r="R22" s="88">
        <f>SUM(R16:R21)</f>
        <v>0</v>
      </c>
      <c r="S22" s="89">
        <f>SUM(S16:S21)</f>
        <v>0</v>
      </c>
      <c r="T22" s="89">
        <f t="shared" si="6"/>
        <v>0</v>
      </c>
      <c r="U22" s="105">
        <f t="shared" si="7"/>
        <v>0</v>
      </c>
      <c r="V22" s="88">
        <f>SUM(V16:V21)</f>
        <v>0</v>
      </c>
      <c r="W22" s="89">
        <f>SUM(W16:W21)</f>
        <v>0</v>
      </c>
      <c r="X22" s="89">
        <f t="shared" si="8"/>
        <v>0</v>
      </c>
      <c r="Y22" s="105">
        <f t="shared" si="9"/>
        <v>0</v>
      </c>
      <c r="Z22" s="88">
        <f t="shared" si="10"/>
        <v>983720039</v>
      </c>
      <c r="AA22" s="89">
        <f t="shared" si="11"/>
        <v>235373897</v>
      </c>
      <c r="AB22" s="89">
        <f t="shared" si="12"/>
        <v>1219093936</v>
      </c>
      <c r="AC22" s="105">
        <f t="shared" si="13"/>
        <v>0.35603396779891056</v>
      </c>
      <c r="AD22" s="88">
        <f>SUM(AD16:AD21)</f>
        <v>490116843</v>
      </c>
      <c r="AE22" s="89">
        <f>SUM(AE16:AE21)</f>
        <v>212864525</v>
      </c>
      <c r="AF22" s="89">
        <f t="shared" si="14"/>
        <v>702981368</v>
      </c>
      <c r="AG22" s="89">
        <f>SUM(AG16:AG21)</f>
        <v>3170993431</v>
      </c>
      <c r="AH22" s="89">
        <f>SUM(AH16:AH21)</f>
        <v>3285135023</v>
      </c>
      <c r="AI22" s="90">
        <f>SUM(AI16:AI21)</f>
        <v>1093043645</v>
      </c>
      <c r="AJ22" s="126">
        <f t="shared" si="15"/>
        <v>0.3447006967325376</v>
      </c>
      <c r="AK22" s="127">
        <f t="shared" si="16"/>
        <v>0.01139506445638827</v>
      </c>
    </row>
    <row r="23" spans="1:37" ht="13.5">
      <c r="A23" s="62" t="s">
        <v>97</v>
      </c>
      <c r="B23" s="63" t="s">
        <v>535</v>
      </c>
      <c r="C23" s="64" t="s">
        <v>536</v>
      </c>
      <c r="D23" s="85">
        <v>372792425</v>
      </c>
      <c r="E23" s="86">
        <v>36127100</v>
      </c>
      <c r="F23" s="87">
        <f t="shared" si="0"/>
        <v>408919525</v>
      </c>
      <c r="G23" s="85">
        <v>372792425</v>
      </c>
      <c r="H23" s="86">
        <v>36127100</v>
      </c>
      <c r="I23" s="87">
        <f t="shared" si="1"/>
        <v>408919525</v>
      </c>
      <c r="J23" s="85">
        <v>61078170</v>
      </c>
      <c r="K23" s="86">
        <v>0</v>
      </c>
      <c r="L23" s="86">
        <f t="shared" si="2"/>
        <v>61078170</v>
      </c>
      <c r="M23" s="104">
        <f t="shared" si="3"/>
        <v>0.14936476804329654</v>
      </c>
      <c r="N23" s="85">
        <v>63655660</v>
      </c>
      <c r="O23" s="86">
        <v>3275458</v>
      </c>
      <c r="P23" s="86">
        <f t="shared" si="4"/>
        <v>66931118</v>
      </c>
      <c r="Q23" s="104">
        <f t="shared" si="5"/>
        <v>0.1636779706227038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124733830</v>
      </c>
      <c r="AA23" s="86">
        <f t="shared" si="11"/>
        <v>3275458</v>
      </c>
      <c r="AB23" s="86">
        <f t="shared" si="12"/>
        <v>128009288</v>
      </c>
      <c r="AC23" s="104">
        <f t="shared" si="13"/>
        <v>0.31304273866600035</v>
      </c>
      <c r="AD23" s="85">
        <v>75085488</v>
      </c>
      <c r="AE23" s="86">
        <v>6247036</v>
      </c>
      <c r="AF23" s="86">
        <f t="shared" si="14"/>
        <v>81332524</v>
      </c>
      <c r="AG23" s="86">
        <v>442798038</v>
      </c>
      <c r="AH23" s="86">
        <v>457156165</v>
      </c>
      <c r="AI23" s="87">
        <v>160847356</v>
      </c>
      <c r="AJ23" s="124">
        <f t="shared" si="15"/>
        <v>0.3632521876711658</v>
      </c>
      <c r="AK23" s="125">
        <f t="shared" si="16"/>
        <v>-0.17706822918713305</v>
      </c>
    </row>
    <row r="24" spans="1:37" ht="13.5">
      <c r="A24" s="62" t="s">
        <v>97</v>
      </c>
      <c r="B24" s="63" t="s">
        <v>537</v>
      </c>
      <c r="C24" s="64" t="s">
        <v>538</v>
      </c>
      <c r="D24" s="85">
        <v>180899905</v>
      </c>
      <c r="E24" s="86">
        <v>27710900</v>
      </c>
      <c r="F24" s="87">
        <f t="shared" si="0"/>
        <v>208610805</v>
      </c>
      <c r="G24" s="85">
        <v>180899905</v>
      </c>
      <c r="H24" s="86">
        <v>27710900</v>
      </c>
      <c r="I24" s="87">
        <f t="shared" si="1"/>
        <v>208610805</v>
      </c>
      <c r="J24" s="85">
        <v>21929068</v>
      </c>
      <c r="K24" s="86">
        <v>0</v>
      </c>
      <c r="L24" s="86">
        <f t="shared" si="2"/>
        <v>21929068</v>
      </c>
      <c r="M24" s="104">
        <f t="shared" si="3"/>
        <v>0.10511952149362541</v>
      </c>
      <c r="N24" s="85">
        <v>25019523</v>
      </c>
      <c r="O24" s="86">
        <v>0</v>
      </c>
      <c r="P24" s="86">
        <f t="shared" si="4"/>
        <v>25019523</v>
      </c>
      <c r="Q24" s="104">
        <f t="shared" si="5"/>
        <v>0.11993397465677773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46948591</v>
      </c>
      <c r="AA24" s="86">
        <f t="shared" si="11"/>
        <v>0</v>
      </c>
      <c r="AB24" s="86">
        <f t="shared" si="12"/>
        <v>46948591</v>
      </c>
      <c r="AC24" s="104">
        <f t="shared" si="13"/>
        <v>0.22505349615040313</v>
      </c>
      <c r="AD24" s="85">
        <v>18198023</v>
      </c>
      <c r="AE24" s="86">
        <v>-410821</v>
      </c>
      <c r="AF24" s="86">
        <f t="shared" si="14"/>
        <v>17787202</v>
      </c>
      <c r="AG24" s="86">
        <v>197328990</v>
      </c>
      <c r="AH24" s="86">
        <v>197328990</v>
      </c>
      <c r="AI24" s="87">
        <v>31007244</v>
      </c>
      <c r="AJ24" s="124">
        <f t="shared" si="15"/>
        <v>0.15713476261141357</v>
      </c>
      <c r="AK24" s="125">
        <f t="shared" si="16"/>
        <v>0.4066025111762941</v>
      </c>
    </row>
    <row r="25" spans="1:37" ht="13.5">
      <c r="A25" s="62" t="s">
        <v>97</v>
      </c>
      <c r="B25" s="63" t="s">
        <v>539</v>
      </c>
      <c r="C25" s="64" t="s">
        <v>540</v>
      </c>
      <c r="D25" s="85">
        <v>263436500</v>
      </c>
      <c r="E25" s="86">
        <v>58461251</v>
      </c>
      <c r="F25" s="87">
        <f t="shared" si="0"/>
        <v>321897751</v>
      </c>
      <c r="G25" s="85">
        <v>263436500</v>
      </c>
      <c r="H25" s="86">
        <v>58461251</v>
      </c>
      <c r="I25" s="87">
        <f t="shared" si="1"/>
        <v>321897751</v>
      </c>
      <c r="J25" s="85">
        <v>52118885</v>
      </c>
      <c r="K25" s="86">
        <v>19494464</v>
      </c>
      <c r="L25" s="86">
        <f t="shared" si="2"/>
        <v>71613349</v>
      </c>
      <c r="M25" s="104">
        <f t="shared" si="3"/>
        <v>0.22247234961265697</v>
      </c>
      <c r="N25" s="85">
        <v>45118287</v>
      </c>
      <c r="O25" s="86">
        <v>14139251</v>
      </c>
      <c r="P25" s="86">
        <f t="shared" si="4"/>
        <v>59257538</v>
      </c>
      <c r="Q25" s="104">
        <f t="shared" si="5"/>
        <v>0.18408807708631678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97237172</v>
      </c>
      <c r="AA25" s="86">
        <f t="shared" si="11"/>
        <v>33633715</v>
      </c>
      <c r="AB25" s="86">
        <f t="shared" si="12"/>
        <v>130870887</v>
      </c>
      <c r="AC25" s="104">
        <f t="shared" si="13"/>
        <v>0.40656042669897374</v>
      </c>
      <c r="AD25" s="85">
        <v>42419678</v>
      </c>
      <c r="AE25" s="86">
        <v>11664262</v>
      </c>
      <c r="AF25" s="86">
        <f t="shared" si="14"/>
        <v>54083940</v>
      </c>
      <c r="AG25" s="86">
        <v>322098700</v>
      </c>
      <c r="AH25" s="86">
        <v>332097456</v>
      </c>
      <c r="AI25" s="87">
        <v>115474266</v>
      </c>
      <c r="AJ25" s="124">
        <f t="shared" si="15"/>
        <v>0.3585058430847439</v>
      </c>
      <c r="AK25" s="125">
        <f t="shared" si="16"/>
        <v>0.09565867427557984</v>
      </c>
    </row>
    <row r="26" spans="1:37" ht="13.5">
      <c r="A26" s="62" t="s">
        <v>97</v>
      </c>
      <c r="B26" s="63" t="s">
        <v>541</v>
      </c>
      <c r="C26" s="64" t="s">
        <v>542</v>
      </c>
      <c r="D26" s="85">
        <v>282711808</v>
      </c>
      <c r="E26" s="86">
        <v>23360143</v>
      </c>
      <c r="F26" s="87">
        <f t="shared" si="0"/>
        <v>306071951</v>
      </c>
      <c r="G26" s="85">
        <v>282711808</v>
      </c>
      <c r="H26" s="86">
        <v>23360143</v>
      </c>
      <c r="I26" s="87">
        <f t="shared" si="1"/>
        <v>306071951</v>
      </c>
      <c r="J26" s="85">
        <v>24475893</v>
      </c>
      <c r="K26" s="86">
        <v>6087595</v>
      </c>
      <c r="L26" s="86">
        <f t="shared" si="2"/>
        <v>30563488</v>
      </c>
      <c r="M26" s="104">
        <f t="shared" si="3"/>
        <v>0.09985719991702212</v>
      </c>
      <c r="N26" s="85">
        <v>36088427</v>
      </c>
      <c r="O26" s="86">
        <v>3621682</v>
      </c>
      <c r="P26" s="86">
        <f t="shared" si="4"/>
        <v>39710109</v>
      </c>
      <c r="Q26" s="104">
        <f t="shared" si="5"/>
        <v>0.1297410914991031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60564320</v>
      </c>
      <c r="AA26" s="86">
        <f t="shared" si="11"/>
        <v>9709277</v>
      </c>
      <c r="AB26" s="86">
        <f t="shared" si="12"/>
        <v>70273597</v>
      </c>
      <c r="AC26" s="104">
        <f t="shared" si="13"/>
        <v>0.22959829141612523</v>
      </c>
      <c r="AD26" s="85">
        <v>41172655</v>
      </c>
      <c r="AE26" s="86">
        <v>11700780</v>
      </c>
      <c r="AF26" s="86">
        <f t="shared" si="14"/>
        <v>52873435</v>
      </c>
      <c r="AG26" s="86">
        <v>308833041</v>
      </c>
      <c r="AH26" s="86">
        <v>327195445</v>
      </c>
      <c r="AI26" s="87">
        <v>86725684</v>
      </c>
      <c r="AJ26" s="124">
        <f t="shared" si="15"/>
        <v>0.28081737536625817</v>
      </c>
      <c r="AK26" s="125">
        <f t="shared" si="16"/>
        <v>-0.24895916068248636</v>
      </c>
    </row>
    <row r="27" spans="1:37" ht="13.5">
      <c r="A27" s="62" t="s">
        <v>97</v>
      </c>
      <c r="B27" s="63" t="s">
        <v>543</v>
      </c>
      <c r="C27" s="64" t="s">
        <v>544</v>
      </c>
      <c r="D27" s="85">
        <v>179088908</v>
      </c>
      <c r="E27" s="86">
        <v>57150000</v>
      </c>
      <c r="F27" s="87">
        <f t="shared" si="0"/>
        <v>236238908</v>
      </c>
      <c r="G27" s="85">
        <v>179088908</v>
      </c>
      <c r="H27" s="86">
        <v>57150000</v>
      </c>
      <c r="I27" s="87">
        <f t="shared" si="1"/>
        <v>236238908</v>
      </c>
      <c r="J27" s="85">
        <v>26283341</v>
      </c>
      <c r="K27" s="86">
        <v>2756553</v>
      </c>
      <c r="L27" s="86">
        <f t="shared" si="2"/>
        <v>29039894</v>
      </c>
      <c r="M27" s="104">
        <f t="shared" si="3"/>
        <v>0.12292595764961799</v>
      </c>
      <c r="N27" s="85">
        <v>43721130</v>
      </c>
      <c r="O27" s="86">
        <v>3617228</v>
      </c>
      <c r="P27" s="86">
        <f t="shared" si="4"/>
        <v>47338358</v>
      </c>
      <c r="Q27" s="104">
        <f t="shared" si="5"/>
        <v>0.2003834101705211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70004471</v>
      </c>
      <c r="AA27" s="86">
        <f t="shared" si="11"/>
        <v>6373781</v>
      </c>
      <c r="AB27" s="86">
        <f t="shared" si="12"/>
        <v>76378252</v>
      </c>
      <c r="AC27" s="104">
        <f t="shared" si="13"/>
        <v>0.3233093678201391</v>
      </c>
      <c r="AD27" s="85">
        <v>32341850</v>
      </c>
      <c r="AE27" s="86">
        <v>6376600</v>
      </c>
      <c r="AF27" s="86">
        <f t="shared" si="14"/>
        <v>38718450</v>
      </c>
      <c r="AG27" s="86">
        <v>216971749</v>
      </c>
      <c r="AH27" s="86">
        <v>228360775</v>
      </c>
      <c r="AI27" s="87">
        <v>89216321</v>
      </c>
      <c r="AJ27" s="124">
        <f t="shared" si="15"/>
        <v>0.41118865203045396</v>
      </c>
      <c r="AK27" s="125">
        <f t="shared" si="16"/>
        <v>0.22263050302891774</v>
      </c>
    </row>
    <row r="28" spans="1:37" ht="13.5">
      <c r="A28" s="62" t="s">
        <v>112</v>
      </c>
      <c r="B28" s="63" t="s">
        <v>545</v>
      </c>
      <c r="C28" s="64" t="s">
        <v>546</v>
      </c>
      <c r="D28" s="85">
        <v>375791000</v>
      </c>
      <c r="E28" s="86">
        <v>375989898</v>
      </c>
      <c r="F28" s="87">
        <f t="shared" si="0"/>
        <v>751780898</v>
      </c>
      <c r="G28" s="85">
        <v>375791000</v>
      </c>
      <c r="H28" s="86">
        <v>375989898</v>
      </c>
      <c r="I28" s="87">
        <f t="shared" si="1"/>
        <v>751780898</v>
      </c>
      <c r="J28" s="85">
        <v>61855344</v>
      </c>
      <c r="K28" s="86">
        <v>56011593</v>
      </c>
      <c r="L28" s="86">
        <f t="shared" si="2"/>
        <v>117866937</v>
      </c>
      <c r="M28" s="104">
        <f t="shared" si="3"/>
        <v>0.1567836284661758</v>
      </c>
      <c r="N28" s="85">
        <v>75072014</v>
      </c>
      <c r="O28" s="86">
        <v>118699730</v>
      </c>
      <c r="P28" s="86">
        <f t="shared" si="4"/>
        <v>193771744</v>
      </c>
      <c r="Q28" s="104">
        <f t="shared" si="5"/>
        <v>0.25775028936688943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136927358</v>
      </c>
      <c r="AA28" s="86">
        <f t="shared" si="11"/>
        <v>174711323</v>
      </c>
      <c r="AB28" s="86">
        <f t="shared" si="12"/>
        <v>311638681</v>
      </c>
      <c r="AC28" s="104">
        <f t="shared" si="13"/>
        <v>0.41453391783306526</v>
      </c>
      <c r="AD28" s="85">
        <v>52073614</v>
      </c>
      <c r="AE28" s="86">
        <v>132976222</v>
      </c>
      <c r="AF28" s="86">
        <f t="shared" si="14"/>
        <v>185049836</v>
      </c>
      <c r="AG28" s="86">
        <v>778084881</v>
      </c>
      <c r="AH28" s="86">
        <v>760789000</v>
      </c>
      <c r="AI28" s="87">
        <v>277470207</v>
      </c>
      <c r="AJ28" s="124">
        <f t="shared" si="15"/>
        <v>0.35660660395224925</v>
      </c>
      <c r="AK28" s="125">
        <f t="shared" si="16"/>
        <v>0.047132751849615184</v>
      </c>
    </row>
    <row r="29" spans="1:37" ht="13.5">
      <c r="A29" s="65"/>
      <c r="B29" s="66" t="s">
        <v>547</v>
      </c>
      <c r="C29" s="67"/>
      <c r="D29" s="88">
        <f>SUM(D23:D28)</f>
        <v>1654720546</v>
      </c>
      <c r="E29" s="89">
        <f>SUM(E23:E28)</f>
        <v>578799292</v>
      </c>
      <c r="F29" s="90">
        <f t="shared" si="0"/>
        <v>2233519838</v>
      </c>
      <c r="G29" s="88">
        <f>SUM(G23:G28)</f>
        <v>1654720546</v>
      </c>
      <c r="H29" s="89">
        <f>SUM(H23:H28)</f>
        <v>578799292</v>
      </c>
      <c r="I29" s="90">
        <f t="shared" si="1"/>
        <v>2233519838</v>
      </c>
      <c r="J29" s="88">
        <f>SUM(J23:J28)</f>
        <v>247740701</v>
      </c>
      <c r="K29" s="89">
        <f>SUM(K23:K28)</f>
        <v>84350205</v>
      </c>
      <c r="L29" s="89">
        <f t="shared" si="2"/>
        <v>332090906</v>
      </c>
      <c r="M29" s="105">
        <f t="shared" si="3"/>
        <v>0.14868500397890802</v>
      </c>
      <c r="N29" s="88">
        <f>SUM(N23:N28)</f>
        <v>288675041</v>
      </c>
      <c r="O29" s="89">
        <f>SUM(O23:O28)</f>
        <v>143353349</v>
      </c>
      <c r="P29" s="89">
        <f t="shared" si="4"/>
        <v>432028390</v>
      </c>
      <c r="Q29" s="105">
        <f t="shared" si="5"/>
        <v>0.19342939455906458</v>
      </c>
      <c r="R29" s="88">
        <f>SUM(R23:R28)</f>
        <v>0</v>
      </c>
      <c r="S29" s="89">
        <f>SUM(S23:S28)</f>
        <v>0</v>
      </c>
      <c r="T29" s="89">
        <f t="shared" si="6"/>
        <v>0</v>
      </c>
      <c r="U29" s="105">
        <f t="shared" si="7"/>
        <v>0</v>
      </c>
      <c r="V29" s="88">
        <f>SUM(V23:V28)</f>
        <v>0</v>
      </c>
      <c r="W29" s="89">
        <f>SUM(W23:W28)</f>
        <v>0</v>
      </c>
      <c r="X29" s="89">
        <f t="shared" si="8"/>
        <v>0</v>
      </c>
      <c r="Y29" s="105">
        <f t="shared" si="9"/>
        <v>0</v>
      </c>
      <c r="Z29" s="88">
        <f t="shared" si="10"/>
        <v>536415742</v>
      </c>
      <c r="AA29" s="89">
        <f t="shared" si="11"/>
        <v>227703554</v>
      </c>
      <c r="AB29" s="89">
        <f t="shared" si="12"/>
        <v>764119296</v>
      </c>
      <c r="AC29" s="105">
        <f t="shared" si="13"/>
        <v>0.3421143985379726</v>
      </c>
      <c r="AD29" s="88">
        <f>SUM(AD23:AD28)</f>
        <v>261291308</v>
      </c>
      <c r="AE29" s="89">
        <f>SUM(AE23:AE28)</f>
        <v>168554079</v>
      </c>
      <c r="AF29" s="89">
        <f t="shared" si="14"/>
        <v>429845387</v>
      </c>
      <c r="AG29" s="89">
        <f>SUM(AG23:AG28)</f>
        <v>2266115399</v>
      </c>
      <c r="AH29" s="89">
        <f>SUM(AH23:AH28)</f>
        <v>2302927831</v>
      </c>
      <c r="AI29" s="90">
        <f>SUM(AI23:AI28)</f>
        <v>760741078</v>
      </c>
      <c r="AJ29" s="126">
        <f t="shared" si="15"/>
        <v>0.3357027088451465</v>
      </c>
      <c r="AK29" s="127">
        <f t="shared" si="16"/>
        <v>0.005078577242007221</v>
      </c>
    </row>
    <row r="30" spans="1:37" ht="13.5">
      <c r="A30" s="62" t="s">
        <v>97</v>
      </c>
      <c r="B30" s="63" t="s">
        <v>57</v>
      </c>
      <c r="C30" s="64" t="s">
        <v>58</v>
      </c>
      <c r="D30" s="85">
        <v>3119078323</v>
      </c>
      <c r="E30" s="86">
        <v>220389550</v>
      </c>
      <c r="F30" s="87">
        <f t="shared" si="0"/>
        <v>3339467873</v>
      </c>
      <c r="G30" s="85">
        <v>3119078323</v>
      </c>
      <c r="H30" s="86">
        <v>220389550</v>
      </c>
      <c r="I30" s="87">
        <f t="shared" si="1"/>
        <v>3339467873</v>
      </c>
      <c r="J30" s="85">
        <v>238333088</v>
      </c>
      <c r="K30" s="86">
        <v>17223584</v>
      </c>
      <c r="L30" s="86">
        <f t="shared" si="2"/>
        <v>255556672</v>
      </c>
      <c r="M30" s="104">
        <f t="shared" si="3"/>
        <v>0.07652616576018188</v>
      </c>
      <c r="N30" s="85">
        <v>690527823</v>
      </c>
      <c r="O30" s="86">
        <v>66853894</v>
      </c>
      <c r="P30" s="86">
        <f t="shared" si="4"/>
        <v>757381717</v>
      </c>
      <c r="Q30" s="104">
        <f t="shared" si="5"/>
        <v>0.22679712630971013</v>
      </c>
      <c r="R30" s="85">
        <v>0</v>
      </c>
      <c r="S30" s="86">
        <v>0</v>
      </c>
      <c r="T30" s="86">
        <f t="shared" si="6"/>
        <v>0</v>
      </c>
      <c r="U30" s="104">
        <f t="shared" si="7"/>
        <v>0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f t="shared" si="10"/>
        <v>928860911</v>
      </c>
      <c r="AA30" s="86">
        <f t="shared" si="11"/>
        <v>84077478</v>
      </c>
      <c r="AB30" s="86">
        <f t="shared" si="12"/>
        <v>1012938389</v>
      </c>
      <c r="AC30" s="104">
        <f t="shared" si="13"/>
        <v>0.303323292069892</v>
      </c>
      <c r="AD30" s="85">
        <v>427731921</v>
      </c>
      <c r="AE30" s="86">
        <v>26473910</v>
      </c>
      <c r="AF30" s="86">
        <f t="shared" si="14"/>
        <v>454205831</v>
      </c>
      <c r="AG30" s="86">
        <v>3490764599</v>
      </c>
      <c r="AH30" s="86">
        <v>3481278866</v>
      </c>
      <c r="AI30" s="87">
        <v>908810342</v>
      </c>
      <c r="AJ30" s="124">
        <f t="shared" si="15"/>
        <v>0.26034707188801764</v>
      </c>
      <c r="AK30" s="125">
        <f t="shared" si="16"/>
        <v>0.6674856756737675</v>
      </c>
    </row>
    <row r="31" spans="1:37" ht="13.5">
      <c r="A31" s="62" t="s">
        <v>97</v>
      </c>
      <c r="B31" s="63" t="s">
        <v>548</v>
      </c>
      <c r="C31" s="64" t="s">
        <v>549</v>
      </c>
      <c r="D31" s="85">
        <v>398309383</v>
      </c>
      <c r="E31" s="86">
        <v>68034519</v>
      </c>
      <c r="F31" s="87">
        <f t="shared" si="0"/>
        <v>466343902</v>
      </c>
      <c r="G31" s="85">
        <v>398309383</v>
      </c>
      <c r="H31" s="86">
        <v>68034519</v>
      </c>
      <c r="I31" s="87">
        <f t="shared" si="1"/>
        <v>466343902</v>
      </c>
      <c r="J31" s="85">
        <v>28822559</v>
      </c>
      <c r="K31" s="86">
        <v>6187487</v>
      </c>
      <c r="L31" s="86">
        <f t="shared" si="2"/>
        <v>35010046</v>
      </c>
      <c r="M31" s="104">
        <f t="shared" si="3"/>
        <v>0.07507345083714637</v>
      </c>
      <c r="N31" s="85">
        <v>28961150</v>
      </c>
      <c r="O31" s="86">
        <v>0</v>
      </c>
      <c r="P31" s="86">
        <f t="shared" si="4"/>
        <v>28961150</v>
      </c>
      <c r="Q31" s="104">
        <f t="shared" si="5"/>
        <v>0.06210255966850833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57783709</v>
      </c>
      <c r="AA31" s="86">
        <f t="shared" si="11"/>
        <v>6187487</v>
      </c>
      <c r="AB31" s="86">
        <f t="shared" si="12"/>
        <v>63971196</v>
      </c>
      <c r="AC31" s="104">
        <f t="shared" si="13"/>
        <v>0.1371760105056547</v>
      </c>
      <c r="AD31" s="85">
        <v>33168105</v>
      </c>
      <c r="AE31" s="86">
        <v>20057294</v>
      </c>
      <c r="AF31" s="86">
        <f t="shared" si="14"/>
        <v>53225399</v>
      </c>
      <c r="AG31" s="86">
        <v>419879141</v>
      </c>
      <c r="AH31" s="86">
        <v>423652446</v>
      </c>
      <c r="AI31" s="87">
        <v>118231641</v>
      </c>
      <c r="AJ31" s="124">
        <f t="shared" si="15"/>
        <v>0.2815849358899208</v>
      </c>
      <c r="AK31" s="125">
        <f t="shared" si="16"/>
        <v>-0.4558772589003983</v>
      </c>
    </row>
    <row r="32" spans="1:37" ht="13.5">
      <c r="A32" s="62" t="s">
        <v>97</v>
      </c>
      <c r="B32" s="63" t="s">
        <v>71</v>
      </c>
      <c r="C32" s="64" t="s">
        <v>72</v>
      </c>
      <c r="D32" s="85">
        <v>1812441805</v>
      </c>
      <c r="E32" s="86">
        <v>132446500</v>
      </c>
      <c r="F32" s="87">
        <f t="shared" si="0"/>
        <v>1944888305</v>
      </c>
      <c r="G32" s="85">
        <v>1812441805</v>
      </c>
      <c r="H32" s="86">
        <v>132446500</v>
      </c>
      <c r="I32" s="87">
        <f t="shared" si="1"/>
        <v>1944888305</v>
      </c>
      <c r="J32" s="85">
        <v>354700960</v>
      </c>
      <c r="K32" s="86">
        <v>11902964</v>
      </c>
      <c r="L32" s="86">
        <f t="shared" si="2"/>
        <v>366603924</v>
      </c>
      <c r="M32" s="104">
        <f t="shared" si="3"/>
        <v>0.1884961326866532</v>
      </c>
      <c r="N32" s="85">
        <v>332918862</v>
      </c>
      <c r="O32" s="86">
        <v>28728033</v>
      </c>
      <c r="P32" s="86">
        <f t="shared" si="4"/>
        <v>361646895</v>
      </c>
      <c r="Q32" s="104">
        <f t="shared" si="5"/>
        <v>0.18594738529213378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687619822</v>
      </c>
      <c r="AA32" s="86">
        <f t="shared" si="11"/>
        <v>40630997</v>
      </c>
      <c r="AB32" s="86">
        <f t="shared" si="12"/>
        <v>728250819</v>
      </c>
      <c r="AC32" s="104">
        <f t="shared" si="13"/>
        <v>0.37444351797878694</v>
      </c>
      <c r="AD32" s="85">
        <v>322630973</v>
      </c>
      <c r="AE32" s="86">
        <v>78005092</v>
      </c>
      <c r="AF32" s="86">
        <f t="shared" si="14"/>
        <v>400636065</v>
      </c>
      <c r="AG32" s="86">
        <v>1953051885</v>
      </c>
      <c r="AH32" s="86">
        <v>1991532934</v>
      </c>
      <c r="AI32" s="87">
        <v>710917820</v>
      </c>
      <c r="AJ32" s="124">
        <f t="shared" si="15"/>
        <v>0.36400355026922393</v>
      </c>
      <c r="AK32" s="125">
        <f t="shared" si="16"/>
        <v>-0.09731817329026526</v>
      </c>
    </row>
    <row r="33" spans="1:37" ht="13.5">
      <c r="A33" s="62" t="s">
        <v>112</v>
      </c>
      <c r="B33" s="63" t="s">
        <v>550</v>
      </c>
      <c r="C33" s="64" t="s">
        <v>551</v>
      </c>
      <c r="D33" s="85">
        <v>187663132</v>
      </c>
      <c r="E33" s="86">
        <v>3472000</v>
      </c>
      <c r="F33" s="87">
        <f t="shared" si="0"/>
        <v>191135132</v>
      </c>
      <c r="G33" s="85">
        <v>187663132</v>
      </c>
      <c r="H33" s="86">
        <v>3472000</v>
      </c>
      <c r="I33" s="87">
        <f t="shared" si="1"/>
        <v>191135132</v>
      </c>
      <c r="J33" s="85">
        <v>33655129</v>
      </c>
      <c r="K33" s="86">
        <v>132240</v>
      </c>
      <c r="L33" s="86">
        <f t="shared" si="2"/>
        <v>33787369</v>
      </c>
      <c r="M33" s="104">
        <f t="shared" si="3"/>
        <v>0.1767721540590455</v>
      </c>
      <c r="N33" s="85">
        <v>37526390</v>
      </c>
      <c r="O33" s="86">
        <v>1433947</v>
      </c>
      <c r="P33" s="86">
        <f t="shared" si="4"/>
        <v>38960337</v>
      </c>
      <c r="Q33" s="104">
        <f t="shared" si="5"/>
        <v>0.20383660812288554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71181519</v>
      </c>
      <c r="AA33" s="86">
        <f t="shared" si="11"/>
        <v>1566187</v>
      </c>
      <c r="AB33" s="86">
        <f t="shared" si="12"/>
        <v>72747706</v>
      </c>
      <c r="AC33" s="104">
        <f t="shared" si="13"/>
        <v>0.38060876218193107</v>
      </c>
      <c r="AD33" s="85">
        <v>27103823</v>
      </c>
      <c r="AE33" s="86">
        <v>942805</v>
      </c>
      <c r="AF33" s="86">
        <f t="shared" si="14"/>
        <v>28046628</v>
      </c>
      <c r="AG33" s="86">
        <v>185710407</v>
      </c>
      <c r="AH33" s="86">
        <v>185764382</v>
      </c>
      <c r="AI33" s="87">
        <v>73140388</v>
      </c>
      <c r="AJ33" s="124">
        <f t="shared" si="15"/>
        <v>0.3938410839840548</v>
      </c>
      <c r="AK33" s="125">
        <f t="shared" si="16"/>
        <v>0.38912731327273997</v>
      </c>
    </row>
    <row r="34" spans="1:37" ht="13.5">
      <c r="A34" s="65"/>
      <c r="B34" s="66" t="s">
        <v>552</v>
      </c>
      <c r="C34" s="67"/>
      <c r="D34" s="88">
        <f>SUM(D30:D33)</f>
        <v>5517492643</v>
      </c>
      <c r="E34" s="89">
        <f>SUM(E30:E33)</f>
        <v>424342569</v>
      </c>
      <c r="F34" s="90">
        <f t="shared" si="0"/>
        <v>5941835212</v>
      </c>
      <c r="G34" s="88">
        <f>SUM(G30:G33)</f>
        <v>5517492643</v>
      </c>
      <c r="H34" s="89">
        <f>SUM(H30:H33)</f>
        <v>424342569</v>
      </c>
      <c r="I34" s="90">
        <f t="shared" si="1"/>
        <v>5941835212</v>
      </c>
      <c r="J34" s="88">
        <f>SUM(J30:J33)</f>
        <v>655511736</v>
      </c>
      <c r="K34" s="89">
        <f>SUM(K30:K33)</f>
        <v>35446275</v>
      </c>
      <c r="L34" s="89">
        <f t="shared" si="2"/>
        <v>690958011</v>
      </c>
      <c r="M34" s="105">
        <f t="shared" si="3"/>
        <v>0.11628696965620258</v>
      </c>
      <c r="N34" s="88">
        <f>SUM(N30:N33)</f>
        <v>1089934225</v>
      </c>
      <c r="O34" s="89">
        <f>SUM(O30:O33)</f>
        <v>97015874</v>
      </c>
      <c r="P34" s="89">
        <f t="shared" si="4"/>
        <v>1186950099</v>
      </c>
      <c r="Q34" s="105">
        <f t="shared" si="5"/>
        <v>0.1997615310170268</v>
      </c>
      <c r="R34" s="88">
        <f>SUM(R30:R33)</f>
        <v>0</v>
      </c>
      <c r="S34" s="89">
        <f>SUM(S30:S33)</f>
        <v>0</v>
      </c>
      <c r="T34" s="89">
        <f t="shared" si="6"/>
        <v>0</v>
      </c>
      <c r="U34" s="105">
        <f t="shared" si="7"/>
        <v>0</v>
      </c>
      <c r="V34" s="88">
        <f>SUM(V30:V33)</f>
        <v>0</v>
      </c>
      <c r="W34" s="89">
        <f>SUM(W30:W33)</f>
        <v>0</v>
      </c>
      <c r="X34" s="89">
        <f t="shared" si="8"/>
        <v>0</v>
      </c>
      <c r="Y34" s="105">
        <f t="shared" si="9"/>
        <v>0</v>
      </c>
      <c r="Z34" s="88">
        <f t="shared" si="10"/>
        <v>1745445961</v>
      </c>
      <c r="AA34" s="89">
        <f t="shared" si="11"/>
        <v>132462149</v>
      </c>
      <c r="AB34" s="89">
        <f t="shared" si="12"/>
        <v>1877908110</v>
      </c>
      <c r="AC34" s="105">
        <f t="shared" si="13"/>
        <v>0.31604850067322937</v>
      </c>
      <c r="AD34" s="88">
        <f>SUM(AD30:AD33)</f>
        <v>810634822</v>
      </c>
      <c r="AE34" s="89">
        <f>SUM(AE30:AE33)</f>
        <v>125479101</v>
      </c>
      <c r="AF34" s="89">
        <f t="shared" si="14"/>
        <v>936113923</v>
      </c>
      <c r="AG34" s="89">
        <f>SUM(AG30:AG33)</f>
        <v>6049406032</v>
      </c>
      <c r="AH34" s="89">
        <f>SUM(AH30:AH33)</f>
        <v>6082228628</v>
      </c>
      <c r="AI34" s="90">
        <f>SUM(AI30:AI33)</f>
        <v>1811100191</v>
      </c>
      <c r="AJ34" s="126">
        <f t="shared" si="15"/>
        <v>0.2993847960311618</v>
      </c>
      <c r="AK34" s="127">
        <f t="shared" si="16"/>
        <v>0.26795475404973756</v>
      </c>
    </row>
    <row r="35" spans="1:37" ht="13.5">
      <c r="A35" s="68"/>
      <c r="B35" s="69" t="s">
        <v>553</v>
      </c>
      <c r="C35" s="70"/>
      <c r="D35" s="91">
        <f>SUM(D9:D14,D16:D21,D23:D28,D30:D33)</f>
        <v>18980695801</v>
      </c>
      <c r="E35" s="92">
        <f>SUM(E9:E14,E16:E21,E23:E28,E30:E33)</f>
        <v>3275482060</v>
      </c>
      <c r="F35" s="93">
        <f t="shared" si="0"/>
        <v>22256177861</v>
      </c>
      <c r="G35" s="91">
        <f>SUM(G9:G14,G16:G21,G23:G28,G30:G33)</f>
        <v>18980695801</v>
      </c>
      <c r="H35" s="92">
        <f>SUM(H9:H14,H16:H21,H23:H28,H30:H33)</f>
        <v>3275482060</v>
      </c>
      <c r="I35" s="93">
        <f t="shared" si="1"/>
        <v>22256177861</v>
      </c>
      <c r="J35" s="91">
        <f>SUM(J9:J14,J16:J21,J23:J28,J30:J33)</f>
        <v>3082894758</v>
      </c>
      <c r="K35" s="92">
        <f>SUM(K9:K14,K16:K21,K23:K28,K30:K33)</f>
        <v>401776376</v>
      </c>
      <c r="L35" s="92">
        <f t="shared" si="2"/>
        <v>3484671134</v>
      </c>
      <c r="M35" s="106">
        <f t="shared" si="3"/>
        <v>0.15657096001673618</v>
      </c>
      <c r="N35" s="91">
        <f>SUM(N9:N14,N16:N21,N23:N28,N30:N33)</f>
        <v>3696443183</v>
      </c>
      <c r="O35" s="92">
        <f>SUM(O9:O14,O16:O21,O23:O28,O30:O33)</f>
        <v>671653103</v>
      </c>
      <c r="P35" s="92">
        <f t="shared" si="4"/>
        <v>4368096286</v>
      </c>
      <c r="Q35" s="106">
        <f t="shared" si="5"/>
        <v>0.19626444007056185</v>
      </c>
      <c r="R35" s="91">
        <f>SUM(R9:R14,R16:R21,R23:R28,R30:R33)</f>
        <v>0</v>
      </c>
      <c r="S35" s="92">
        <f>SUM(S9:S14,S16:S21,S23:S28,S30:S33)</f>
        <v>0</v>
      </c>
      <c r="T35" s="92">
        <f t="shared" si="6"/>
        <v>0</v>
      </c>
      <c r="U35" s="106">
        <f t="shared" si="7"/>
        <v>0</v>
      </c>
      <c r="V35" s="91">
        <f>SUM(V9:V14,V16:V21,V23:V28,V30:V33)</f>
        <v>0</v>
      </c>
      <c r="W35" s="92">
        <f>SUM(W9:W14,W16:W21,W23:W28,W30:W33)</f>
        <v>0</v>
      </c>
      <c r="X35" s="92">
        <f t="shared" si="8"/>
        <v>0</v>
      </c>
      <c r="Y35" s="106">
        <f t="shared" si="9"/>
        <v>0</v>
      </c>
      <c r="Z35" s="91">
        <f t="shared" si="10"/>
        <v>6779337941</v>
      </c>
      <c r="AA35" s="92">
        <f t="shared" si="11"/>
        <v>1073429479</v>
      </c>
      <c r="AB35" s="92">
        <f t="shared" si="12"/>
        <v>7852767420</v>
      </c>
      <c r="AC35" s="106">
        <f t="shared" si="13"/>
        <v>0.352835400087298</v>
      </c>
      <c r="AD35" s="91">
        <f>SUM(AD9:AD14,AD16:AD21,AD23:AD28,AD30:AD33)</f>
        <v>3147968265</v>
      </c>
      <c r="AE35" s="92">
        <f>SUM(AE9:AE14,AE16:AE21,AE23:AE28,AE30:AE33)</f>
        <v>854057154</v>
      </c>
      <c r="AF35" s="92">
        <f t="shared" si="14"/>
        <v>4002025419</v>
      </c>
      <c r="AG35" s="92">
        <f>SUM(AG9:AG14,AG16:AG21,AG23:AG28,AG30:AG33)</f>
        <v>21568952634</v>
      </c>
      <c r="AH35" s="92">
        <f>SUM(AH9:AH14,AH16:AH21,AH23:AH28,AH30:AH33)</f>
        <v>22142453508</v>
      </c>
      <c r="AI35" s="93">
        <f>SUM(AI9:AI14,AI16:AI21,AI23:AI28,AI30:AI33)</f>
        <v>7171720298</v>
      </c>
      <c r="AJ35" s="128">
        <f t="shared" si="15"/>
        <v>0.3325020189758742</v>
      </c>
      <c r="AK35" s="129">
        <f t="shared" si="16"/>
        <v>0.09147139977223628</v>
      </c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3.5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37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42</v>
      </c>
      <c r="C9" s="64" t="s">
        <v>43</v>
      </c>
      <c r="D9" s="85">
        <v>39604509287</v>
      </c>
      <c r="E9" s="86">
        <v>8456748210</v>
      </c>
      <c r="F9" s="87">
        <f>$D9+$E9</f>
        <v>48061257497</v>
      </c>
      <c r="G9" s="85">
        <v>39857931420</v>
      </c>
      <c r="H9" s="86">
        <v>8900114533</v>
      </c>
      <c r="I9" s="87">
        <f>$G9+$H9</f>
        <v>48758045953</v>
      </c>
      <c r="J9" s="85">
        <v>8002898489</v>
      </c>
      <c r="K9" s="86">
        <v>611414894</v>
      </c>
      <c r="L9" s="86">
        <f>$J9+$K9</f>
        <v>8614313383</v>
      </c>
      <c r="M9" s="104">
        <f>IF($F9=0,0,$L9/$F9)</f>
        <v>0.17923612139232328</v>
      </c>
      <c r="N9" s="85">
        <v>9314148249</v>
      </c>
      <c r="O9" s="86">
        <v>1268301744</v>
      </c>
      <c r="P9" s="86">
        <f>$N9+$O9</f>
        <v>10582449993</v>
      </c>
      <c r="Q9" s="104">
        <f>IF($F9=0,0,$P9/$F9)</f>
        <v>0.22018670638529506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</f>
        <v>17317046738</v>
      </c>
      <c r="AA9" s="86">
        <f>$K9+$O9</f>
        <v>1879716638</v>
      </c>
      <c r="AB9" s="86">
        <f>$Z9+$AA9</f>
        <v>19196763376</v>
      </c>
      <c r="AC9" s="104">
        <f>IF($F9=0,0,$AB9/$F9)</f>
        <v>0.39942282777761834</v>
      </c>
      <c r="AD9" s="85">
        <v>8976592726</v>
      </c>
      <c r="AE9" s="86">
        <v>1413312578</v>
      </c>
      <c r="AF9" s="86">
        <f>$AD9+$AE9</f>
        <v>10389905304</v>
      </c>
      <c r="AG9" s="86">
        <v>45345476847</v>
      </c>
      <c r="AH9" s="86">
        <v>45200229658</v>
      </c>
      <c r="AI9" s="87">
        <v>19208765681</v>
      </c>
      <c r="AJ9" s="124">
        <f>IF($AG9=0,0,$AI9/$AG9)</f>
        <v>0.42360929946358755</v>
      </c>
      <c r="AK9" s="125">
        <f>IF($AF9=0,0,(($P9/$AF9)-1))</f>
        <v>0.018531900278809355</v>
      </c>
    </row>
    <row r="10" spans="1:37" ht="13.5">
      <c r="A10" s="65"/>
      <c r="B10" s="66" t="s">
        <v>96</v>
      </c>
      <c r="C10" s="67"/>
      <c r="D10" s="88">
        <f>D9</f>
        <v>39604509287</v>
      </c>
      <c r="E10" s="89">
        <f>E9</f>
        <v>8456748210</v>
      </c>
      <c r="F10" s="90">
        <f aca="true" t="shared" si="0" ref="F10:F45">$D10+$E10</f>
        <v>48061257497</v>
      </c>
      <c r="G10" s="88">
        <f>G9</f>
        <v>39857931420</v>
      </c>
      <c r="H10" s="89">
        <f>H9</f>
        <v>8900114533</v>
      </c>
      <c r="I10" s="90">
        <f aca="true" t="shared" si="1" ref="I10:I45">$G10+$H10</f>
        <v>48758045953</v>
      </c>
      <c r="J10" s="88">
        <f>J9</f>
        <v>8002898489</v>
      </c>
      <c r="K10" s="89">
        <f>K9</f>
        <v>611414894</v>
      </c>
      <c r="L10" s="89">
        <f aca="true" t="shared" si="2" ref="L10:L45">$J10+$K10</f>
        <v>8614313383</v>
      </c>
      <c r="M10" s="105">
        <f aca="true" t="shared" si="3" ref="M10:M45">IF($F10=0,0,$L10/$F10)</f>
        <v>0.17923612139232328</v>
      </c>
      <c r="N10" s="88">
        <f>N9</f>
        <v>9314148249</v>
      </c>
      <c r="O10" s="89">
        <f>O9</f>
        <v>1268301744</v>
      </c>
      <c r="P10" s="89">
        <f aca="true" t="shared" si="4" ref="P10:P45">$N10+$O10</f>
        <v>10582449993</v>
      </c>
      <c r="Q10" s="105">
        <f aca="true" t="shared" si="5" ref="Q10:Q45">IF($F10=0,0,$P10/$F10)</f>
        <v>0.22018670638529506</v>
      </c>
      <c r="R10" s="88">
        <f>R9</f>
        <v>0</v>
      </c>
      <c r="S10" s="89">
        <f>S9</f>
        <v>0</v>
      </c>
      <c r="T10" s="89">
        <f aca="true" t="shared" si="6" ref="T10:T45">$R10+$S10</f>
        <v>0</v>
      </c>
      <c r="U10" s="105">
        <f aca="true" t="shared" si="7" ref="U10:U45">IF($I10=0,0,$T10/$I10)</f>
        <v>0</v>
      </c>
      <c r="V10" s="88">
        <f>V9</f>
        <v>0</v>
      </c>
      <c r="W10" s="89">
        <f>W9</f>
        <v>0</v>
      </c>
      <c r="X10" s="89">
        <f aca="true" t="shared" si="8" ref="X10:X45">$V10+$W10</f>
        <v>0</v>
      </c>
      <c r="Y10" s="105">
        <f aca="true" t="shared" si="9" ref="Y10:Y45">IF($I10=0,0,$X10/$I10)</f>
        <v>0</v>
      </c>
      <c r="Z10" s="88">
        <f aca="true" t="shared" si="10" ref="Z10:Z45">$J10+$N10</f>
        <v>17317046738</v>
      </c>
      <c r="AA10" s="89">
        <f aca="true" t="shared" si="11" ref="AA10:AA45">$K10+$O10</f>
        <v>1879716638</v>
      </c>
      <c r="AB10" s="89">
        <f aca="true" t="shared" si="12" ref="AB10:AB45">$Z10+$AA10</f>
        <v>19196763376</v>
      </c>
      <c r="AC10" s="105">
        <f aca="true" t="shared" si="13" ref="AC10:AC45">IF($F10=0,0,$AB10/$F10)</f>
        <v>0.39942282777761834</v>
      </c>
      <c r="AD10" s="88">
        <f>AD9</f>
        <v>8976592726</v>
      </c>
      <c r="AE10" s="89">
        <f>AE9</f>
        <v>1413312578</v>
      </c>
      <c r="AF10" s="89">
        <f aca="true" t="shared" si="14" ref="AF10:AF45">$AD10+$AE10</f>
        <v>10389905304</v>
      </c>
      <c r="AG10" s="89">
        <f>AG9</f>
        <v>45345476847</v>
      </c>
      <c r="AH10" s="89">
        <f>AH9</f>
        <v>45200229658</v>
      </c>
      <c r="AI10" s="90">
        <f>AI9</f>
        <v>19208765681</v>
      </c>
      <c r="AJ10" s="126">
        <f aca="true" t="shared" si="15" ref="AJ10:AJ45">IF($AG10=0,0,$AI10/$AG10)</f>
        <v>0.42360929946358755</v>
      </c>
      <c r="AK10" s="127">
        <f aca="true" t="shared" si="16" ref="AK10:AK45">IF($AF10=0,0,(($P10/$AF10)-1))</f>
        <v>0.018531900278809355</v>
      </c>
    </row>
    <row r="11" spans="1:37" ht="13.5">
      <c r="A11" s="62" t="s">
        <v>97</v>
      </c>
      <c r="B11" s="63" t="s">
        <v>554</v>
      </c>
      <c r="C11" s="64" t="s">
        <v>555</v>
      </c>
      <c r="D11" s="85">
        <v>313307774</v>
      </c>
      <c r="E11" s="86">
        <v>59862228</v>
      </c>
      <c r="F11" s="87">
        <f t="shared" si="0"/>
        <v>373170002</v>
      </c>
      <c r="G11" s="85">
        <v>327522939</v>
      </c>
      <c r="H11" s="86">
        <v>75525507</v>
      </c>
      <c r="I11" s="87">
        <f t="shared" si="1"/>
        <v>403048446</v>
      </c>
      <c r="J11" s="85">
        <v>62378079</v>
      </c>
      <c r="K11" s="86">
        <v>3941704</v>
      </c>
      <c r="L11" s="86">
        <f t="shared" si="2"/>
        <v>66319783</v>
      </c>
      <c r="M11" s="104">
        <f t="shared" si="3"/>
        <v>0.17772002745279616</v>
      </c>
      <c r="N11" s="85">
        <v>72012537</v>
      </c>
      <c r="O11" s="86">
        <v>8669449</v>
      </c>
      <c r="P11" s="86">
        <f t="shared" si="4"/>
        <v>80681986</v>
      </c>
      <c r="Q11" s="104">
        <f t="shared" si="5"/>
        <v>0.216207051926966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134390616</v>
      </c>
      <c r="AA11" s="86">
        <f t="shared" si="11"/>
        <v>12611153</v>
      </c>
      <c r="AB11" s="86">
        <f t="shared" si="12"/>
        <v>147001769</v>
      </c>
      <c r="AC11" s="104">
        <f t="shared" si="13"/>
        <v>0.3939270793797621</v>
      </c>
      <c r="AD11" s="85">
        <v>55818249</v>
      </c>
      <c r="AE11" s="86">
        <v>9707985</v>
      </c>
      <c r="AF11" s="86">
        <f t="shared" si="14"/>
        <v>65526234</v>
      </c>
      <c r="AG11" s="86">
        <v>339037869</v>
      </c>
      <c r="AH11" s="86">
        <v>361356753</v>
      </c>
      <c r="AI11" s="87">
        <v>131630876</v>
      </c>
      <c r="AJ11" s="124">
        <f t="shared" si="15"/>
        <v>0.38824829918925663</v>
      </c>
      <c r="AK11" s="125">
        <f t="shared" si="16"/>
        <v>0.23129288950132554</v>
      </c>
    </row>
    <row r="12" spans="1:37" ht="13.5">
      <c r="A12" s="62" t="s">
        <v>97</v>
      </c>
      <c r="B12" s="63" t="s">
        <v>556</v>
      </c>
      <c r="C12" s="64" t="s">
        <v>557</v>
      </c>
      <c r="D12" s="85">
        <v>291743800</v>
      </c>
      <c r="E12" s="86">
        <v>68091327</v>
      </c>
      <c r="F12" s="87">
        <f t="shared" si="0"/>
        <v>359835127</v>
      </c>
      <c r="G12" s="85">
        <v>295638612</v>
      </c>
      <c r="H12" s="86">
        <v>126910827</v>
      </c>
      <c r="I12" s="87">
        <f t="shared" si="1"/>
        <v>422549439</v>
      </c>
      <c r="J12" s="85">
        <v>68952850</v>
      </c>
      <c r="K12" s="86">
        <v>3977907</v>
      </c>
      <c r="L12" s="86">
        <f t="shared" si="2"/>
        <v>72930757</v>
      </c>
      <c r="M12" s="104">
        <f t="shared" si="3"/>
        <v>0.20267825881268117</v>
      </c>
      <c r="N12" s="85">
        <v>70448830</v>
      </c>
      <c r="O12" s="86">
        <v>23468581</v>
      </c>
      <c r="P12" s="86">
        <f t="shared" si="4"/>
        <v>93917411</v>
      </c>
      <c r="Q12" s="104">
        <f t="shared" si="5"/>
        <v>0.26100123071086384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139401680</v>
      </c>
      <c r="AA12" s="86">
        <f t="shared" si="11"/>
        <v>27446488</v>
      </c>
      <c r="AB12" s="86">
        <f t="shared" si="12"/>
        <v>166848168</v>
      </c>
      <c r="AC12" s="104">
        <f t="shared" si="13"/>
        <v>0.46367948952354504</v>
      </c>
      <c r="AD12" s="85">
        <v>67243415</v>
      </c>
      <c r="AE12" s="86">
        <v>1343505</v>
      </c>
      <c r="AF12" s="86">
        <f t="shared" si="14"/>
        <v>68586920</v>
      </c>
      <c r="AG12" s="86">
        <v>344901843</v>
      </c>
      <c r="AH12" s="86">
        <v>361401593</v>
      </c>
      <c r="AI12" s="87">
        <v>131203370</v>
      </c>
      <c r="AJ12" s="124">
        <f t="shared" si="15"/>
        <v>0.3804078541847629</v>
      </c>
      <c r="AK12" s="125">
        <f t="shared" si="16"/>
        <v>0.3693195583064526</v>
      </c>
    </row>
    <row r="13" spans="1:37" ht="13.5">
      <c r="A13" s="62" t="s">
        <v>97</v>
      </c>
      <c r="B13" s="63" t="s">
        <v>558</v>
      </c>
      <c r="C13" s="64" t="s">
        <v>559</v>
      </c>
      <c r="D13" s="85">
        <v>335845285</v>
      </c>
      <c r="E13" s="86">
        <v>45663870</v>
      </c>
      <c r="F13" s="87">
        <f t="shared" si="0"/>
        <v>381509155</v>
      </c>
      <c r="G13" s="85">
        <v>335845285</v>
      </c>
      <c r="H13" s="86">
        <v>45663870</v>
      </c>
      <c r="I13" s="87">
        <f t="shared" si="1"/>
        <v>381509155</v>
      </c>
      <c r="J13" s="85">
        <v>61719830</v>
      </c>
      <c r="K13" s="86">
        <v>5508154</v>
      </c>
      <c r="L13" s="86">
        <f t="shared" si="2"/>
        <v>67227984</v>
      </c>
      <c r="M13" s="104">
        <f t="shared" si="3"/>
        <v>0.17621591282652183</v>
      </c>
      <c r="N13" s="85">
        <v>80145232</v>
      </c>
      <c r="O13" s="86">
        <v>7503550</v>
      </c>
      <c r="P13" s="86">
        <f t="shared" si="4"/>
        <v>87648782</v>
      </c>
      <c r="Q13" s="104">
        <f t="shared" si="5"/>
        <v>0.22974227708899936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141865062</v>
      </c>
      <c r="AA13" s="86">
        <f t="shared" si="11"/>
        <v>13011704</v>
      </c>
      <c r="AB13" s="86">
        <f t="shared" si="12"/>
        <v>154876766</v>
      </c>
      <c r="AC13" s="104">
        <f t="shared" si="13"/>
        <v>0.4059581899155212</v>
      </c>
      <c r="AD13" s="85">
        <v>63762881</v>
      </c>
      <c r="AE13" s="86">
        <v>7944621</v>
      </c>
      <c r="AF13" s="86">
        <f t="shared" si="14"/>
        <v>71707502</v>
      </c>
      <c r="AG13" s="86">
        <v>359992677</v>
      </c>
      <c r="AH13" s="86">
        <v>355366189</v>
      </c>
      <c r="AI13" s="87">
        <v>127237416</v>
      </c>
      <c r="AJ13" s="124">
        <f t="shared" si="15"/>
        <v>0.3534444563159822</v>
      </c>
      <c r="AK13" s="125">
        <f t="shared" si="16"/>
        <v>0.22230979402964013</v>
      </c>
    </row>
    <row r="14" spans="1:37" ht="13.5">
      <c r="A14" s="62" t="s">
        <v>97</v>
      </c>
      <c r="B14" s="63" t="s">
        <v>560</v>
      </c>
      <c r="C14" s="64" t="s">
        <v>561</v>
      </c>
      <c r="D14" s="85">
        <v>1149252284</v>
      </c>
      <c r="E14" s="86">
        <v>329140434</v>
      </c>
      <c r="F14" s="87">
        <f t="shared" si="0"/>
        <v>1478392718</v>
      </c>
      <c r="G14" s="85">
        <v>1140965427</v>
      </c>
      <c r="H14" s="86">
        <v>329140434</v>
      </c>
      <c r="I14" s="87">
        <f t="shared" si="1"/>
        <v>1470105861</v>
      </c>
      <c r="J14" s="85">
        <v>198844002</v>
      </c>
      <c r="K14" s="86">
        <v>59938521</v>
      </c>
      <c r="L14" s="86">
        <f t="shared" si="2"/>
        <v>258782523</v>
      </c>
      <c r="M14" s="104">
        <f t="shared" si="3"/>
        <v>0.17504315318198152</v>
      </c>
      <c r="N14" s="85">
        <v>235385770</v>
      </c>
      <c r="O14" s="86">
        <v>71107443</v>
      </c>
      <c r="P14" s="86">
        <f t="shared" si="4"/>
        <v>306493213</v>
      </c>
      <c r="Q14" s="104">
        <f t="shared" si="5"/>
        <v>0.2073151533204454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434229772</v>
      </c>
      <c r="AA14" s="86">
        <f t="shared" si="11"/>
        <v>131045964</v>
      </c>
      <c r="AB14" s="86">
        <f t="shared" si="12"/>
        <v>565275736</v>
      </c>
      <c r="AC14" s="104">
        <f t="shared" si="13"/>
        <v>0.3823583065024269</v>
      </c>
      <c r="AD14" s="85">
        <v>206882064</v>
      </c>
      <c r="AE14" s="86">
        <v>44806890</v>
      </c>
      <c r="AF14" s="86">
        <f t="shared" si="14"/>
        <v>251688954</v>
      </c>
      <c r="AG14" s="86">
        <v>1266502779</v>
      </c>
      <c r="AH14" s="86">
        <v>1369563368</v>
      </c>
      <c r="AI14" s="87">
        <v>446467587</v>
      </c>
      <c r="AJ14" s="124">
        <f t="shared" si="15"/>
        <v>0.3525200215924674</v>
      </c>
      <c r="AK14" s="125">
        <f t="shared" si="16"/>
        <v>0.21774598419603275</v>
      </c>
    </row>
    <row r="15" spans="1:37" ht="13.5">
      <c r="A15" s="62" t="s">
        <v>97</v>
      </c>
      <c r="B15" s="63" t="s">
        <v>562</v>
      </c>
      <c r="C15" s="64" t="s">
        <v>563</v>
      </c>
      <c r="D15" s="85">
        <v>686703474</v>
      </c>
      <c r="E15" s="86">
        <v>87245909</v>
      </c>
      <c r="F15" s="87">
        <f t="shared" si="0"/>
        <v>773949383</v>
      </c>
      <c r="G15" s="85">
        <v>688236760</v>
      </c>
      <c r="H15" s="86">
        <v>94009363</v>
      </c>
      <c r="I15" s="87">
        <f t="shared" si="1"/>
        <v>782246123</v>
      </c>
      <c r="J15" s="85">
        <v>112107208</v>
      </c>
      <c r="K15" s="86">
        <v>6610849</v>
      </c>
      <c r="L15" s="86">
        <f t="shared" si="2"/>
        <v>118718057</v>
      </c>
      <c r="M15" s="104">
        <f t="shared" si="3"/>
        <v>0.15339253394042696</v>
      </c>
      <c r="N15" s="85">
        <v>137227686</v>
      </c>
      <c r="O15" s="86">
        <v>29347353</v>
      </c>
      <c r="P15" s="86">
        <f t="shared" si="4"/>
        <v>166575039</v>
      </c>
      <c r="Q15" s="104">
        <f t="shared" si="5"/>
        <v>0.21522730382485492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249334894</v>
      </c>
      <c r="AA15" s="86">
        <f t="shared" si="11"/>
        <v>35958202</v>
      </c>
      <c r="AB15" s="86">
        <f t="shared" si="12"/>
        <v>285293096</v>
      </c>
      <c r="AC15" s="104">
        <f t="shared" si="13"/>
        <v>0.36861983776528184</v>
      </c>
      <c r="AD15" s="85">
        <v>148085789</v>
      </c>
      <c r="AE15" s="86">
        <v>21818332</v>
      </c>
      <c r="AF15" s="86">
        <f t="shared" si="14"/>
        <v>169904121</v>
      </c>
      <c r="AG15" s="86">
        <v>733808568</v>
      </c>
      <c r="AH15" s="86">
        <v>767017933</v>
      </c>
      <c r="AI15" s="87">
        <v>307006143</v>
      </c>
      <c r="AJ15" s="124">
        <f t="shared" si="15"/>
        <v>0.4183736145746393</v>
      </c>
      <c r="AK15" s="125">
        <f t="shared" si="16"/>
        <v>-0.019593886130637173</v>
      </c>
    </row>
    <row r="16" spans="1:37" ht="13.5">
      <c r="A16" s="62" t="s">
        <v>112</v>
      </c>
      <c r="B16" s="63" t="s">
        <v>564</v>
      </c>
      <c r="C16" s="64" t="s">
        <v>565</v>
      </c>
      <c r="D16" s="85">
        <v>353844512</v>
      </c>
      <c r="E16" s="86">
        <v>3354590</v>
      </c>
      <c r="F16" s="87">
        <f t="shared" si="0"/>
        <v>357199102</v>
      </c>
      <c r="G16" s="85">
        <v>356066813</v>
      </c>
      <c r="H16" s="86">
        <v>5199590</v>
      </c>
      <c r="I16" s="87">
        <f t="shared" si="1"/>
        <v>361266403</v>
      </c>
      <c r="J16" s="85">
        <v>69586125</v>
      </c>
      <c r="K16" s="86">
        <v>194422</v>
      </c>
      <c r="L16" s="86">
        <f t="shared" si="2"/>
        <v>69780547</v>
      </c>
      <c r="M16" s="104">
        <f t="shared" si="3"/>
        <v>0.19535476603745774</v>
      </c>
      <c r="N16" s="85">
        <v>97553163</v>
      </c>
      <c r="O16" s="86">
        <v>950458</v>
      </c>
      <c r="P16" s="86">
        <f t="shared" si="4"/>
        <v>98503621</v>
      </c>
      <c r="Q16" s="104">
        <f t="shared" si="5"/>
        <v>0.2757667095142921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167139288</v>
      </c>
      <c r="AA16" s="86">
        <f t="shared" si="11"/>
        <v>1144880</v>
      </c>
      <c r="AB16" s="86">
        <f t="shared" si="12"/>
        <v>168284168</v>
      </c>
      <c r="AC16" s="104">
        <f t="shared" si="13"/>
        <v>0.4711214755517498</v>
      </c>
      <c r="AD16" s="85">
        <v>91363720</v>
      </c>
      <c r="AE16" s="86">
        <v>689025</v>
      </c>
      <c r="AF16" s="86">
        <f t="shared" si="14"/>
        <v>92052745</v>
      </c>
      <c r="AG16" s="86">
        <v>362953460</v>
      </c>
      <c r="AH16" s="86">
        <v>373738671</v>
      </c>
      <c r="AI16" s="87">
        <v>154995027</v>
      </c>
      <c r="AJ16" s="124">
        <f t="shared" si="15"/>
        <v>0.4270382957638701</v>
      </c>
      <c r="AK16" s="125">
        <f t="shared" si="16"/>
        <v>0.0700780405842325</v>
      </c>
    </row>
    <row r="17" spans="1:37" ht="13.5">
      <c r="A17" s="65"/>
      <c r="B17" s="66" t="s">
        <v>566</v>
      </c>
      <c r="C17" s="67"/>
      <c r="D17" s="88">
        <f>SUM(D11:D16)</f>
        <v>3130697129</v>
      </c>
      <c r="E17" s="89">
        <f>SUM(E11:E16)</f>
        <v>593358358</v>
      </c>
      <c r="F17" s="90">
        <f t="shared" si="0"/>
        <v>3724055487</v>
      </c>
      <c r="G17" s="88">
        <f>SUM(G11:G16)</f>
        <v>3144275836</v>
      </c>
      <c r="H17" s="89">
        <f>SUM(H11:H16)</f>
        <v>676449591</v>
      </c>
      <c r="I17" s="90">
        <f t="shared" si="1"/>
        <v>3820725427</v>
      </c>
      <c r="J17" s="88">
        <f>SUM(J11:J16)</f>
        <v>573588094</v>
      </c>
      <c r="K17" s="89">
        <f>SUM(K11:K16)</f>
        <v>80171557</v>
      </c>
      <c r="L17" s="89">
        <f t="shared" si="2"/>
        <v>653759651</v>
      </c>
      <c r="M17" s="105">
        <f t="shared" si="3"/>
        <v>0.17555045924588286</v>
      </c>
      <c r="N17" s="88">
        <f>SUM(N11:N16)</f>
        <v>692773218</v>
      </c>
      <c r="O17" s="89">
        <f>SUM(O11:O16)</f>
        <v>141046834</v>
      </c>
      <c r="P17" s="89">
        <f t="shared" si="4"/>
        <v>833820052</v>
      </c>
      <c r="Q17" s="105">
        <f t="shared" si="5"/>
        <v>0.22390108174024637</v>
      </c>
      <c r="R17" s="88">
        <f>SUM(R11:R16)</f>
        <v>0</v>
      </c>
      <c r="S17" s="89">
        <f>SUM(S11:S16)</f>
        <v>0</v>
      </c>
      <c r="T17" s="89">
        <f t="shared" si="6"/>
        <v>0</v>
      </c>
      <c r="U17" s="105">
        <f t="shared" si="7"/>
        <v>0</v>
      </c>
      <c r="V17" s="88">
        <f>SUM(V11:V16)</f>
        <v>0</v>
      </c>
      <c r="W17" s="89">
        <f>SUM(W11:W16)</f>
        <v>0</v>
      </c>
      <c r="X17" s="89">
        <f t="shared" si="8"/>
        <v>0</v>
      </c>
      <c r="Y17" s="105">
        <f t="shared" si="9"/>
        <v>0</v>
      </c>
      <c r="Z17" s="88">
        <f t="shared" si="10"/>
        <v>1266361312</v>
      </c>
      <c r="AA17" s="89">
        <f t="shared" si="11"/>
        <v>221218391</v>
      </c>
      <c r="AB17" s="89">
        <f t="shared" si="12"/>
        <v>1487579703</v>
      </c>
      <c r="AC17" s="105">
        <f t="shared" si="13"/>
        <v>0.3994515409861292</v>
      </c>
      <c r="AD17" s="88">
        <f>SUM(AD11:AD16)</f>
        <v>633156118</v>
      </c>
      <c r="AE17" s="89">
        <f>SUM(AE11:AE16)</f>
        <v>86310358</v>
      </c>
      <c r="AF17" s="89">
        <f t="shared" si="14"/>
        <v>719466476</v>
      </c>
      <c r="AG17" s="89">
        <f>SUM(AG11:AG16)</f>
        <v>3407197196</v>
      </c>
      <c r="AH17" s="89">
        <f>SUM(AH11:AH16)</f>
        <v>3588444507</v>
      </c>
      <c r="AI17" s="90">
        <f>SUM(AI11:AI16)</f>
        <v>1298540419</v>
      </c>
      <c r="AJ17" s="126">
        <f t="shared" si="15"/>
        <v>0.38111689588277065</v>
      </c>
      <c r="AK17" s="127">
        <f t="shared" si="16"/>
        <v>0.15894218815554662</v>
      </c>
    </row>
    <row r="18" spans="1:37" ht="13.5">
      <c r="A18" s="62" t="s">
        <v>97</v>
      </c>
      <c r="B18" s="63" t="s">
        <v>567</v>
      </c>
      <c r="C18" s="64" t="s">
        <v>568</v>
      </c>
      <c r="D18" s="85">
        <v>584582857</v>
      </c>
      <c r="E18" s="86">
        <v>81321329</v>
      </c>
      <c r="F18" s="87">
        <f t="shared" si="0"/>
        <v>665904186</v>
      </c>
      <c r="G18" s="85">
        <v>584582857</v>
      </c>
      <c r="H18" s="86">
        <v>81321329</v>
      </c>
      <c r="I18" s="87">
        <f t="shared" si="1"/>
        <v>665904186</v>
      </c>
      <c r="J18" s="85">
        <v>102892411</v>
      </c>
      <c r="K18" s="86">
        <v>13783916</v>
      </c>
      <c r="L18" s="86">
        <f t="shared" si="2"/>
        <v>116676327</v>
      </c>
      <c r="M18" s="104">
        <f t="shared" si="3"/>
        <v>0.17521488744628494</v>
      </c>
      <c r="N18" s="85">
        <v>133540202</v>
      </c>
      <c r="O18" s="86">
        <v>18111632</v>
      </c>
      <c r="P18" s="86">
        <f t="shared" si="4"/>
        <v>151651834</v>
      </c>
      <c r="Q18" s="104">
        <f t="shared" si="5"/>
        <v>0.22773821998469912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236432613</v>
      </c>
      <c r="AA18" s="86">
        <f t="shared" si="11"/>
        <v>31895548</v>
      </c>
      <c r="AB18" s="86">
        <f t="shared" si="12"/>
        <v>268328161</v>
      </c>
      <c r="AC18" s="104">
        <f t="shared" si="13"/>
        <v>0.40295310743098406</v>
      </c>
      <c r="AD18" s="85">
        <v>110788904</v>
      </c>
      <c r="AE18" s="86">
        <v>13868888</v>
      </c>
      <c r="AF18" s="86">
        <f t="shared" si="14"/>
        <v>124657792</v>
      </c>
      <c r="AG18" s="86">
        <v>631276717</v>
      </c>
      <c r="AH18" s="86">
        <v>622912155</v>
      </c>
      <c r="AI18" s="87">
        <v>229415468</v>
      </c>
      <c r="AJ18" s="124">
        <f t="shared" si="15"/>
        <v>0.3634150631916938</v>
      </c>
      <c r="AK18" s="125">
        <f t="shared" si="16"/>
        <v>0.2165451638995819</v>
      </c>
    </row>
    <row r="19" spans="1:37" ht="13.5">
      <c r="A19" s="62" t="s">
        <v>97</v>
      </c>
      <c r="B19" s="63" t="s">
        <v>61</v>
      </c>
      <c r="C19" s="64" t="s">
        <v>62</v>
      </c>
      <c r="D19" s="85">
        <v>2334692570</v>
      </c>
      <c r="E19" s="86">
        <v>454040366</v>
      </c>
      <c r="F19" s="87">
        <f t="shared" si="0"/>
        <v>2788732936</v>
      </c>
      <c r="G19" s="85">
        <v>2329707570</v>
      </c>
      <c r="H19" s="86">
        <v>655355450</v>
      </c>
      <c r="I19" s="87">
        <f t="shared" si="1"/>
        <v>2985063020</v>
      </c>
      <c r="J19" s="85">
        <v>433654496</v>
      </c>
      <c r="K19" s="86">
        <v>105351039</v>
      </c>
      <c r="L19" s="86">
        <f t="shared" si="2"/>
        <v>539005535</v>
      </c>
      <c r="M19" s="104">
        <f t="shared" si="3"/>
        <v>0.19327972501128735</v>
      </c>
      <c r="N19" s="85">
        <v>585877033</v>
      </c>
      <c r="O19" s="86">
        <v>127730401</v>
      </c>
      <c r="P19" s="86">
        <f t="shared" si="4"/>
        <v>713607434</v>
      </c>
      <c r="Q19" s="104">
        <f t="shared" si="5"/>
        <v>0.25588948471471706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1019531529</v>
      </c>
      <c r="AA19" s="86">
        <f t="shared" si="11"/>
        <v>233081440</v>
      </c>
      <c r="AB19" s="86">
        <f t="shared" si="12"/>
        <v>1252612969</v>
      </c>
      <c r="AC19" s="104">
        <f t="shared" si="13"/>
        <v>0.4491692097260044</v>
      </c>
      <c r="AD19" s="85">
        <v>587060690</v>
      </c>
      <c r="AE19" s="86">
        <v>213708447</v>
      </c>
      <c r="AF19" s="86">
        <f t="shared" si="14"/>
        <v>800769137</v>
      </c>
      <c r="AG19" s="86">
        <v>2815834917</v>
      </c>
      <c r="AH19" s="86">
        <v>2957330176</v>
      </c>
      <c r="AI19" s="87">
        <v>1253907204</v>
      </c>
      <c r="AJ19" s="124">
        <f t="shared" si="15"/>
        <v>0.44530565212818546</v>
      </c>
      <c r="AK19" s="125">
        <f t="shared" si="16"/>
        <v>-0.10884748046926784</v>
      </c>
    </row>
    <row r="20" spans="1:37" ht="13.5">
      <c r="A20" s="62" t="s">
        <v>97</v>
      </c>
      <c r="B20" s="63" t="s">
        <v>89</v>
      </c>
      <c r="C20" s="64" t="s">
        <v>90</v>
      </c>
      <c r="D20" s="85">
        <v>1716330148</v>
      </c>
      <c r="E20" s="86">
        <v>528040751</v>
      </c>
      <c r="F20" s="87">
        <f t="shared" si="0"/>
        <v>2244370899</v>
      </c>
      <c r="G20" s="85">
        <v>1716467847</v>
      </c>
      <c r="H20" s="86">
        <v>587748280</v>
      </c>
      <c r="I20" s="87">
        <f t="shared" si="1"/>
        <v>2304216127</v>
      </c>
      <c r="J20" s="85">
        <v>250795300</v>
      </c>
      <c r="K20" s="86">
        <v>13178520</v>
      </c>
      <c r="L20" s="86">
        <f t="shared" si="2"/>
        <v>263973820</v>
      </c>
      <c r="M20" s="104">
        <f t="shared" si="3"/>
        <v>0.11761595203253435</v>
      </c>
      <c r="N20" s="85">
        <v>410859884</v>
      </c>
      <c r="O20" s="86">
        <v>134321426</v>
      </c>
      <c r="P20" s="86">
        <f t="shared" si="4"/>
        <v>545181310</v>
      </c>
      <c r="Q20" s="104">
        <f t="shared" si="5"/>
        <v>0.24291052349810385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661655184</v>
      </c>
      <c r="AA20" s="86">
        <f t="shared" si="11"/>
        <v>147499946</v>
      </c>
      <c r="AB20" s="86">
        <f t="shared" si="12"/>
        <v>809155130</v>
      </c>
      <c r="AC20" s="104">
        <f t="shared" si="13"/>
        <v>0.3605264755306382</v>
      </c>
      <c r="AD20" s="85">
        <v>370006577</v>
      </c>
      <c r="AE20" s="86">
        <v>70110279</v>
      </c>
      <c r="AF20" s="86">
        <f t="shared" si="14"/>
        <v>440116856</v>
      </c>
      <c r="AG20" s="86">
        <v>1904732064</v>
      </c>
      <c r="AH20" s="86">
        <v>2075110607</v>
      </c>
      <c r="AI20" s="87">
        <v>692115609</v>
      </c>
      <c r="AJ20" s="124">
        <f t="shared" si="15"/>
        <v>0.36336638736817106</v>
      </c>
      <c r="AK20" s="125">
        <f t="shared" si="16"/>
        <v>0.2387194504543131</v>
      </c>
    </row>
    <row r="21" spans="1:37" ht="13.5">
      <c r="A21" s="62" t="s">
        <v>97</v>
      </c>
      <c r="B21" s="63" t="s">
        <v>569</v>
      </c>
      <c r="C21" s="64" t="s">
        <v>570</v>
      </c>
      <c r="D21" s="85">
        <v>1011347518</v>
      </c>
      <c r="E21" s="86">
        <v>226517177</v>
      </c>
      <c r="F21" s="87">
        <f t="shared" si="0"/>
        <v>1237864695</v>
      </c>
      <c r="G21" s="85">
        <v>1019281969</v>
      </c>
      <c r="H21" s="86">
        <v>270458338</v>
      </c>
      <c r="I21" s="87">
        <f t="shared" si="1"/>
        <v>1289740307</v>
      </c>
      <c r="J21" s="85">
        <v>175576168</v>
      </c>
      <c r="K21" s="86">
        <v>36366121</v>
      </c>
      <c r="L21" s="86">
        <f t="shared" si="2"/>
        <v>211942289</v>
      </c>
      <c r="M21" s="104">
        <f t="shared" si="3"/>
        <v>0.17121603827629966</v>
      </c>
      <c r="N21" s="85">
        <v>188243754</v>
      </c>
      <c r="O21" s="86">
        <v>50081507</v>
      </c>
      <c r="P21" s="86">
        <f t="shared" si="4"/>
        <v>238325261</v>
      </c>
      <c r="Q21" s="104">
        <f t="shared" si="5"/>
        <v>0.19252933051782367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363819922</v>
      </c>
      <c r="AA21" s="86">
        <f t="shared" si="11"/>
        <v>86447628</v>
      </c>
      <c r="AB21" s="86">
        <f t="shared" si="12"/>
        <v>450267550</v>
      </c>
      <c r="AC21" s="104">
        <f t="shared" si="13"/>
        <v>0.36374536879412334</v>
      </c>
      <c r="AD21" s="85">
        <v>228535593</v>
      </c>
      <c r="AE21" s="86">
        <v>25305871</v>
      </c>
      <c r="AF21" s="86">
        <f t="shared" si="14"/>
        <v>253841464</v>
      </c>
      <c r="AG21" s="86">
        <v>1175048977</v>
      </c>
      <c r="AH21" s="86">
        <v>1280282622</v>
      </c>
      <c r="AI21" s="87">
        <v>387847370</v>
      </c>
      <c r="AJ21" s="124">
        <f t="shared" si="15"/>
        <v>0.33006910996187355</v>
      </c>
      <c r="AK21" s="125">
        <f t="shared" si="16"/>
        <v>-0.061125565364687606</v>
      </c>
    </row>
    <row r="22" spans="1:37" ht="13.5">
      <c r="A22" s="62" t="s">
        <v>97</v>
      </c>
      <c r="B22" s="63" t="s">
        <v>571</v>
      </c>
      <c r="C22" s="64" t="s">
        <v>572</v>
      </c>
      <c r="D22" s="85">
        <v>680022870</v>
      </c>
      <c r="E22" s="86">
        <v>88111480</v>
      </c>
      <c r="F22" s="87">
        <f t="shared" si="0"/>
        <v>768134350</v>
      </c>
      <c r="G22" s="85">
        <v>689941673</v>
      </c>
      <c r="H22" s="86">
        <v>117557581</v>
      </c>
      <c r="I22" s="87">
        <f t="shared" si="1"/>
        <v>807499254</v>
      </c>
      <c r="J22" s="85">
        <v>147935447</v>
      </c>
      <c r="K22" s="86">
        <v>25139383</v>
      </c>
      <c r="L22" s="86">
        <f t="shared" si="2"/>
        <v>173074830</v>
      </c>
      <c r="M22" s="104">
        <f t="shared" si="3"/>
        <v>0.22531843550545552</v>
      </c>
      <c r="N22" s="85">
        <v>163216238</v>
      </c>
      <c r="O22" s="86">
        <v>33208951</v>
      </c>
      <c r="P22" s="86">
        <f t="shared" si="4"/>
        <v>196425189</v>
      </c>
      <c r="Q22" s="104">
        <f t="shared" si="5"/>
        <v>0.25571723097658633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311151685</v>
      </c>
      <c r="AA22" s="86">
        <f t="shared" si="11"/>
        <v>58348334</v>
      </c>
      <c r="AB22" s="86">
        <f t="shared" si="12"/>
        <v>369500019</v>
      </c>
      <c r="AC22" s="104">
        <f t="shared" si="13"/>
        <v>0.4810356664820418</v>
      </c>
      <c r="AD22" s="85">
        <v>166170659</v>
      </c>
      <c r="AE22" s="86">
        <v>12011336</v>
      </c>
      <c r="AF22" s="86">
        <f t="shared" si="14"/>
        <v>178181995</v>
      </c>
      <c r="AG22" s="86">
        <v>753416996</v>
      </c>
      <c r="AH22" s="86">
        <v>711467717</v>
      </c>
      <c r="AI22" s="87">
        <v>326264171</v>
      </c>
      <c r="AJ22" s="124">
        <f t="shared" si="15"/>
        <v>0.4330459396750853</v>
      </c>
      <c r="AK22" s="125">
        <f t="shared" si="16"/>
        <v>0.10238517084736865</v>
      </c>
    </row>
    <row r="23" spans="1:37" ht="13.5">
      <c r="A23" s="62" t="s">
        <v>112</v>
      </c>
      <c r="B23" s="63" t="s">
        <v>573</v>
      </c>
      <c r="C23" s="64" t="s">
        <v>574</v>
      </c>
      <c r="D23" s="85">
        <v>405077200</v>
      </c>
      <c r="E23" s="86">
        <v>31480870</v>
      </c>
      <c r="F23" s="87">
        <f t="shared" si="0"/>
        <v>436558070</v>
      </c>
      <c r="G23" s="85">
        <v>417394200</v>
      </c>
      <c r="H23" s="86">
        <v>31480870</v>
      </c>
      <c r="I23" s="87">
        <f t="shared" si="1"/>
        <v>448875070</v>
      </c>
      <c r="J23" s="85">
        <v>68940541</v>
      </c>
      <c r="K23" s="86">
        <v>65771</v>
      </c>
      <c r="L23" s="86">
        <f t="shared" si="2"/>
        <v>69006312</v>
      </c>
      <c r="M23" s="104">
        <f t="shared" si="3"/>
        <v>0.15806903306128323</v>
      </c>
      <c r="N23" s="85">
        <v>100081150</v>
      </c>
      <c r="O23" s="86">
        <v>5041600</v>
      </c>
      <c r="P23" s="86">
        <f t="shared" si="4"/>
        <v>105122750</v>
      </c>
      <c r="Q23" s="104">
        <f t="shared" si="5"/>
        <v>0.24079900756387346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169021691</v>
      </c>
      <c r="AA23" s="86">
        <f t="shared" si="11"/>
        <v>5107371</v>
      </c>
      <c r="AB23" s="86">
        <f t="shared" si="12"/>
        <v>174129062</v>
      </c>
      <c r="AC23" s="104">
        <f t="shared" si="13"/>
        <v>0.3988680406251567</v>
      </c>
      <c r="AD23" s="85">
        <v>81231285</v>
      </c>
      <c r="AE23" s="86">
        <v>3032056</v>
      </c>
      <c r="AF23" s="86">
        <f t="shared" si="14"/>
        <v>84263341</v>
      </c>
      <c r="AG23" s="86">
        <v>429286981</v>
      </c>
      <c r="AH23" s="86">
        <v>422168502</v>
      </c>
      <c r="AI23" s="87">
        <v>153719746</v>
      </c>
      <c r="AJ23" s="124">
        <f t="shared" si="15"/>
        <v>0.35808154638633216</v>
      </c>
      <c r="AK23" s="125">
        <f t="shared" si="16"/>
        <v>0.24755022471753163</v>
      </c>
    </row>
    <row r="24" spans="1:37" ht="13.5">
      <c r="A24" s="65"/>
      <c r="B24" s="66" t="s">
        <v>575</v>
      </c>
      <c r="C24" s="67"/>
      <c r="D24" s="88">
        <f>SUM(D18:D23)</f>
        <v>6732053163</v>
      </c>
      <c r="E24" s="89">
        <f>SUM(E18:E23)</f>
        <v>1409511973</v>
      </c>
      <c r="F24" s="90">
        <f t="shared" si="0"/>
        <v>8141565136</v>
      </c>
      <c r="G24" s="88">
        <f>SUM(G18:G23)</f>
        <v>6757376116</v>
      </c>
      <c r="H24" s="89">
        <f>SUM(H18:H23)</f>
        <v>1743921848</v>
      </c>
      <c r="I24" s="90">
        <f t="shared" si="1"/>
        <v>8501297964</v>
      </c>
      <c r="J24" s="88">
        <f>SUM(J18:J23)</f>
        <v>1179794363</v>
      </c>
      <c r="K24" s="89">
        <f>SUM(K18:K23)</f>
        <v>193884750</v>
      </c>
      <c r="L24" s="89">
        <f t="shared" si="2"/>
        <v>1373679113</v>
      </c>
      <c r="M24" s="105">
        <f t="shared" si="3"/>
        <v>0.1687242059792568</v>
      </c>
      <c r="N24" s="88">
        <f>SUM(N18:N23)</f>
        <v>1581818261</v>
      </c>
      <c r="O24" s="89">
        <f>SUM(O18:O23)</f>
        <v>368495517</v>
      </c>
      <c r="P24" s="89">
        <f t="shared" si="4"/>
        <v>1950313778</v>
      </c>
      <c r="Q24" s="105">
        <f t="shared" si="5"/>
        <v>0.23955022718865096</v>
      </c>
      <c r="R24" s="88">
        <f>SUM(R18:R23)</f>
        <v>0</v>
      </c>
      <c r="S24" s="89">
        <f>SUM(S18:S23)</f>
        <v>0</v>
      </c>
      <c r="T24" s="89">
        <f t="shared" si="6"/>
        <v>0</v>
      </c>
      <c r="U24" s="105">
        <f t="shared" si="7"/>
        <v>0</v>
      </c>
      <c r="V24" s="88">
        <f>SUM(V18:V23)</f>
        <v>0</v>
      </c>
      <c r="W24" s="89">
        <f>SUM(W18:W23)</f>
        <v>0</v>
      </c>
      <c r="X24" s="89">
        <f t="shared" si="8"/>
        <v>0</v>
      </c>
      <c r="Y24" s="105">
        <f t="shared" si="9"/>
        <v>0</v>
      </c>
      <c r="Z24" s="88">
        <f t="shared" si="10"/>
        <v>2761612624</v>
      </c>
      <c r="AA24" s="89">
        <f t="shared" si="11"/>
        <v>562380267</v>
      </c>
      <c r="AB24" s="89">
        <f t="shared" si="12"/>
        <v>3323992891</v>
      </c>
      <c r="AC24" s="105">
        <f t="shared" si="13"/>
        <v>0.4082744331679078</v>
      </c>
      <c r="AD24" s="88">
        <f>SUM(AD18:AD23)</f>
        <v>1543793708</v>
      </c>
      <c r="AE24" s="89">
        <f>SUM(AE18:AE23)</f>
        <v>338036877</v>
      </c>
      <c r="AF24" s="89">
        <f t="shared" si="14"/>
        <v>1881830585</v>
      </c>
      <c r="AG24" s="89">
        <f>SUM(AG18:AG23)</f>
        <v>7709596652</v>
      </c>
      <c r="AH24" s="89">
        <f>SUM(AH18:AH23)</f>
        <v>8069271779</v>
      </c>
      <c r="AI24" s="90">
        <f>SUM(AI18:AI23)</f>
        <v>3043269568</v>
      </c>
      <c r="AJ24" s="126">
        <f t="shared" si="15"/>
        <v>0.39473784497020664</v>
      </c>
      <c r="AK24" s="127">
        <f t="shared" si="16"/>
        <v>0.036391795066929467</v>
      </c>
    </row>
    <row r="25" spans="1:37" ht="13.5">
      <c r="A25" s="62" t="s">
        <v>97</v>
      </c>
      <c r="B25" s="63" t="s">
        <v>576</v>
      </c>
      <c r="C25" s="64" t="s">
        <v>577</v>
      </c>
      <c r="D25" s="85">
        <v>551182400</v>
      </c>
      <c r="E25" s="86">
        <v>78755666</v>
      </c>
      <c r="F25" s="87">
        <f t="shared" si="0"/>
        <v>629938066</v>
      </c>
      <c r="G25" s="85">
        <v>551182400</v>
      </c>
      <c r="H25" s="86">
        <v>78755666</v>
      </c>
      <c r="I25" s="87">
        <f t="shared" si="1"/>
        <v>629938066</v>
      </c>
      <c r="J25" s="85">
        <v>106695886</v>
      </c>
      <c r="K25" s="86">
        <v>6606886</v>
      </c>
      <c r="L25" s="86">
        <f t="shared" si="2"/>
        <v>113302772</v>
      </c>
      <c r="M25" s="104">
        <f t="shared" si="3"/>
        <v>0.17986335183624227</v>
      </c>
      <c r="N25" s="85">
        <v>115556184</v>
      </c>
      <c r="O25" s="86">
        <v>9732568</v>
      </c>
      <c r="P25" s="86">
        <f t="shared" si="4"/>
        <v>125288752</v>
      </c>
      <c r="Q25" s="104">
        <f t="shared" si="5"/>
        <v>0.1988905874438774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222252070</v>
      </c>
      <c r="AA25" s="86">
        <f t="shared" si="11"/>
        <v>16339454</v>
      </c>
      <c r="AB25" s="86">
        <f t="shared" si="12"/>
        <v>238591524</v>
      </c>
      <c r="AC25" s="104">
        <f t="shared" si="13"/>
        <v>0.37875393928011963</v>
      </c>
      <c r="AD25" s="85">
        <v>80938176</v>
      </c>
      <c r="AE25" s="86">
        <v>18287982</v>
      </c>
      <c r="AF25" s="86">
        <f t="shared" si="14"/>
        <v>99226158</v>
      </c>
      <c r="AG25" s="86">
        <v>607766891</v>
      </c>
      <c r="AH25" s="86">
        <v>638845326</v>
      </c>
      <c r="AI25" s="87">
        <v>212786964</v>
      </c>
      <c r="AJ25" s="124">
        <f t="shared" si="15"/>
        <v>0.3501127934920693</v>
      </c>
      <c r="AK25" s="125">
        <f t="shared" si="16"/>
        <v>0.26265850180352635</v>
      </c>
    </row>
    <row r="26" spans="1:37" ht="13.5">
      <c r="A26" s="62" t="s">
        <v>97</v>
      </c>
      <c r="B26" s="63" t="s">
        <v>578</v>
      </c>
      <c r="C26" s="64" t="s">
        <v>579</v>
      </c>
      <c r="D26" s="85">
        <v>1134244712</v>
      </c>
      <c r="E26" s="86">
        <v>194237061</v>
      </c>
      <c r="F26" s="87">
        <f t="shared" si="0"/>
        <v>1328481773</v>
      </c>
      <c r="G26" s="85">
        <v>1117896114</v>
      </c>
      <c r="H26" s="86">
        <v>209109898</v>
      </c>
      <c r="I26" s="87">
        <f t="shared" si="1"/>
        <v>1327006012</v>
      </c>
      <c r="J26" s="85">
        <v>226757276</v>
      </c>
      <c r="K26" s="86">
        <v>7906670</v>
      </c>
      <c r="L26" s="86">
        <f t="shared" si="2"/>
        <v>234663946</v>
      </c>
      <c r="M26" s="104">
        <f t="shared" si="3"/>
        <v>0.17664069674819693</v>
      </c>
      <c r="N26" s="85">
        <v>283255082</v>
      </c>
      <c r="O26" s="86">
        <v>26964775</v>
      </c>
      <c r="P26" s="86">
        <f t="shared" si="4"/>
        <v>310219857</v>
      </c>
      <c r="Q26" s="104">
        <f t="shared" si="5"/>
        <v>0.23351457528804198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510012358</v>
      </c>
      <c r="AA26" s="86">
        <f t="shared" si="11"/>
        <v>34871445</v>
      </c>
      <c r="AB26" s="86">
        <f t="shared" si="12"/>
        <v>544883803</v>
      </c>
      <c r="AC26" s="104">
        <f t="shared" si="13"/>
        <v>0.4101552720362389</v>
      </c>
      <c r="AD26" s="85">
        <v>269767881</v>
      </c>
      <c r="AE26" s="86">
        <v>21728343</v>
      </c>
      <c r="AF26" s="86">
        <f t="shared" si="14"/>
        <v>291496224</v>
      </c>
      <c r="AG26" s="86">
        <v>1135449168</v>
      </c>
      <c r="AH26" s="86">
        <v>1168816293</v>
      </c>
      <c r="AI26" s="87">
        <v>513040107</v>
      </c>
      <c r="AJ26" s="124">
        <f t="shared" si="15"/>
        <v>0.45183890345675076</v>
      </c>
      <c r="AK26" s="125">
        <f t="shared" si="16"/>
        <v>0.0642328492049351</v>
      </c>
    </row>
    <row r="27" spans="1:37" ht="13.5">
      <c r="A27" s="62" t="s">
        <v>97</v>
      </c>
      <c r="B27" s="63" t="s">
        <v>580</v>
      </c>
      <c r="C27" s="64" t="s">
        <v>581</v>
      </c>
      <c r="D27" s="85">
        <v>350454000</v>
      </c>
      <c r="E27" s="86">
        <v>30945767</v>
      </c>
      <c r="F27" s="87">
        <f t="shared" si="0"/>
        <v>381399767</v>
      </c>
      <c r="G27" s="85">
        <v>350454000</v>
      </c>
      <c r="H27" s="86">
        <v>30945767</v>
      </c>
      <c r="I27" s="87">
        <f t="shared" si="1"/>
        <v>381399767</v>
      </c>
      <c r="J27" s="85">
        <v>68285367</v>
      </c>
      <c r="K27" s="86">
        <v>8176673</v>
      </c>
      <c r="L27" s="86">
        <f t="shared" si="2"/>
        <v>76462040</v>
      </c>
      <c r="M27" s="104">
        <f t="shared" si="3"/>
        <v>0.20047741665243335</v>
      </c>
      <c r="N27" s="85">
        <v>66188894</v>
      </c>
      <c r="O27" s="86">
        <v>3517705</v>
      </c>
      <c r="P27" s="86">
        <f t="shared" si="4"/>
        <v>69706599</v>
      </c>
      <c r="Q27" s="104">
        <f t="shared" si="5"/>
        <v>0.1827651850663034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134474261</v>
      </c>
      <c r="AA27" s="86">
        <f t="shared" si="11"/>
        <v>11694378</v>
      </c>
      <c r="AB27" s="86">
        <f t="shared" si="12"/>
        <v>146168639</v>
      </c>
      <c r="AC27" s="104">
        <f t="shared" si="13"/>
        <v>0.38324260171873675</v>
      </c>
      <c r="AD27" s="85">
        <v>76513176</v>
      </c>
      <c r="AE27" s="86">
        <v>7519673</v>
      </c>
      <c r="AF27" s="86">
        <f t="shared" si="14"/>
        <v>84032849</v>
      </c>
      <c r="AG27" s="86">
        <v>336586377</v>
      </c>
      <c r="AH27" s="86">
        <v>347924392</v>
      </c>
      <c r="AI27" s="87">
        <v>149256434</v>
      </c>
      <c r="AJ27" s="124">
        <f t="shared" si="15"/>
        <v>0.4434416963940285</v>
      </c>
      <c r="AK27" s="125">
        <f t="shared" si="16"/>
        <v>-0.17048392587522532</v>
      </c>
    </row>
    <row r="28" spans="1:37" ht="13.5">
      <c r="A28" s="62" t="s">
        <v>97</v>
      </c>
      <c r="B28" s="63" t="s">
        <v>582</v>
      </c>
      <c r="C28" s="64" t="s">
        <v>583</v>
      </c>
      <c r="D28" s="85">
        <v>264755925</v>
      </c>
      <c r="E28" s="86">
        <v>16975391</v>
      </c>
      <c r="F28" s="87">
        <f t="shared" si="0"/>
        <v>281731316</v>
      </c>
      <c r="G28" s="85">
        <v>265403683</v>
      </c>
      <c r="H28" s="86">
        <v>21421391</v>
      </c>
      <c r="I28" s="87">
        <f t="shared" si="1"/>
        <v>286825074</v>
      </c>
      <c r="J28" s="85">
        <v>54075084</v>
      </c>
      <c r="K28" s="86">
        <v>1907692</v>
      </c>
      <c r="L28" s="86">
        <f t="shared" si="2"/>
        <v>55982776</v>
      </c>
      <c r="M28" s="104">
        <f t="shared" si="3"/>
        <v>0.1987098090295365</v>
      </c>
      <c r="N28" s="85">
        <v>54725156</v>
      </c>
      <c r="O28" s="86">
        <v>4710007</v>
      </c>
      <c r="P28" s="86">
        <f t="shared" si="4"/>
        <v>59435163</v>
      </c>
      <c r="Q28" s="104">
        <f t="shared" si="5"/>
        <v>0.21096399166360336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108800240</v>
      </c>
      <c r="AA28" s="86">
        <f t="shared" si="11"/>
        <v>6617699</v>
      </c>
      <c r="AB28" s="86">
        <f t="shared" si="12"/>
        <v>115417939</v>
      </c>
      <c r="AC28" s="104">
        <f t="shared" si="13"/>
        <v>0.40967380069313986</v>
      </c>
      <c r="AD28" s="85">
        <v>52749685</v>
      </c>
      <c r="AE28" s="86">
        <v>5038020</v>
      </c>
      <c r="AF28" s="86">
        <f t="shared" si="14"/>
        <v>57787705</v>
      </c>
      <c r="AG28" s="86">
        <v>251240430</v>
      </c>
      <c r="AH28" s="86">
        <v>267364247</v>
      </c>
      <c r="AI28" s="87">
        <v>105091302</v>
      </c>
      <c r="AJ28" s="124">
        <f t="shared" si="15"/>
        <v>0.41828977127606415</v>
      </c>
      <c r="AK28" s="125">
        <f t="shared" si="16"/>
        <v>0.028508797848954215</v>
      </c>
    </row>
    <row r="29" spans="1:37" ht="13.5">
      <c r="A29" s="62" t="s">
        <v>112</v>
      </c>
      <c r="B29" s="63" t="s">
        <v>584</v>
      </c>
      <c r="C29" s="64" t="s">
        <v>585</v>
      </c>
      <c r="D29" s="85">
        <v>201905026</v>
      </c>
      <c r="E29" s="86">
        <v>32740541</v>
      </c>
      <c r="F29" s="87">
        <f t="shared" si="0"/>
        <v>234645567</v>
      </c>
      <c r="G29" s="85">
        <v>201905026</v>
      </c>
      <c r="H29" s="86">
        <v>32740541</v>
      </c>
      <c r="I29" s="87">
        <f t="shared" si="1"/>
        <v>234645567</v>
      </c>
      <c r="J29" s="85">
        <v>39962809</v>
      </c>
      <c r="K29" s="86">
        <v>4940812</v>
      </c>
      <c r="L29" s="86">
        <f t="shared" si="2"/>
        <v>44903621</v>
      </c>
      <c r="M29" s="104">
        <f t="shared" si="3"/>
        <v>0.19136786419664173</v>
      </c>
      <c r="N29" s="85">
        <v>54978927</v>
      </c>
      <c r="O29" s="86">
        <v>10533647</v>
      </c>
      <c r="P29" s="86">
        <f t="shared" si="4"/>
        <v>65512574</v>
      </c>
      <c r="Q29" s="104">
        <f t="shared" si="5"/>
        <v>0.279198004196687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94941736</v>
      </c>
      <c r="AA29" s="86">
        <f t="shared" si="11"/>
        <v>15474459</v>
      </c>
      <c r="AB29" s="86">
        <f t="shared" si="12"/>
        <v>110416195</v>
      </c>
      <c r="AC29" s="104">
        <f t="shared" si="13"/>
        <v>0.47056586839332876</v>
      </c>
      <c r="AD29" s="85">
        <v>44267600</v>
      </c>
      <c r="AE29" s="86">
        <v>1848693</v>
      </c>
      <c r="AF29" s="86">
        <f t="shared" si="14"/>
        <v>46116293</v>
      </c>
      <c r="AG29" s="86">
        <v>181432683</v>
      </c>
      <c r="AH29" s="86">
        <v>197940603</v>
      </c>
      <c r="AI29" s="87">
        <v>77621547</v>
      </c>
      <c r="AJ29" s="124">
        <f t="shared" si="15"/>
        <v>0.42782560295379635</v>
      </c>
      <c r="AK29" s="125">
        <f t="shared" si="16"/>
        <v>0.42059497280061087</v>
      </c>
    </row>
    <row r="30" spans="1:37" ht="13.5">
      <c r="A30" s="65"/>
      <c r="B30" s="66" t="s">
        <v>586</v>
      </c>
      <c r="C30" s="67"/>
      <c r="D30" s="88">
        <f>SUM(D25:D29)</f>
        <v>2502542063</v>
      </c>
      <c r="E30" s="89">
        <f>SUM(E25:E29)</f>
        <v>353654426</v>
      </c>
      <c r="F30" s="90">
        <f t="shared" si="0"/>
        <v>2856196489</v>
      </c>
      <c r="G30" s="88">
        <f>SUM(G25:G29)</f>
        <v>2486841223</v>
      </c>
      <c r="H30" s="89">
        <f>SUM(H25:H29)</f>
        <v>372973263</v>
      </c>
      <c r="I30" s="90">
        <f t="shared" si="1"/>
        <v>2859814486</v>
      </c>
      <c r="J30" s="88">
        <f>SUM(J25:J29)</f>
        <v>495776422</v>
      </c>
      <c r="K30" s="89">
        <f>SUM(K25:K29)</f>
        <v>29538733</v>
      </c>
      <c r="L30" s="89">
        <f t="shared" si="2"/>
        <v>525315155</v>
      </c>
      <c r="M30" s="105">
        <f t="shared" si="3"/>
        <v>0.1839212242656041</v>
      </c>
      <c r="N30" s="88">
        <f>SUM(N25:N29)</f>
        <v>574704243</v>
      </c>
      <c r="O30" s="89">
        <f>SUM(O25:O29)</f>
        <v>55458702</v>
      </c>
      <c r="P30" s="89">
        <f t="shared" si="4"/>
        <v>630162945</v>
      </c>
      <c r="Q30" s="105">
        <f t="shared" si="5"/>
        <v>0.22063010980754694</v>
      </c>
      <c r="R30" s="88">
        <f>SUM(R25:R29)</f>
        <v>0</v>
      </c>
      <c r="S30" s="89">
        <f>SUM(S25:S29)</f>
        <v>0</v>
      </c>
      <c r="T30" s="89">
        <f t="shared" si="6"/>
        <v>0</v>
      </c>
      <c r="U30" s="105">
        <f t="shared" si="7"/>
        <v>0</v>
      </c>
      <c r="V30" s="88">
        <f>SUM(V25:V29)</f>
        <v>0</v>
      </c>
      <c r="W30" s="89">
        <f>SUM(W25:W29)</f>
        <v>0</v>
      </c>
      <c r="X30" s="89">
        <f t="shared" si="8"/>
        <v>0</v>
      </c>
      <c r="Y30" s="105">
        <f t="shared" si="9"/>
        <v>0</v>
      </c>
      <c r="Z30" s="88">
        <f t="shared" si="10"/>
        <v>1070480665</v>
      </c>
      <c r="AA30" s="89">
        <f t="shared" si="11"/>
        <v>84997435</v>
      </c>
      <c r="AB30" s="89">
        <f t="shared" si="12"/>
        <v>1155478100</v>
      </c>
      <c r="AC30" s="105">
        <f t="shared" si="13"/>
        <v>0.404551334073151</v>
      </c>
      <c r="AD30" s="88">
        <f>SUM(AD25:AD29)</f>
        <v>524236518</v>
      </c>
      <c r="AE30" s="89">
        <f>SUM(AE25:AE29)</f>
        <v>54422711</v>
      </c>
      <c r="AF30" s="89">
        <f t="shared" si="14"/>
        <v>578659229</v>
      </c>
      <c r="AG30" s="89">
        <f>SUM(AG25:AG29)</f>
        <v>2512475549</v>
      </c>
      <c r="AH30" s="89">
        <f>SUM(AH25:AH29)</f>
        <v>2620890861</v>
      </c>
      <c r="AI30" s="90">
        <f>SUM(AI25:AI29)</f>
        <v>1057796354</v>
      </c>
      <c r="AJ30" s="126">
        <f t="shared" si="15"/>
        <v>0.4210175714629412</v>
      </c>
      <c r="AK30" s="127">
        <f t="shared" si="16"/>
        <v>0.08900526150599086</v>
      </c>
    </row>
    <row r="31" spans="1:37" ht="13.5">
      <c r="A31" s="62" t="s">
        <v>97</v>
      </c>
      <c r="B31" s="63" t="s">
        <v>587</v>
      </c>
      <c r="C31" s="64" t="s">
        <v>588</v>
      </c>
      <c r="D31" s="85">
        <v>143977243</v>
      </c>
      <c r="E31" s="86">
        <v>44978200</v>
      </c>
      <c r="F31" s="87">
        <f t="shared" si="0"/>
        <v>188955443</v>
      </c>
      <c r="G31" s="85">
        <v>143977243</v>
      </c>
      <c r="H31" s="86">
        <v>44978200</v>
      </c>
      <c r="I31" s="87">
        <f t="shared" si="1"/>
        <v>188955443</v>
      </c>
      <c r="J31" s="85">
        <v>34176819</v>
      </c>
      <c r="K31" s="86">
        <v>1805811</v>
      </c>
      <c r="L31" s="86">
        <f t="shared" si="2"/>
        <v>35982630</v>
      </c>
      <c r="M31" s="104">
        <f t="shared" si="3"/>
        <v>0.19042917964527753</v>
      </c>
      <c r="N31" s="85">
        <v>35175218</v>
      </c>
      <c r="O31" s="86">
        <v>2187918</v>
      </c>
      <c r="P31" s="86">
        <f t="shared" si="4"/>
        <v>37363136</v>
      </c>
      <c r="Q31" s="104">
        <f t="shared" si="5"/>
        <v>0.19773516659162868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69352037</v>
      </c>
      <c r="AA31" s="86">
        <f t="shared" si="11"/>
        <v>3993729</v>
      </c>
      <c r="AB31" s="86">
        <f t="shared" si="12"/>
        <v>73345766</v>
      </c>
      <c r="AC31" s="104">
        <f t="shared" si="13"/>
        <v>0.3881643462369062</v>
      </c>
      <c r="AD31" s="85">
        <v>33038279</v>
      </c>
      <c r="AE31" s="86">
        <v>3826928</v>
      </c>
      <c r="AF31" s="86">
        <f t="shared" si="14"/>
        <v>36865207</v>
      </c>
      <c r="AG31" s="86">
        <v>157112182</v>
      </c>
      <c r="AH31" s="86">
        <v>158129217</v>
      </c>
      <c r="AI31" s="87">
        <v>61948678</v>
      </c>
      <c r="AJ31" s="124">
        <f t="shared" si="15"/>
        <v>0.39429582869646607</v>
      </c>
      <c r="AK31" s="125">
        <f t="shared" si="16"/>
        <v>0.01350674634757909</v>
      </c>
    </row>
    <row r="32" spans="1:37" ht="13.5">
      <c r="A32" s="62" t="s">
        <v>97</v>
      </c>
      <c r="B32" s="63" t="s">
        <v>589</v>
      </c>
      <c r="C32" s="64" t="s">
        <v>590</v>
      </c>
      <c r="D32" s="85">
        <v>472975068</v>
      </c>
      <c r="E32" s="86">
        <v>100582330</v>
      </c>
      <c r="F32" s="87">
        <f t="shared" si="0"/>
        <v>573557398</v>
      </c>
      <c r="G32" s="85">
        <v>473590437</v>
      </c>
      <c r="H32" s="86">
        <v>117794511</v>
      </c>
      <c r="I32" s="87">
        <f t="shared" si="1"/>
        <v>591384948</v>
      </c>
      <c r="J32" s="85">
        <v>77160305</v>
      </c>
      <c r="K32" s="86">
        <v>10523676</v>
      </c>
      <c r="L32" s="86">
        <f t="shared" si="2"/>
        <v>87683981</v>
      </c>
      <c r="M32" s="104">
        <f t="shared" si="3"/>
        <v>0.1528774300632419</v>
      </c>
      <c r="N32" s="85">
        <v>88588037</v>
      </c>
      <c r="O32" s="86">
        <v>22956465</v>
      </c>
      <c r="P32" s="86">
        <f t="shared" si="4"/>
        <v>111544502</v>
      </c>
      <c r="Q32" s="104">
        <f t="shared" si="5"/>
        <v>0.19447835977524955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165748342</v>
      </c>
      <c r="AA32" s="86">
        <f t="shared" si="11"/>
        <v>33480141</v>
      </c>
      <c r="AB32" s="86">
        <f t="shared" si="12"/>
        <v>199228483</v>
      </c>
      <c r="AC32" s="104">
        <f t="shared" si="13"/>
        <v>0.34735578983849147</v>
      </c>
      <c r="AD32" s="85">
        <v>91244242</v>
      </c>
      <c r="AE32" s="86">
        <v>7617680</v>
      </c>
      <c r="AF32" s="86">
        <f t="shared" si="14"/>
        <v>98861922</v>
      </c>
      <c r="AG32" s="86">
        <v>513774237</v>
      </c>
      <c r="AH32" s="86">
        <v>526623665</v>
      </c>
      <c r="AI32" s="87">
        <v>171378381</v>
      </c>
      <c r="AJ32" s="124">
        <f t="shared" si="15"/>
        <v>0.33356748676364634</v>
      </c>
      <c r="AK32" s="125">
        <f t="shared" si="16"/>
        <v>0.12828579238020477</v>
      </c>
    </row>
    <row r="33" spans="1:37" ht="13.5">
      <c r="A33" s="62" t="s">
        <v>97</v>
      </c>
      <c r="B33" s="63" t="s">
        <v>591</v>
      </c>
      <c r="C33" s="64" t="s">
        <v>592</v>
      </c>
      <c r="D33" s="85">
        <v>983307259</v>
      </c>
      <c r="E33" s="86">
        <v>181754934</v>
      </c>
      <c r="F33" s="87">
        <f t="shared" si="0"/>
        <v>1165062193</v>
      </c>
      <c r="G33" s="85">
        <v>1005738353</v>
      </c>
      <c r="H33" s="86">
        <v>200108335</v>
      </c>
      <c r="I33" s="87">
        <f t="shared" si="1"/>
        <v>1205846688</v>
      </c>
      <c r="J33" s="85">
        <v>176633634</v>
      </c>
      <c r="K33" s="86">
        <v>14173105</v>
      </c>
      <c r="L33" s="86">
        <f t="shared" si="2"/>
        <v>190806739</v>
      </c>
      <c r="M33" s="104">
        <f t="shared" si="3"/>
        <v>0.16377386558968016</v>
      </c>
      <c r="N33" s="85">
        <v>189121430</v>
      </c>
      <c r="O33" s="86">
        <v>31935914</v>
      </c>
      <c r="P33" s="86">
        <f t="shared" si="4"/>
        <v>221057344</v>
      </c>
      <c r="Q33" s="104">
        <f t="shared" si="5"/>
        <v>0.18973866401997305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365755064</v>
      </c>
      <c r="AA33" s="86">
        <f t="shared" si="11"/>
        <v>46109019</v>
      </c>
      <c r="AB33" s="86">
        <f t="shared" si="12"/>
        <v>411864083</v>
      </c>
      <c r="AC33" s="104">
        <f t="shared" si="13"/>
        <v>0.3535125296096532</v>
      </c>
      <c r="AD33" s="85">
        <v>216067319</v>
      </c>
      <c r="AE33" s="86">
        <v>32427055</v>
      </c>
      <c r="AF33" s="86">
        <f t="shared" si="14"/>
        <v>248494374</v>
      </c>
      <c r="AG33" s="86">
        <v>1051391520</v>
      </c>
      <c r="AH33" s="86">
        <v>1094112010</v>
      </c>
      <c r="AI33" s="87">
        <v>431108737</v>
      </c>
      <c r="AJ33" s="124">
        <f t="shared" si="15"/>
        <v>0.410036345927538</v>
      </c>
      <c r="AK33" s="125">
        <f t="shared" si="16"/>
        <v>-0.11041308323543775</v>
      </c>
    </row>
    <row r="34" spans="1:37" ht="13.5">
      <c r="A34" s="62" t="s">
        <v>97</v>
      </c>
      <c r="B34" s="63" t="s">
        <v>67</v>
      </c>
      <c r="C34" s="64" t="s">
        <v>68</v>
      </c>
      <c r="D34" s="85">
        <v>1956195218</v>
      </c>
      <c r="E34" s="86">
        <v>429110665</v>
      </c>
      <c r="F34" s="87">
        <f t="shared" si="0"/>
        <v>2385305883</v>
      </c>
      <c r="G34" s="85">
        <v>1956195218</v>
      </c>
      <c r="H34" s="86">
        <v>429110665</v>
      </c>
      <c r="I34" s="87">
        <f t="shared" si="1"/>
        <v>2385305883</v>
      </c>
      <c r="J34" s="85">
        <v>368017459</v>
      </c>
      <c r="K34" s="86">
        <v>27846539</v>
      </c>
      <c r="L34" s="86">
        <f t="shared" si="2"/>
        <v>395863998</v>
      </c>
      <c r="M34" s="104">
        <f t="shared" si="3"/>
        <v>0.16595942718345277</v>
      </c>
      <c r="N34" s="85">
        <v>413424801</v>
      </c>
      <c r="O34" s="86">
        <v>52508544</v>
      </c>
      <c r="P34" s="86">
        <f t="shared" si="4"/>
        <v>465933345</v>
      </c>
      <c r="Q34" s="104">
        <f t="shared" si="5"/>
        <v>0.19533484083558939</v>
      </c>
      <c r="R34" s="85">
        <v>0</v>
      </c>
      <c r="S34" s="86">
        <v>0</v>
      </c>
      <c r="T34" s="86">
        <f t="shared" si="6"/>
        <v>0</v>
      </c>
      <c r="U34" s="104">
        <f t="shared" si="7"/>
        <v>0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f t="shared" si="10"/>
        <v>781442260</v>
      </c>
      <c r="AA34" s="86">
        <f t="shared" si="11"/>
        <v>80355083</v>
      </c>
      <c r="AB34" s="86">
        <f t="shared" si="12"/>
        <v>861797343</v>
      </c>
      <c r="AC34" s="104">
        <f t="shared" si="13"/>
        <v>0.36129426801904213</v>
      </c>
      <c r="AD34" s="85">
        <v>498345678</v>
      </c>
      <c r="AE34" s="86">
        <v>33903055</v>
      </c>
      <c r="AF34" s="86">
        <f t="shared" si="14"/>
        <v>532248733</v>
      </c>
      <c r="AG34" s="86">
        <v>2152954397</v>
      </c>
      <c r="AH34" s="86">
        <v>2148917601</v>
      </c>
      <c r="AI34" s="87">
        <v>785659522</v>
      </c>
      <c r="AJ34" s="124">
        <f t="shared" si="15"/>
        <v>0.36492158082621945</v>
      </c>
      <c r="AK34" s="125">
        <f t="shared" si="16"/>
        <v>-0.1245947315387973</v>
      </c>
    </row>
    <row r="35" spans="1:37" ht="13.5">
      <c r="A35" s="62" t="s">
        <v>97</v>
      </c>
      <c r="B35" s="63" t="s">
        <v>593</v>
      </c>
      <c r="C35" s="64" t="s">
        <v>594</v>
      </c>
      <c r="D35" s="85">
        <v>655203278</v>
      </c>
      <c r="E35" s="86">
        <v>58731555</v>
      </c>
      <c r="F35" s="87">
        <f t="shared" si="0"/>
        <v>713934833</v>
      </c>
      <c r="G35" s="85">
        <v>680059962</v>
      </c>
      <c r="H35" s="86">
        <v>65581191</v>
      </c>
      <c r="I35" s="87">
        <f t="shared" si="1"/>
        <v>745641153</v>
      </c>
      <c r="J35" s="85">
        <v>125850441</v>
      </c>
      <c r="K35" s="86">
        <v>5648189</v>
      </c>
      <c r="L35" s="86">
        <f t="shared" si="2"/>
        <v>131498630</v>
      </c>
      <c r="M35" s="104">
        <f t="shared" si="3"/>
        <v>0.1841885616470544</v>
      </c>
      <c r="N35" s="85">
        <v>152077855</v>
      </c>
      <c r="O35" s="86">
        <v>8955980</v>
      </c>
      <c r="P35" s="86">
        <f t="shared" si="4"/>
        <v>161033835</v>
      </c>
      <c r="Q35" s="104">
        <f t="shared" si="5"/>
        <v>0.22555817079736185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277928296</v>
      </c>
      <c r="AA35" s="86">
        <f t="shared" si="11"/>
        <v>14604169</v>
      </c>
      <c r="AB35" s="86">
        <f t="shared" si="12"/>
        <v>292532465</v>
      </c>
      <c r="AC35" s="104">
        <f t="shared" si="13"/>
        <v>0.40974673244441623</v>
      </c>
      <c r="AD35" s="85">
        <v>148119320</v>
      </c>
      <c r="AE35" s="86">
        <v>11048333</v>
      </c>
      <c r="AF35" s="86">
        <f t="shared" si="14"/>
        <v>159167653</v>
      </c>
      <c r="AG35" s="86">
        <v>700304841</v>
      </c>
      <c r="AH35" s="86">
        <v>679478214</v>
      </c>
      <c r="AI35" s="87">
        <v>302327289</v>
      </c>
      <c r="AJ35" s="124">
        <f t="shared" si="15"/>
        <v>0.43170812380547285</v>
      </c>
      <c r="AK35" s="125">
        <f t="shared" si="16"/>
        <v>0.01172463100904042</v>
      </c>
    </row>
    <row r="36" spans="1:37" ht="13.5">
      <c r="A36" s="62" t="s">
        <v>97</v>
      </c>
      <c r="B36" s="63" t="s">
        <v>595</v>
      </c>
      <c r="C36" s="64" t="s">
        <v>596</v>
      </c>
      <c r="D36" s="85">
        <v>617564799</v>
      </c>
      <c r="E36" s="86">
        <v>81969182</v>
      </c>
      <c r="F36" s="87">
        <f t="shared" si="0"/>
        <v>699533981</v>
      </c>
      <c r="G36" s="85">
        <v>593644586</v>
      </c>
      <c r="H36" s="86">
        <v>122586294</v>
      </c>
      <c r="I36" s="87">
        <f t="shared" si="1"/>
        <v>716230880</v>
      </c>
      <c r="J36" s="85">
        <v>116901692</v>
      </c>
      <c r="K36" s="86">
        <v>13252487</v>
      </c>
      <c r="L36" s="86">
        <f t="shared" si="2"/>
        <v>130154179</v>
      </c>
      <c r="M36" s="104">
        <f t="shared" si="3"/>
        <v>0.18605840821905692</v>
      </c>
      <c r="N36" s="85">
        <v>171313839</v>
      </c>
      <c r="O36" s="86">
        <v>22672924</v>
      </c>
      <c r="P36" s="86">
        <f t="shared" si="4"/>
        <v>193986763</v>
      </c>
      <c r="Q36" s="104">
        <f t="shared" si="5"/>
        <v>0.27730856294170503</v>
      </c>
      <c r="R36" s="85">
        <v>0</v>
      </c>
      <c r="S36" s="86">
        <v>0</v>
      </c>
      <c r="T36" s="86">
        <f t="shared" si="6"/>
        <v>0</v>
      </c>
      <c r="U36" s="104">
        <f t="shared" si="7"/>
        <v>0</v>
      </c>
      <c r="V36" s="85">
        <v>0</v>
      </c>
      <c r="W36" s="86">
        <v>0</v>
      </c>
      <c r="X36" s="86">
        <f t="shared" si="8"/>
        <v>0</v>
      </c>
      <c r="Y36" s="104">
        <f t="shared" si="9"/>
        <v>0</v>
      </c>
      <c r="Z36" s="85">
        <f t="shared" si="10"/>
        <v>288215531</v>
      </c>
      <c r="AA36" s="86">
        <f t="shared" si="11"/>
        <v>35925411</v>
      </c>
      <c r="AB36" s="86">
        <f t="shared" si="12"/>
        <v>324140942</v>
      </c>
      <c r="AC36" s="104">
        <f t="shared" si="13"/>
        <v>0.463366971160762</v>
      </c>
      <c r="AD36" s="85">
        <v>149421257</v>
      </c>
      <c r="AE36" s="86">
        <v>13084261</v>
      </c>
      <c r="AF36" s="86">
        <f t="shared" si="14"/>
        <v>162505518</v>
      </c>
      <c r="AG36" s="86">
        <v>683803848</v>
      </c>
      <c r="AH36" s="86">
        <v>695080257</v>
      </c>
      <c r="AI36" s="87">
        <v>268193022</v>
      </c>
      <c r="AJ36" s="124">
        <f t="shared" si="15"/>
        <v>0.39220753551536025</v>
      </c>
      <c r="AK36" s="125">
        <f t="shared" si="16"/>
        <v>0.19372416018513294</v>
      </c>
    </row>
    <row r="37" spans="1:37" ht="13.5">
      <c r="A37" s="62" t="s">
        <v>97</v>
      </c>
      <c r="B37" s="63" t="s">
        <v>597</v>
      </c>
      <c r="C37" s="64" t="s">
        <v>598</v>
      </c>
      <c r="D37" s="85">
        <v>878260638</v>
      </c>
      <c r="E37" s="86">
        <v>150741510</v>
      </c>
      <c r="F37" s="87">
        <f t="shared" si="0"/>
        <v>1029002148</v>
      </c>
      <c r="G37" s="85">
        <v>887932745</v>
      </c>
      <c r="H37" s="86">
        <v>176256967</v>
      </c>
      <c r="I37" s="87">
        <f t="shared" si="1"/>
        <v>1064189712</v>
      </c>
      <c r="J37" s="85">
        <v>163163589</v>
      </c>
      <c r="K37" s="86">
        <v>24167317</v>
      </c>
      <c r="L37" s="86">
        <f t="shared" si="2"/>
        <v>187330906</v>
      </c>
      <c r="M37" s="104">
        <f t="shared" si="3"/>
        <v>0.18205103494108546</v>
      </c>
      <c r="N37" s="85">
        <v>186731445</v>
      </c>
      <c r="O37" s="86">
        <v>21071628</v>
      </c>
      <c r="P37" s="86">
        <f t="shared" si="4"/>
        <v>207803073</v>
      </c>
      <c r="Q37" s="104">
        <f t="shared" si="5"/>
        <v>0.20194619943592187</v>
      </c>
      <c r="R37" s="85">
        <v>0</v>
      </c>
      <c r="S37" s="86">
        <v>0</v>
      </c>
      <c r="T37" s="86">
        <f t="shared" si="6"/>
        <v>0</v>
      </c>
      <c r="U37" s="104">
        <f t="shared" si="7"/>
        <v>0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f t="shared" si="10"/>
        <v>349895034</v>
      </c>
      <c r="AA37" s="86">
        <f t="shared" si="11"/>
        <v>45238945</v>
      </c>
      <c r="AB37" s="86">
        <f t="shared" si="12"/>
        <v>395133979</v>
      </c>
      <c r="AC37" s="104">
        <f t="shared" si="13"/>
        <v>0.38399723437700733</v>
      </c>
      <c r="AD37" s="85">
        <v>154867239</v>
      </c>
      <c r="AE37" s="86">
        <v>20432836</v>
      </c>
      <c r="AF37" s="86">
        <f t="shared" si="14"/>
        <v>175300075</v>
      </c>
      <c r="AG37" s="86">
        <v>949492514</v>
      </c>
      <c r="AH37" s="86">
        <v>936257350</v>
      </c>
      <c r="AI37" s="87">
        <v>350726718</v>
      </c>
      <c r="AJ37" s="124">
        <f t="shared" si="15"/>
        <v>0.3693833419733523</v>
      </c>
      <c r="AK37" s="125">
        <f t="shared" si="16"/>
        <v>0.18541348598966656</v>
      </c>
    </row>
    <row r="38" spans="1:37" ht="13.5">
      <c r="A38" s="62" t="s">
        <v>112</v>
      </c>
      <c r="B38" s="63" t="s">
        <v>599</v>
      </c>
      <c r="C38" s="64" t="s">
        <v>600</v>
      </c>
      <c r="D38" s="85">
        <v>387837607</v>
      </c>
      <c r="E38" s="86">
        <v>9303300</v>
      </c>
      <c r="F38" s="87">
        <f t="shared" si="0"/>
        <v>397140907</v>
      </c>
      <c r="G38" s="85">
        <v>387837607</v>
      </c>
      <c r="H38" s="86">
        <v>9303300</v>
      </c>
      <c r="I38" s="87">
        <f t="shared" si="1"/>
        <v>397140907</v>
      </c>
      <c r="J38" s="85">
        <v>46032358</v>
      </c>
      <c r="K38" s="86">
        <v>35000</v>
      </c>
      <c r="L38" s="86">
        <f t="shared" si="2"/>
        <v>46067358</v>
      </c>
      <c r="M38" s="104">
        <f t="shared" si="3"/>
        <v>0.11599751420218214</v>
      </c>
      <c r="N38" s="85">
        <v>58379986</v>
      </c>
      <c r="O38" s="86">
        <v>608549</v>
      </c>
      <c r="P38" s="86">
        <f t="shared" si="4"/>
        <v>58988535</v>
      </c>
      <c r="Q38" s="104">
        <f t="shared" si="5"/>
        <v>0.1485330117353033</v>
      </c>
      <c r="R38" s="85">
        <v>0</v>
      </c>
      <c r="S38" s="86">
        <v>0</v>
      </c>
      <c r="T38" s="86">
        <f t="shared" si="6"/>
        <v>0</v>
      </c>
      <c r="U38" s="104">
        <f t="shared" si="7"/>
        <v>0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f t="shared" si="10"/>
        <v>104412344</v>
      </c>
      <c r="AA38" s="86">
        <f t="shared" si="11"/>
        <v>643549</v>
      </c>
      <c r="AB38" s="86">
        <f t="shared" si="12"/>
        <v>105055893</v>
      </c>
      <c r="AC38" s="104">
        <f t="shared" si="13"/>
        <v>0.26453052593748544</v>
      </c>
      <c r="AD38" s="85">
        <v>93060629</v>
      </c>
      <c r="AE38" s="86">
        <v>182111</v>
      </c>
      <c r="AF38" s="86">
        <f t="shared" si="14"/>
        <v>93242740</v>
      </c>
      <c r="AG38" s="86">
        <v>345222781</v>
      </c>
      <c r="AH38" s="86">
        <v>384096461</v>
      </c>
      <c r="AI38" s="87">
        <v>140616279</v>
      </c>
      <c r="AJ38" s="124">
        <f t="shared" si="15"/>
        <v>0.4073203934939624</v>
      </c>
      <c r="AK38" s="125">
        <f t="shared" si="16"/>
        <v>-0.36736592039230076</v>
      </c>
    </row>
    <row r="39" spans="1:37" ht="13.5">
      <c r="A39" s="65"/>
      <c r="B39" s="66" t="s">
        <v>601</v>
      </c>
      <c r="C39" s="67"/>
      <c r="D39" s="88">
        <f>SUM(D31:D38)</f>
        <v>6095321110</v>
      </c>
      <c r="E39" s="89">
        <f>SUM(E31:E38)</f>
        <v>1057171676</v>
      </c>
      <c r="F39" s="90">
        <f t="shared" si="0"/>
        <v>7152492786</v>
      </c>
      <c r="G39" s="88">
        <f>SUM(G31:G38)</f>
        <v>6128976151</v>
      </c>
      <c r="H39" s="89">
        <f>SUM(H31:H38)</f>
        <v>1165719463</v>
      </c>
      <c r="I39" s="90">
        <f t="shared" si="1"/>
        <v>7294695614</v>
      </c>
      <c r="J39" s="88">
        <f>SUM(J31:J38)</f>
        <v>1107936297</v>
      </c>
      <c r="K39" s="89">
        <f>SUM(K31:K38)</f>
        <v>97452124</v>
      </c>
      <c r="L39" s="89">
        <f t="shared" si="2"/>
        <v>1205388421</v>
      </c>
      <c r="M39" s="105">
        <f t="shared" si="3"/>
        <v>0.16852703764474652</v>
      </c>
      <c r="N39" s="88">
        <f>SUM(N31:N38)</f>
        <v>1294812611</v>
      </c>
      <c r="O39" s="89">
        <f>SUM(O31:O38)</f>
        <v>162897922</v>
      </c>
      <c r="P39" s="89">
        <f t="shared" si="4"/>
        <v>1457710533</v>
      </c>
      <c r="Q39" s="105">
        <f t="shared" si="5"/>
        <v>0.20380454431960612</v>
      </c>
      <c r="R39" s="88">
        <f>SUM(R31:R38)</f>
        <v>0</v>
      </c>
      <c r="S39" s="89">
        <f>SUM(S31:S38)</f>
        <v>0</v>
      </c>
      <c r="T39" s="89">
        <f t="shared" si="6"/>
        <v>0</v>
      </c>
      <c r="U39" s="105">
        <f t="shared" si="7"/>
        <v>0</v>
      </c>
      <c r="V39" s="88">
        <f>SUM(V31:V38)</f>
        <v>0</v>
      </c>
      <c r="W39" s="89">
        <f>SUM(W31:W38)</f>
        <v>0</v>
      </c>
      <c r="X39" s="89">
        <f t="shared" si="8"/>
        <v>0</v>
      </c>
      <c r="Y39" s="105">
        <f t="shared" si="9"/>
        <v>0</v>
      </c>
      <c r="Z39" s="88">
        <f t="shared" si="10"/>
        <v>2402748908</v>
      </c>
      <c r="AA39" s="89">
        <f t="shared" si="11"/>
        <v>260350046</v>
      </c>
      <c r="AB39" s="89">
        <f t="shared" si="12"/>
        <v>2663098954</v>
      </c>
      <c r="AC39" s="105">
        <f t="shared" si="13"/>
        <v>0.3723315819643526</v>
      </c>
      <c r="AD39" s="88">
        <f>SUM(AD31:AD38)</f>
        <v>1384163963</v>
      </c>
      <c r="AE39" s="89">
        <f>SUM(AE31:AE38)</f>
        <v>122522259</v>
      </c>
      <c r="AF39" s="89">
        <f t="shared" si="14"/>
        <v>1506686222</v>
      </c>
      <c r="AG39" s="89">
        <f>SUM(AG31:AG38)</f>
        <v>6554056320</v>
      </c>
      <c r="AH39" s="89">
        <f>SUM(AH31:AH38)</f>
        <v>6622694775</v>
      </c>
      <c r="AI39" s="90">
        <f>SUM(AI31:AI38)</f>
        <v>2511958626</v>
      </c>
      <c r="AJ39" s="126">
        <f t="shared" si="15"/>
        <v>0.3832677815621822</v>
      </c>
      <c r="AK39" s="127">
        <f t="shared" si="16"/>
        <v>-0.03250556637797408</v>
      </c>
    </row>
    <row r="40" spans="1:37" ht="13.5">
      <c r="A40" s="62" t="s">
        <v>97</v>
      </c>
      <c r="B40" s="63" t="s">
        <v>602</v>
      </c>
      <c r="C40" s="64" t="s">
        <v>603</v>
      </c>
      <c r="D40" s="85">
        <v>91087400</v>
      </c>
      <c r="E40" s="86">
        <v>10366600</v>
      </c>
      <c r="F40" s="87">
        <f t="shared" si="0"/>
        <v>101454000</v>
      </c>
      <c r="G40" s="85">
        <v>91087400</v>
      </c>
      <c r="H40" s="86">
        <v>10366600</v>
      </c>
      <c r="I40" s="87">
        <f t="shared" si="1"/>
        <v>101454000</v>
      </c>
      <c r="J40" s="85">
        <v>12342587</v>
      </c>
      <c r="K40" s="86">
        <v>3358323</v>
      </c>
      <c r="L40" s="86">
        <f t="shared" si="2"/>
        <v>15700910</v>
      </c>
      <c r="M40" s="104">
        <f t="shared" si="3"/>
        <v>0.15475890551382893</v>
      </c>
      <c r="N40" s="85">
        <v>33425987</v>
      </c>
      <c r="O40" s="86">
        <v>2005752</v>
      </c>
      <c r="P40" s="86">
        <f t="shared" si="4"/>
        <v>35431739</v>
      </c>
      <c r="Q40" s="104">
        <f t="shared" si="5"/>
        <v>0.34923944841997356</v>
      </c>
      <c r="R40" s="85">
        <v>0</v>
      </c>
      <c r="S40" s="86">
        <v>0</v>
      </c>
      <c r="T40" s="86">
        <f t="shared" si="6"/>
        <v>0</v>
      </c>
      <c r="U40" s="104">
        <f t="shared" si="7"/>
        <v>0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f t="shared" si="10"/>
        <v>45768574</v>
      </c>
      <c r="AA40" s="86">
        <f t="shared" si="11"/>
        <v>5364075</v>
      </c>
      <c r="AB40" s="86">
        <f t="shared" si="12"/>
        <v>51132649</v>
      </c>
      <c r="AC40" s="104">
        <f t="shared" si="13"/>
        <v>0.5039983539338025</v>
      </c>
      <c r="AD40" s="85">
        <v>29901262</v>
      </c>
      <c r="AE40" s="86">
        <v>3651933</v>
      </c>
      <c r="AF40" s="86">
        <f t="shared" si="14"/>
        <v>33553195</v>
      </c>
      <c r="AG40" s="86">
        <v>95139700</v>
      </c>
      <c r="AH40" s="86">
        <v>103631743</v>
      </c>
      <c r="AI40" s="87">
        <v>44248172</v>
      </c>
      <c r="AJ40" s="124">
        <f t="shared" si="15"/>
        <v>0.46508630992109495</v>
      </c>
      <c r="AK40" s="125">
        <f t="shared" si="16"/>
        <v>0.05598703789609316</v>
      </c>
    </row>
    <row r="41" spans="1:37" ht="13.5">
      <c r="A41" s="62" t="s">
        <v>97</v>
      </c>
      <c r="B41" s="63" t="s">
        <v>604</v>
      </c>
      <c r="C41" s="64" t="s">
        <v>605</v>
      </c>
      <c r="D41" s="85">
        <v>82341758</v>
      </c>
      <c r="E41" s="86">
        <v>15699750</v>
      </c>
      <c r="F41" s="87">
        <f t="shared" si="0"/>
        <v>98041508</v>
      </c>
      <c r="G41" s="85">
        <v>79929274</v>
      </c>
      <c r="H41" s="86">
        <v>19642758</v>
      </c>
      <c r="I41" s="87">
        <f t="shared" si="1"/>
        <v>99572032</v>
      </c>
      <c r="J41" s="85">
        <v>22754364</v>
      </c>
      <c r="K41" s="86">
        <v>573445</v>
      </c>
      <c r="L41" s="86">
        <f t="shared" si="2"/>
        <v>23327809</v>
      </c>
      <c r="M41" s="104">
        <f t="shared" si="3"/>
        <v>0.23793808842679165</v>
      </c>
      <c r="N41" s="85">
        <v>15473794</v>
      </c>
      <c r="O41" s="86">
        <v>1803559</v>
      </c>
      <c r="P41" s="86">
        <f t="shared" si="4"/>
        <v>17277353</v>
      </c>
      <c r="Q41" s="104">
        <f t="shared" si="5"/>
        <v>0.17622488018034158</v>
      </c>
      <c r="R41" s="85">
        <v>0</v>
      </c>
      <c r="S41" s="86">
        <v>0</v>
      </c>
      <c r="T41" s="86">
        <f t="shared" si="6"/>
        <v>0</v>
      </c>
      <c r="U41" s="104">
        <f t="shared" si="7"/>
        <v>0</v>
      </c>
      <c r="V41" s="85">
        <v>0</v>
      </c>
      <c r="W41" s="86">
        <v>0</v>
      </c>
      <c r="X41" s="86">
        <f t="shared" si="8"/>
        <v>0</v>
      </c>
      <c r="Y41" s="104">
        <f t="shared" si="9"/>
        <v>0</v>
      </c>
      <c r="Z41" s="85">
        <f t="shared" si="10"/>
        <v>38228158</v>
      </c>
      <c r="AA41" s="86">
        <f t="shared" si="11"/>
        <v>2377004</v>
      </c>
      <c r="AB41" s="86">
        <f t="shared" si="12"/>
        <v>40605162</v>
      </c>
      <c r="AC41" s="104">
        <f t="shared" si="13"/>
        <v>0.4141629686071332</v>
      </c>
      <c r="AD41" s="85">
        <v>29079724</v>
      </c>
      <c r="AE41" s="86">
        <v>358723</v>
      </c>
      <c r="AF41" s="86">
        <f t="shared" si="14"/>
        <v>29438447</v>
      </c>
      <c r="AG41" s="86">
        <v>76880826</v>
      </c>
      <c r="AH41" s="86">
        <v>86580236</v>
      </c>
      <c r="AI41" s="87">
        <v>44154166</v>
      </c>
      <c r="AJ41" s="124">
        <f t="shared" si="15"/>
        <v>0.5743196099375936</v>
      </c>
      <c r="AK41" s="125">
        <f t="shared" si="16"/>
        <v>-0.41310243030143545</v>
      </c>
    </row>
    <row r="42" spans="1:37" ht="13.5">
      <c r="A42" s="62" t="s">
        <v>97</v>
      </c>
      <c r="B42" s="63" t="s">
        <v>606</v>
      </c>
      <c r="C42" s="64" t="s">
        <v>607</v>
      </c>
      <c r="D42" s="85">
        <v>319843690</v>
      </c>
      <c r="E42" s="86">
        <v>24187200</v>
      </c>
      <c r="F42" s="87">
        <f t="shared" si="0"/>
        <v>344030890</v>
      </c>
      <c r="G42" s="85">
        <v>319843690</v>
      </c>
      <c r="H42" s="86">
        <v>24187200</v>
      </c>
      <c r="I42" s="87">
        <f t="shared" si="1"/>
        <v>344030890</v>
      </c>
      <c r="J42" s="85">
        <v>80226711</v>
      </c>
      <c r="K42" s="86">
        <v>3960749</v>
      </c>
      <c r="L42" s="86">
        <f t="shared" si="2"/>
        <v>84187460</v>
      </c>
      <c r="M42" s="104">
        <f t="shared" si="3"/>
        <v>0.24470901435623993</v>
      </c>
      <c r="N42" s="85">
        <v>111700375</v>
      </c>
      <c r="O42" s="86">
        <v>5470115</v>
      </c>
      <c r="P42" s="86">
        <f t="shared" si="4"/>
        <v>117170490</v>
      </c>
      <c r="Q42" s="104">
        <f t="shared" si="5"/>
        <v>0.3405813065216324</v>
      </c>
      <c r="R42" s="85">
        <v>0</v>
      </c>
      <c r="S42" s="86">
        <v>0</v>
      </c>
      <c r="T42" s="86">
        <f t="shared" si="6"/>
        <v>0</v>
      </c>
      <c r="U42" s="104">
        <f t="shared" si="7"/>
        <v>0</v>
      </c>
      <c r="V42" s="85">
        <v>0</v>
      </c>
      <c r="W42" s="86">
        <v>0</v>
      </c>
      <c r="X42" s="86">
        <f t="shared" si="8"/>
        <v>0</v>
      </c>
      <c r="Y42" s="104">
        <f t="shared" si="9"/>
        <v>0</v>
      </c>
      <c r="Z42" s="85">
        <f t="shared" si="10"/>
        <v>191927086</v>
      </c>
      <c r="AA42" s="86">
        <f t="shared" si="11"/>
        <v>9430864</v>
      </c>
      <c r="AB42" s="86">
        <f t="shared" si="12"/>
        <v>201357950</v>
      </c>
      <c r="AC42" s="104">
        <f t="shared" si="13"/>
        <v>0.5852903208778724</v>
      </c>
      <c r="AD42" s="85">
        <v>71105173</v>
      </c>
      <c r="AE42" s="86">
        <v>19029009</v>
      </c>
      <c r="AF42" s="86">
        <f t="shared" si="14"/>
        <v>90134182</v>
      </c>
      <c r="AG42" s="86">
        <v>319674240</v>
      </c>
      <c r="AH42" s="86">
        <v>377860646</v>
      </c>
      <c r="AI42" s="87">
        <v>155146068</v>
      </c>
      <c r="AJ42" s="124">
        <f t="shared" si="15"/>
        <v>0.48532552388331324</v>
      </c>
      <c r="AK42" s="125">
        <f t="shared" si="16"/>
        <v>0.2999562141696699</v>
      </c>
    </row>
    <row r="43" spans="1:37" ht="13.5">
      <c r="A43" s="62" t="s">
        <v>112</v>
      </c>
      <c r="B43" s="63" t="s">
        <v>608</v>
      </c>
      <c r="C43" s="64" t="s">
        <v>609</v>
      </c>
      <c r="D43" s="85">
        <v>80483157</v>
      </c>
      <c r="E43" s="86">
        <v>1015350</v>
      </c>
      <c r="F43" s="87">
        <f t="shared" si="0"/>
        <v>81498507</v>
      </c>
      <c r="G43" s="85">
        <v>80483157</v>
      </c>
      <c r="H43" s="86">
        <v>1015350</v>
      </c>
      <c r="I43" s="87">
        <f t="shared" si="1"/>
        <v>81498507</v>
      </c>
      <c r="J43" s="85">
        <v>19218975</v>
      </c>
      <c r="K43" s="86">
        <v>130863</v>
      </c>
      <c r="L43" s="86">
        <f t="shared" si="2"/>
        <v>19349838</v>
      </c>
      <c r="M43" s="104">
        <f t="shared" si="3"/>
        <v>0.23742567455867628</v>
      </c>
      <c r="N43" s="85">
        <v>22118170</v>
      </c>
      <c r="O43" s="86">
        <v>95200</v>
      </c>
      <c r="P43" s="86">
        <f t="shared" si="4"/>
        <v>22213370</v>
      </c>
      <c r="Q43" s="104">
        <f t="shared" si="5"/>
        <v>0.27256168017900007</v>
      </c>
      <c r="R43" s="85">
        <v>0</v>
      </c>
      <c r="S43" s="86">
        <v>0</v>
      </c>
      <c r="T43" s="86">
        <f t="shared" si="6"/>
        <v>0</v>
      </c>
      <c r="U43" s="104">
        <f t="shared" si="7"/>
        <v>0</v>
      </c>
      <c r="V43" s="85">
        <v>0</v>
      </c>
      <c r="W43" s="86">
        <v>0</v>
      </c>
      <c r="X43" s="86">
        <f t="shared" si="8"/>
        <v>0</v>
      </c>
      <c r="Y43" s="104">
        <f t="shared" si="9"/>
        <v>0</v>
      </c>
      <c r="Z43" s="85">
        <f t="shared" si="10"/>
        <v>41337145</v>
      </c>
      <c r="AA43" s="86">
        <f t="shared" si="11"/>
        <v>226063</v>
      </c>
      <c r="AB43" s="86">
        <f t="shared" si="12"/>
        <v>41563208</v>
      </c>
      <c r="AC43" s="104">
        <f t="shared" si="13"/>
        <v>0.5099873547376763</v>
      </c>
      <c r="AD43" s="85">
        <v>20662873</v>
      </c>
      <c r="AE43" s="86">
        <v>55520</v>
      </c>
      <c r="AF43" s="86">
        <f t="shared" si="14"/>
        <v>20718393</v>
      </c>
      <c r="AG43" s="86">
        <v>72933224</v>
      </c>
      <c r="AH43" s="86">
        <v>82126728</v>
      </c>
      <c r="AI43" s="87">
        <v>36384972</v>
      </c>
      <c r="AJ43" s="124">
        <f t="shared" si="15"/>
        <v>0.4988806198941651</v>
      </c>
      <c r="AK43" s="125">
        <f t="shared" si="16"/>
        <v>0.0721569959600632</v>
      </c>
    </row>
    <row r="44" spans="1:37" ht="13.5">
      <c r="A44" s="65"/>
      <c r="B44" s="66" t="s">
        <v>610</v>
      </c>
      <c r="C44" s="67"/>
      <c r="D44" s="88">
        <f>SUM(D40:D43)</f>
        <v>573756005</v>
      </c>
      <c r="E44" s="89">
        <f>SUM(E40:E43)</f>
        <v>51268900</v>
      </c>
      <c r="F44" s="90">
        <f t="shared" si="0"/>
        <v>625024905</v>
      </c>
      <c r="G44" s="88">
        <f>SUM(G40:G43)</f>
        <v>571343521</v>
      </c>
      <c r="H44" s="89">
        <f>SUM(H40:H43)</f>
        <v>55211908</v>
      </c>
      <c r="I44" s="90">
        <f t="shared" si="1"/>
        <v>626555429</v>
      </c>
      <c r="J44" s="88">
        <f>SUM(J40:J43)</f>
        <v>134542637</v>
      </c>
      <c r="K44" s="89">
        <f>SUM(K40:K43)</f>
        <v>8023380</v>
      </c>
      <c r="L44" s="89">
        <f t="shared" si="2"/>
        <v>142566017</v>
      </c>
      <c r="M44" s="105">
        <f t="shared" si="3"/>
        <v>0.22809653800915342</v>
      </c>
      <c r="N44" s="88">
        <f>SUM(N40:N43)</f>
        <v>182718326</v>
      </c>
      <c r="O44" s="89">
        <f>SUM(O40:O43)</f>
        <v>9374626</v>
      </c>
      <c r="P44" s="89">
        <f t="shared" si="4"/>
        <v>192092952</v>
      </c>
      <c r="Q44" s="105">
        <f t="shared" si="5"/>
        <v>0.3073364764560862</v>
      </c>
      <c r="R44" s="88">
        <f>SUM(R40:R43)</f>
        <v>0</v>
      </c>
      <c r="S44" s="89">
        <f>SUM(S40:S43)</f>
        <v>0</v>
      </c>
      <c r="T44" s="89">
        <f t="shared" si="6"/>
        <v>0</v>
      </c>
      <c r="U44" s="105">
        <f t="shared" si="7"/>
        <v>0</v>
      </c>
      <c r="V44" s="88">
        <f>SUM(V40:V43)</f>
        <v>0</v>
      </c>
      <c r="W44" s="89">
        <f>SUM(W40:W43)</f>
        <v>0</v>
      </c>
      <c r="X44" s="89">
        <f t="shared" si="8"/>
        <v>0</v>
      </c>
      <c r="Y44" s="105">
        <f t="shared" si="9"/>
        <v>0</v>
      </c>
      <c r="Z44" s="88">
        <f t="shared" si="10"/>
        <v>317260963</v>
      </c>
      <c r="AA44" s="89">
        <f t="shared" si="11"/>
        <v>17398006</v>
      </c>
      <c r="AB44" s="89">
        <f t="shared" si="12"/>
        <v>334658969</v>
      </c>
      <c r="AC44" s="105">
        <f t="shared" si="13"/>
        <v>0.5354330144652396</v>
      </c>
      <c r="AD44" s="88">
        <f>SUM(AD40:AD43)</f>
        <v>150749032</v>
      </c>
      <c r="AE44" s="89">
        <f>SUM(AE40:AE43)</f>
        <v>23095185</v>
      </c>
      <c r="AF44" s="89">
        <f t="shared" si="14"/>
        <v>173844217</v>
      </c>
      <c r="AG44" s="89">
        <f>SUM(AG40:AG43)</f>
        <v>564627990</v>
      </c>
      <c r="AH44" s="89">
        <f>SUM(AH40:AH43)</f>
        <v>650199353</v>
      </c>
      <c r="AI44" s="90">
        <f>SUM(AI40:AI43)</f>
        <v>279933378</v>
      </c>
      <c r="AJ44" s="126">
        <f t="shared" si="15"/>
        <v>0.4957837424956563</v>
      </c>
      <c r="AK44" s="127">
        <f t="shared" si="16"/>
        <v>0.10497176906379346</v>
      </c>
    </row>
    <row r="45" spans="1:37" ht="13.5">
      <c r="A45" s="68"/>
      <c r="B45" s="69" t="s">
        <v>611</v>
      </c>
      <c r="C45" s="70"/>
      <c r="D45" s="91">
        <f>SUM(D9,D11:D16,D18:D23,D25:D29,D31:D38,D40:D43)</f>
        <v>58638878757</v>
      </c>
      <c r="E45" s="92">
        <f>SUM(E9,E11:E16,E18:E23,E25:E29,E31:E38,E40:E43)</f>
        <v>11921713543</v>
      </c>
      <c r="F45" s="93">
        <f t="shared" si="0"/>
        <v>70560592300</v>
      </c>
      <c r="G45" s="91">
        <f>SUM(G9,G11:G16,G18:G23,G25:G29,G31:G38,G40:G43)</f>
        <v>58946744267</v>
      </c>
      <c r="H45" s="92">
        <f>SUM(H9,H11:H16,H18:H23,H25:H29,H31:H38,H40:H43)</f>
        <v>12914390606</v>
      </c>
      <c r="I45" s="93">
        <f t="shared" si="1"/>
        <v>71861134873</v>
      </c>
      <c r="J45" s="91">
        <f>SUM(J9,J11:J16,J18:J23,J25:J29,J31:J38,J40:J43)</f>
        <v>11494536302</v>
      </c>
      <c r="K45" s="92">
        <f>SUM(K9,K11:K16,K18:K23,K25:K29,K31:K38,K40:K43)</f>
        <v>1020485438</v>
      </c>
      <c r="L45" s="92">
        <f t="shared" si="2"/>
        <v>12515021740</v>
      </c>
      <c r="M45" s="106">
        <f t="shared" si="3"/>
        <v>0.177365599296422</v>
      </c>
      <c r="N45" s="91">
        <f>SUM(N9,N11:N16,N18:N23,N25:N29,N31:N38,N40:N43)</f>
        <v>13640974908</v>
      </c>
      <c r="O45" s="92">
        <f>SUM(O9,O11:O16,O18:O23,O25:O29,O31:O38,O40:O43)</f>
        <v>2005575345</v>
      </c>
      <c r="P45" s="92">
        <f t="shared" si="4"/>
        <v>15646550253</v>
      </c>
      <c r="Q45" s="106">
        <f t="shared" si="5"/>
        <v>0.22174629978269045</v>
      </c>
      <c r="R45" s="91">
        <f>SUM(R9,R11:R16,R18:R23,R25:R29,R31:R38,R40:R43)</f>
        <v>0</v>
      </c>
      <c r="S45" s="92">
        <f>SUM(S9,S11:S16,S18:S23,S25:S29,S31:S38,S40:S43)</f>
        <v>0</v>
      </c>
      <c r="T45" s="92">
        <f t="shared" si="6"/>
        <v>0</v>
      </c>
      <c r="U45" s="106">
        <f t="shared" si="7"/>
        <v>0</v>
      </c>
      <c r="V45" s="91">
        <f>SUM(V9,V11:V16,V18:V23,V25:V29,V31:V38,V40:V43)</f>
        <v>0</v>
      </c>
      <c r="W45" s="92">
        <f>SUM(W9,W11:W16,W18:W23,W25:W29,W31:W38,W40:W43)</f>
        <v>0</v>
      </c>
      <c r="X45" s="92">
        <f t="shared" si="8"/>
        <v>0</v>
      </c>
      <c r="Y45" s="106">
        <f t="shared" si="9"/>
        <v>0</v>
      </c>
      <c r="Z45" s="91">
        <f t="shared" si="10"/>
        <v>25135511210</v>
      </c>
      <c r="AA45" s="92">
        <f t="shared" si="11"/>
        <v>3026060783</v>
      </c>
      <c r="AB45" s="92">
        <f t="shared" si="12"/>
        <v>28161571993</v>
      </c>
      <c r="AC45" s="106">
        <f t="shared" si="13"/>
        <v>0.3991118990791125</v>
      </c>
      <c r="AD45" s="91">
        <f>SUM(AD9,AD11:AD16,AD18:AD23,AD25:AD29,AD31:AD38,AD40:AD43)</f>
        <v>13212692065</v>
      </c>
      <c r="AE45" s="92">
        <f>SUM(AE9,AE11:AE16,AE18:AE23,AE25:AE29,AE31:AE38,AE40:AE43)</f>
        <v>2037699968</v>
      </c>
      <c r="AF45" s="92">
        <f t="shared" si="14"/>
        <v>15250392033</v>
      </c>
      <c r="AG45" s="92">
        <f>SUM(AG9,AG11:AG16,AG18:AG23,AG25:AG29,AG31:AG38,AG40:AG43)</f>
        <v>66093430554</v>
      </c>
      <c r="AH45" s="92">
        <f>SUM(AH9,AH11:AH16,AH18:AH23,AH25:AH29,AH31:AH38,AH40:AH43)</f>
        <v>66751730933</v>
      </c>
      <c r="AI45" s="93">
        <f>SUM(AI9,AI11:AI16,AI18:AI23,AI25:AI29,AI31:AI38,AI40:AI43)</f>
        <v>27400264026</v>
      </c>
      <c r="AJ45" s="128">
        <f t="shared" si="15"/>
        <v>0.4145686461775243</v>
      </c>
      <c r="AK45" s="129">
        <f t="shared" si="16"/>
        <v>0.025976920405899273</v>
      </c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2"/>
      <c r="AM2" s="2"/>
      <c r="AN2" s="2"/>
      <c r="AO2" s="2"/>
    </row>
    <row r="3" spans="1:37" ht="16.5" customHeight="1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s="13" customFormat="1" ht="16.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</row>
    <row r="5" spans="1:37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s="13" customFormat="1" ht="13.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</row>
    <row r="7" spans="1:37" s="13" customFormat="1" ht="13.5">
      <c r="A7" s="32"/>
      <c r="B7" s="33" t="s">
        <v>39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</row>
    <row r="8" spans="1:37" s="13" customFormat="1" ht="13.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</row>
    <row r="9" spans="1:37" s="13" customFormat="1" ht="13.5">
      <c r="A9" s="29"/>
      <c r="B9" s="38" t="s">
        <v>40</v>
      </c>
      <c r="C9" s="39" t="s">
        <v>41</v>
      </c>
      <c r="D9" s="72">
        <v>6513297819</v>
      </c>
      <c r="E9" s="73">
        <v>1753141990</v>
      </c>
      <c r="F9" s="74">
        <f>$D9+$E9</f>
        <v>8266439809</v>
      </c>
      <c r="G9" s="72">
        <v>6513297819</v>
      </c>
      <c r="H9" s="73">
        <v>1990904124</v>
      </c>
      <c r="I9" s="75">
        <f>$G9+$H9</f>
        <v>8504201943</v>
      </c>
      <c r="J9" s="72">
        <v>1861975657</v>
      </c>
      <c r="K9" s="73">
        <v>122873219</v>
      </c>
      <c r="L9" s="73">
        <f>$J9+$K9</f>
        <v>1984848876</v>
      </c>
      <c r="M9" s="99">
        <f>IF($F9=0,0,$L9/$F9)</f>
        <v>0.2401092758020226</v>
      </c>
      <c r="N9" s="110">
        <v>1652369386</v>
      </c>
      <c r="O9" s="111">
        <v>414568738</v>
      </c>
      <c r="P9" s="112">
        <f>$N9+$O9</f>
        <v>2066938124</v>
      </c>
      <c r="Q9" s="99">
        <f>IF($F9=0,0,$P9/$F9)</f>
        <v>0.2500396992850105</v>
      </c>
      <c r="R9" s="110">
        <v>0</v>
      </c>
      <c r="S9" s="112">
        <v>0</v>
      </c>
      <c r="T9" s="112">
        <f>$R9+$S9</f>
        <v>0</v>
      </c>
      <c r="U9" s="99">
        <f>IF($I9=0,0,$T9/$I9)</f>
        <v>0</v>
      </c>
      <c r="V9" s="110">
        <v>0</v>
      </c>
      <c r="W9" s="112">
        <v>0</v>
      </c>
      <c r="X9" s="112">
        <f>$V9+$W9</f>
        <v>0</v>
      </c>
      <c r="Y9" s="99">
        <f>IF($I9=0,0,$X9/$I9)</f>
        <v>0</v>
      </c>
      <c r="Z9" s="72">
        <f>$J9+$N9</f>
        <v>3514345043</v>
      </c>
      <c r="AA9" s="73">
        <f>$K9+$O9</f>
        <v>537441957</v>
      </c>
      <c r="AB9" s="73">
        <f>$Z9+$AA9</f>
        <v>4051787000</v>
      </c>
      <c r="AC9" s="99">
        <f>IF($F9=0,0,$AB9/$F9)</f>
        <v>0.49014897508703315</v>
      </c>
      <c r="AD9" s="72">
        <v>2079073656</v>
      </c>
      <c r="AE9" s="73">
        <v>299183051</v>
      </c>
      <c r="AF9" s="73">
        <f>$AD9+$AE9</f>
        <v>2378256707</v>
      </c>
      <c r="AG9" s="73">
        <v>7844305969</v>
      </c>
      <c r="AH9" s="73">
        <v>7724416796</v>
      </c>
      <c r="AI9" s="73">
        <v>3943246100</v>
      </c>
      <c r="AJ9" s="99">
        <f>IF($AG9=0,0,$AI9/$AG9)</f>
        <v>0.5026889715397842</v>
      </c>
      <c r="AK9" s="99">
        <f>IF($AF9=0,0,(($P9/$AF9)-1))</f>
        <v>-0.13090200989812661</v>
      </c>
    </row>
    <row r="10" spans="1:37" s="13" customFormat="1" ht="13.5">
      <c r="A10" s="29"/>
      <c r="B10" s="38" t="s">
        <v>42</v>
      </c>
      <c r="C10" s="39" t="s">
        <v>43</v>
      </c>
      <c r="D10" s="72">
        <v>39604509287</v>
      </c>
      <c r="E10" s="73">
        <v>8456748210</v>
      </c>
      <c r="F10" s="75">
        <f aca="true" t="shared" si="0" ref="F10:F17">$D10+$E10</f>
        <v>48061257497</v>
      </c>
      <c r="G10" s="72">
        <v>39857931420</v>
      </c>
      <c r="H10" s="73">
        <v>8900114533</v>
      </c>
      <c r="I10" s="75">
        <f aca="true" t="shared" si="1" ref="I10:I17">$G10+$H10</f>
        <v>48758045953</v>
      </c>
      <c r="J10" s="72">
        <v>8002898489</v>
      </c>
      <c r="K10" s="73">
        <v>611414894</v>
      </c>
      <c r="L10" s="73">
        <f aca="true" t="shared" si="2" ref="L10:L17">$J10+$K10</f>
        <v>8614313383</v>
      </c>
      <c r="M10" s="99">
        <f aca="true" t="shared" si="3" ref="M10:M17">IF($F10=0,0,$L10/$F10)</f>
        <v>0.17923612139232328</v>
      </c>
      <c r="N10" s="110">
        <v>9314148249</v>
      </c>
      <c r="O10" s="111">
        <v>1268301744</v>
      </c>
      <c r="P10" s="112">
        <f aca="true" t="shared" si="4" ref="P10:P17">$N10+$O10</f>
        <v>10582449993</v>
      </c>
      <c r="Q10" s="99">
        <f aca="true" t="shared" si="5" ref="Q10:Q17">IF($F10=0,0,$P10/$F10)</f>
        <v>0.22018670638529506</v>
      </c>
      <c r="R10" s="110">
        <v>0</v>
      </c>
      <c r="S10" s="112">
        <v>0</v>
      </c>
      <c r="T10" s="112">
        <f aca="true" t="shared" si="6" ref="T10:T17">$R10+$S10</f>
        <v>0</v>
      </c>
      <c r="U10" s="99">
        <f aca="true" t="shared" si="7" ref="U10:U17">IF($I10=0,0,$T10/$I10)</f>
        <v>0</v>
      </c>
      <c r="V10" s="110">
        <v>0</v>
      </c>
      <c r="W10" s="112">
        <v>0</v>
      </c>
      <c r="X10" s="112">
        <f aca="true" t="shared" si="8" ref="X10:X17">$V10+$W10</f>
        <v>0</v>
      </c>
      <c r="Y10" s="99">
        <f aca="true" t="shared" si="9" ref="Y10:Y17">IF($I10=0,0,$X10/$I10)</f>
        <v>0</v>
      </c>
      <c r="Z10" s="72">
        <f aca="true" t="shared" si="10" ref="Z10:Z17">$J10+$N10</f>
        <v>17317046738</v>
      </c>
      <c r="AA10" s="73">
        <f aca="true" t="shared" si="11" ref="AA10:AA17">$K10+$O10</f>
        <v>1879716638</v>
      </c>
      <c r="AB10" s="73">
        <f aca="true" t="shared" si="12" ref="AB10:AB17">$Z10+$AA10</f>
        <v>19196763376</v>
      </c>
      <c r="AC10" s="99">
        <f aca="true" t="shared" si="13" ref="AC10:AC17">IF($F10=0,0,$AB10/$F10)</f>
        <v>0.39942282777761834</v>
      </c>
      <c r="AD10" s="72">
        <v>8976592726</v>
      </c>
      <c r="AE10" s="73">
        <v>1413312578</v>
      </c>
      <c r="AF10" s="73">
        <f aca="true" t="shared" si="14" ref="AF10:AF17">$AD10+$AE10</f>
        <v>10389905304</v>
      </c>
      <c r="AG10" s="73">
        <v>45345476847</v>
      </c>
      <c r="AH10" s="73">
        <v>45200229658</v>
      </c>
      <c r="AI10" s="73">
        <v>19208765681</v>
      </c>
      <c r="AJ10" s="99">
        <f aca="true" t="shared" si="15" ref="AJ10:AJ17">IF($AG10=0,0,$AI10/$AG10)</f>
        <v>0.42360929946358755</v>
      </c>
      <c r="AK10" s="99">
        <f aca="true" t="shared" si="16" ref="AK10:AK17">IF($AF10=0,0,(($P10/$AF10)-1))</f>
        <v>0.018531900278809355</v>
      </c>
    </row>
    <row r="11" spans="1:37" s="13" customFormat="1" ht="13.5">
      <c r="A11" s="29"/>
      <c r="B11" s="38" t="s">
        <v>44</v>
      </c>
      <c r="C11" s="39" t="s">
        <v>45</v>
      </c>
      <c r="D11" s="72">
        <v>35316496296</v>
      </c>
      <c r="E11" s="73">
        <v>6904212611</v>
      </c>
      <c r="F11" s="75">
        <f t="shared" si="0"/>
        <v>42220708907</v>
      </c>
      <c r="G11" s="72">
        <v>35316496296</v>
      </c>
      <c r="H11" s="73">
        <v>6904212611</v>
      </c>
      <c r="I11" s="75">
        <f t="shared" si="1"/>
        <v>42220708907</v>
      </c>
      <c r="J11" s="72">
        <v>8110431486</v>
      </c>
      <c r="K11" s="73">
        <v>163314601</v>
      </c>
      <c r="L11" s="73">
        <f t="shared" si="2"/>
        <v>8273746087</v>
      </c>
      <c r="M11" s="99">
        <f t="shared" si="3"/>
        <v>0.19596416785006304</v>
      </c>
      <c r="N11" s="110">
        <v>8428497351</v>
      </c>
      <c r="O11" s="111">
        <v>825888273</v>
      </c>
      <c r="P11" s="112">
        <f t="shared" si="4"/>
        <v>9254385624</v>
      </c>
      <c r="Q11" s="99">
        <f t="shared" si="5"/>
        <v>0.2191906735716999</v>
      </c>
      <c r="R11" s="110">
        <v>0</v>
      </c>
      <c r="S11" s="112">
        <v>0</v>
      </c>
      <c r="T11" s="112">
        <f t="shared" si="6"/>
        <v>0</v>
      </c>
      <c r="U11" s="99">
        <f t="shared" si="7"/>
        <v>0</v>
      </c>
      <c r="V11" s="110">
        <v>0</v>
      </c>
      <c r="W11" s="112">
        <v>0</v>
      </c>
      <c r="X11" s="112">
        <f t="shared" si="8"/>
        <v>0</v>
      </c>
      <c r="Y11" s="99">
        <f t="shared" si="9"/>
        <v>0</v>
      </c>
      <c r="Z11" s="72">
        <f t="shared" si="10"/>
        <v>16538928837</v>
      </c>
      <c r="AA11" s="73">
        <f t="shared" si="11"/>
        <v>989202874</v>
      </c>
      <c r="AB11" s="73">
        <f t="shared" si="12"/>
        <v>17528131711</v>
      </c>
      <c r="AC11" s="99">
        <f t="shared" si="13"/>
        <v>0.41515484142176295</v>
      </c>
      <c r="AD11" s="72">
        <v>7737465984</v>
      </c>
      <c r="AE11" s="73">
        <v>1223538368</v>
      </c>
      <c r="AF11" s="73">
        <f t="shared" si="14"/>
        <v>8961004352</v>
      </c>
      <c r="AG11" s="73">
        <v>39489049903</v>
      </c>
      <c r="AH11" s="73">
        <v>39322066272</v>
      </c>
      <c r="AI11" s="73">
        <v>17228615759</v>
      </c>
      <c r="AJ11" s="99">
        <f t="shared" si="15"/>
        <v>0.43628843442220006</v>
      </c>
      <c r="AK11" s="99">
        <f t="shared" si="16"/>
        <v>0.03273977564072039</v>
      </c>
    </row>
    <row r="12" spans="1:37" s="13" customFormat="1" ht="13.5">
      <c r="A12" s="29"/>
      <c r="B12" s="38" t="s">
        <v>46</v>
      </c>
      <c r="C12" s="39" t="s">
        <v>47</v>
      </c>
      <c r="D12" s="72">
        <v>35227111270</v>
      </c>
      <c r="E12" s="73">
        <v>7110162000</v>
      </c>
      <c r="F12" s="75">
        <f t="shared" si="0"/>
        <v>42337273270</v>
      </c>
      <c r="G12" s="72">
        <v>35227111270</v>
      </c>
      <c r="H12" s="73">
        <v>7110162000</v>
      </c>
      <c r="I12" s="75">
        <f t="shared" si="1"/>
        <v>42337273270</v>
      </c>
      <c r="J12" s="72">
        <v>6934967313</v>
      </c>
      <c r="K12" s="73">
        <v>825714000</v>
      </c>
      <c r="L12" s="73">
        <f t="shared" si="2"/>
        <v>7760681313</v>
      </c>
      <c r="M12" s="99">
        <f t="shared" si="3"/>
        <v>0.1833061204368866</v>
      </c>
      <c r="N12" s="110">
        <v>9489000372</v>
      </c>
      <c r="O12" s="111">
        <v>1247507000</v>
      </c>
      <c r="P12" s="112">
        <f t="shared" si="4"/>
        <v>10736507372</v>
      </c>
      <c r="Q12" s="99">
        <f t="shared" si="5"/>
        <v>0.25359468248059897</v>
      </c>
      <c r="R12" s="110">
        <v>0</v>
      </c>
      <c r="S12" s="112">
        <v>0</v>
      </c>
      <c r="T12" s="112">
        <f t="shared" si="6"/>
        <v>0</v>
      </c>
      <c r="U12" s="99">
        <f t="shared" si="7"/>
        <v>0</v>
      </c>
      <c r="V12" s="110">
        <v>0</v>
      </c>
      <c r="W12" s="112">
        <v>0</v>
      </c>
      <c r="X12" s="112">
        <f t="shared" si="8"/>
        <v>0</v>
      </c>
      <c r="Y12" s="99">
        <f t="shared" si="9"/>
        <v>0</v>
      </c>
      <c r="Z12" s="72">
        <f t="shared" si="10"/>
        <v>16423967685</v>
      </c>
      <c r="AA12" s="73">
        <f t="shared" si="11"/>
        <v>2073221000</v>
      </c>
      <c r="AB12" s="73">
        <f t="shared" si="12"/>
        <v>18497188685</v>
      </c>
      <c r="AC12" s="99">
        <f t="shared" si="13"/>
        <v>0.43690080291748556</v>
      </c>
      <c r="AD12" s="72">
        <v>7459811544</v>
      </c>
      <c r="AE12" s="73">
        <v>1172886000</v>
      </c>
      <c r="AF12" s="73">
        <f t="shared" si="14"/>
        <v>8632697544</v>
      </c>
      <c r="AG12" s="73">
        <v>40037354950</v>
      </c>
      <c r="AH12" s="73">
        <v>39355783318</v>
      </c>
      <c r="AI12" s="73">
        <v>17385359215</v>
      </c>
      <c r="AJ12" s="99">
        <f t="shared" si="15"/>
        <v>0.43422846580927793</v>
      </c>
      <c r="AK12" s="99">
        <f t="shared" si="16"/>
        <v>0.24370248317829857</v>
      </c>
    </row>
    <row r="13" spans="1:37" s="13" customFormat="1" ht="13.5">
      <c r="A13" s="29"/>
      <c r="B13" s="38" t="s">
        <v>48</v>
      </c>
      <c r="C13" s="39" t="s">
        <v>49</v>
      </c>
      <c r="D13" s="72">
        <v>51344950012</v>
      </c>
      <c r="E13" s="73">
        <v>7810236131</v>
      </c>
      <c r="F13" s="75">
        <f t="shared" si="0"/>
        <v>59155186143</v>
      </c>
      <c r="G13" s="72">
        <v>51344950012</v>
      </c>
      <c r="H13" s="73">
        <v>7810236131</v>
      </c>
      <c r="I13" s="75">
        <f t="shared" si="1"/>
        <v>59155186143</v>
      </c>
      <c r="J13" s="72">
        <v>13042066241</v>
      </c>
      <c r="K13" s="73">
        <v>452270689</v>
      </c>
      <c r="L13" s="73">
        <f t="shared" si="2"/>
        <v>13494336930</v>
      </c>
      <c r="M13" s="99">
        <f t="shared" si="3"/>
        <v>0.2281175634775147</v>
      </c>
      <c r="N13" s="110">
        <v>11697531868</v>
      </c>
      <c r="O13" s="111">
        <v>1478454241</v>
      </c>
      <c r="P13" s="112">
        <f t="shared" si="4"/>
        <v>13175986109</v>
      </c>
      <c r="Q13" s="99">
        <f t="shared" si="5"/>
        <v>0.22273594198738147</v>
      </c>
      <c r="R13" s="110">
        <v>0</v>
      </c>
      <c r="S13" s="112">
        <v>0</v>
      </c>
      <c r="T13" s="112">
        <f t="shared" si="6"/>
        <v>0</v>
      </c>
      <c r="U13" s="99">
        <f t="shared" si="7"/>
        <v>0</v>
      </c>
      <c r="V13" s="110">
        <v>0</v>
      </c>
      <c r="W13" s="112">
        <v>0</v>
      </c>
      <c r="X13" s="112">
        <f t="shared" si="8"/>
        <v>0</v>
      </c>
      <c r="Y13" s="99">
        <f t="shared" si="9"/>
        <v>0</v>
      </c>
      <c r="Z13" s="72">
        <f t="shared" si="10"/>
        <v>24739598109</v>
      </c>
      <c r="AA13" s="73">
        <f t="shared" si="11"/>
        <v>1930724930</v>
      </c>
      <c r="AB13" s="73">
        <f t="shared" si="12"/>
        <v>26670323039</v>
      </c>
      <c r="AC13" s="99">
        <f t="shared" si="13"/>
        <v>0.45085350546489616</v>
      </c>
      <c r="AD13" s="72">
        <v>11269780544</v>
      </c>
      <c r="AE13" s="73">
        <v>1403080000</v>
      </c>
      <c r="AF13" s="73">
        <f t="shared" si="14"/>
        <v>12672860544</v>
      </c>
      <c r="AG13" s="73">
        <v>56329537608</v>
      </c>
      <c r="AH13" s="73">
        <v>54277973637</v>
      </c>
      <c r="AI13" s="73">
        <v>24678874276</v>
      </c>
      <c r="AJ13" s="99">
        <f t="shared" si="15"/>
        <v>0.4381160457545647</v>
      </c>
      <c r="AK13" s="99">
        <f t="shared" si="16"/>
        <v>0.0397010259249011</v>
      </c>
    </row>
    <row r="14" spans="1:37" s="13" customFormat="1" ht="13.5">
      <c r="A14" s="29"/>
      <c r="B14" s="38" t="s">
        <v>50</v>
      </c>
      <c r="C14" s="39" t="s">
        <v>51</v>
      </c>
      <c r="D14" s="72">
        <v>6303843557</v>
      </c>
      <c r="E14" s="73">
        <v>1130454441</v>
      </c>
      <c r="F14" s="75">
        <f t="shared" si="0"/>
        <v>7434297998</v>
      </c>
      <c r="G14" s="72">
        <v>6303843557</v>
      </c>
      <c r="H14" s="73">
        <v>1130454441</v>
      </c>
      <c r="I14" s="75">
        <f t="shared" si="1"/>
        <v>7434297998</v>
      </c>
      <c r="J14" s="72">
        <v>1391391362</v>
      </c>
      <c r="K14" s="73">
        <v>62802730</v>
      </c>
      <c r="L14" s="73">
        <f t="shared" si="2"/>
        <v>1454194092</v>
      </c>
      <c r="M14" s="99">
        <f t="shared" si="3"/>
        <v>0.19560610731385966</v>
      </c>
      <c r="N14" s="110">
        <v>1616595728</v>
      </c>
      <c r="O14" s="111">
        <v>223529218</v>
      </c>
      <c r="P14" s="112">
        <f t="shared" si="4"/>
        <v>1840124946</v>
      </c>
      <c r="Q14" s="99">
        <f t="shared" si="5"/>
        <v>0.24751831934838187</v>
      </c>
      <c r="R14" s="110">
        <v>0</v>
      </c>
      <c r="S14" s="112">
        <v>0</v>
      </c>
      <c r="T14" s="112">
        <f t="shared" si="6"/>
        <v>0</v>
      </c>
      <c r="U14" s="99">
        <f t="shared" si="7"/>
        <v>0</v>
      </c>
      <c r="V14" s="110">
        <v>0</v>
      </c>
      <c r="W14" s="112">
        <v>0</v>
      </c>
      <c r="X14" s="112">
        <f t="shared" si="8"/>
        <v>0</v>
      </c>
      <c r="Y14" s="99">
        <f t="shared" si="9"/>
        <v>0</v>
      </c>
      <c r="Z14" s="72">
        <f t="shared" si="10"/>
        <v>3007987090</v>
      </c>
      <c r="AA14" s="73">
        <f t="shared" si="11"/>
        <v>286331948</v>
      </c>
      <c r="AB14" s="73">
        <f t="shared" si="12"/>
        <v>3294319038</v>
      </c>
      <c r="AC14" s="99">
        <f t="shared" si="13"/>
        <v>0.4431244266622415</v>
      </c>
      <c r="AD14" s="72">
        <v>1566015094</v>
      </c>
      <c r="AE14" s="73">
        <v>258572335</v>
      </c>
      <c r="AF14" s="73">
        <f t="shared" si="14"/>
        <v>1824587429</v>
      </c>
      <c r="AG14" s="73">
        <v>7287048582</v>
      </c>
      <c r="AH14" s="73">
        <v>7467798752</v>
      </c>
      <c r="AI14" s="73">
        <v>2941074395</v>
      </c>
      <c r="AJ14" s="99">
        <f t="shared" si="15"/>
        <v>0.40360296242087</v>
      </c>
      <c r="AK14" s="99">
        <f t="shared" si="16"/>
        <v>0.008515633042871285</v>
      </c>
    </row>
    <row r="15" spans="1:37" s="13" customFormat="1" ht="13.5">
      <c r="A15" s="29"/>
      <c r="B15" s="38" t="s">
        <v>52</v>
      </c>
      <c r="C15" s="39" t="s">
        <v>53</v>
      </c>
      <c r="D15" s="72">
        <v>10375088132</v>
      </c>
      <c r="E15" s="73">
        <v>1740079109</v>
      </c>
      <c r="F15" s="75">
        <f t="shared" si="0"/>
        <v>12115167241</v>
      </c>
      <c r="G15" s="72">
        <v>10375088132</v>
      </c>
      <c r="H15" s="73">
        <v>1740079109</v>
      </c>
      <c r="I15" s="75">
        <f t="shared" si="1"/>
        <v>12115167241</v>
      </c>
      <c r="J15" s="72">
        <v>2288148693</v>
      </c>
      <c r="K15" s="73">
        <v>175058688</v>
      </c>
      <c r="L15" s="73">
        <f t="shared" si="2"/>
        <v>2463207381</v>
      </c>
      <c r="M15" s="99">
        <f t="shared" si="3"/>
        <v>0.20331600315545326</v>
      </c>
      <c r="N15" s="110">
        <v>2326445416</v>
      </c>
      <c r="O15" s="111">
        <v>295924993</v>
      </c>
      <c r="P15" s="112">
        <f t="shared" si="4"/>
        <v>2622370409</v>
      </c>
      <c r="Q15" s="99">
        <f t="shared" si="5"/>
        <v>0.2164535046718469</v>
      </c>
      <c r="R15" s="110">
        <v>0</v>
      </c>
      <c r="S15" s="112">
        <v>0</v>
      </c>
      <c r="T15" s="112">
        <f t="shared" si="6"/>
        <v>0</v>
      </c>
      <c r="U15" s="99">
        <f t="shared" si="7"/>
        <v>0</v>
      </c>
      <c r="V15" s="110">
        <v>0</v>
      </c>
      <c r="W15" s="112">
        <v>0</v>
      </c>
      <c r="X15" s="112">
        <f t="shared" si="8"/>
        <v>0</v>
      </c>
      <c r="Y15" s="99">
        <f t="shared" si="9"/>
        <v>0</v>
      </c>
      <c r="Z15" s="72">
        <f t="shared" si="10"/>
        <v>4614594109</v>
      </c>
      <c r="AA15" s="73">
        <f t="shared" si="11"/>
        <v>470983681</v>
      </c>
      <c r="AB15" s="73">
        <f t="shared" si="12"/>
        <v>5085577790</v>
      </c>
      <c r="AC15" s="99">
        <f t="shared" si="13"/>
        <v>0.41976950782730016</v>
      </c>
      <c r="AD15" s="72">
        <v>2275677733</v>
      </c>
      <c r="AE15" s="73">
        <v>346404936</v>
      </c>
      <c r="AF15" s="73">
        <f t="shared" si="14"/>
        <v>2622082669</v>
      </c>
      <c r="AG15" s="73">
        <v>11090700689</v>
      </c>
      <c r="AH15" s="73">
        <v>11346776710</v>
      </c>
      <c r="AI15" s="73">
        <v>4833731097</v>
      </c>
      <c r="AJ15" s="99">
        <f t="shared" si="15"/>
        <v>0.4358364031764197</v>
      </c>
      <c r="AK15" s="99">
        <f t="shared" si="16"/>
        <v>0.00010973719608542432</v>
      </c>
    </row>
    <row r="16" spans="1:37" s="13" customFormat="1" ht="13.5">
      <c r="A16" s="29"/>
      <c r="B16" s="38" t="s">
        <v>54</v>
      </c>
      <c r="C16" s="39" t="s">
        <v>55</v>
      </c>
      <c r="D16" s="72">
        <v>32417511804</v>
      </c>
      <c r="E16" s="73">
        <v>4023015060</v>
      </c>
      <c r="F16" s="75">
        <f t="shared" si="0"/>
        <v>36440526864</v>
      </c>
      <c r="G16" s="72">
        <v>32417511804</v>
      </c>
      <c r="H16" s="73">
        <v>4023015060</v>
      </c>
      <c r="I16" s="75">
        <f t="shared" si="1"/>
        <v>36440526864</v>
      </c>
      <c r="J16" s="72">
        <v>7756478632</v>
      </c>
      <c r="K16" s="73">
        <v>135696220</v>
      </c>
      <c r="L16" s="73">
        <f t="shared" si="2"/>
        <v>7892174852</v>
      </c>
      <c r="M16" s="99">
        <f t="shared" si="3"/>
        <v>0.2165768590957659</v>
      </c>
      <c r="N16" s="110">
        <v>7545752028</v>
      </c>
      <c r="O16" s="111">
        <v>757264339</v>
      </c>
      <c r="P16" s="112">
        <f t="shared" si="4"/>
        <v>8303016367</v>
      </c>
      <c r="Q16" s="99">
        <f t="shared" si="5"/>
        <v>0.2278511613728242</v>
      </c>
      <c r="R16" s="110">
        <v>0</v>
      </c>
      <c r="S16" s="112">
        <v>0</v>
      </c>
      <c r="T16" s="112">
        <f t="shared" si="6"/>
        <v>0</v>
      </c>
      <c r="U16" s="99">
        <f t="shared" si="7"/>
        <v>0</v>
      </c>
      <c r="V16" s="110">
        <v>0</v>
      </c>
      <c r="W16" s="112">
        <v>0</v>
      </c>
      <c r="X16" s="112">
        <f t="shared" si="8"/>
        <v>0</v>
      </c>
      <c r="Y16" s="99">
        <f t="shared" si="9"/>
        <v>0</v>
      </c>
      <c r="Z16" s="72">
        <f t="shared" si="10"/>
        <v>15302230660</v>
      </c>
      <c r="AA16" s="73">
        <f t="shared" si="11"/>
        <v>892960559</v>
      </c>
      <c r="AB16" s="73">
        <f t="shared" si="12"/>
        <v>16195191219</v>
      </c>
      <c r="AC16" s="99">
        <f t="shared" si="13"/>
        <v>0.4444280204685901</v>
      </c>
      <c r="AD16" s="72">
        <v>8371638443</v>
      </c>
      <c r="AE16" s="73">
        <v>714465019</v>
      </c>
      <c r="AF16" s="73">
        <f t="shared" si="14"/>
        <v>9086103462</v>
      </c>
      <c r="AG16" s="73">
        <v>33855613389</v>
      </c>
      <c r="AH16" s="73">
        <v>34398104314</v>
      </c>
      <c r="AI16" s="73">
        <v>15566662815</v>
      </c>
      <c r="AJ16" s="99">
        <f t="shared" si="15"/>
        <v>0.45979562195903834</v>
      </c>
      <c r="AK16" s="99">
        <f t="shared" si="16"/>
        <v>-0.08618513956780649</v>
      </c>
    </row>
    <row r="17" spans="1:37" s="13" customFormat="1" ht="13.5">
      <c r="A17" s="29"/>
      <c r="B17" s="47" t="s">
        <v>96</v>
      </c>
      <c r="C17" s="39"/>
      <c r="D17" s="76">
        <f>SUM(D9:D16)</f>
        <v>217102808177</v>
      </c>
      <c r="E17" s="77">
        <f>SUM(E9:E16)</f>
        <v>38928049552</v>
      </c>
      <c r="F17" s="78">
        <f t="shared" si="0"/>
        <v>256030857729</v>
      </c>
      <c r="G17" s="76">
        <f>SUM(G9:G16)</f>
        <v>217356230310</v>
      </c>
      <c r="H17" s="77">
        <f>SUM(H9:H16)</f>
        <v>39609178009</v>
      </c>
      <c r="I17" s="78">
        <f t="shared" si="1"/>
        <v>256965408319</v>
      </c>
      <c r="J17" s="76">
        <f>SUM(J9:J16)</f>
        <v>49388357873</v>
      </c>
      <c r="K17" s="77">
        <f>SUM(K9:K16)</f>
        <v>2549145041</v>
      </c>
      <c r="L17" s="77">
        <f t="shared" si="2"/>
        <v>51937502914</v>
      </c>
      <c r="M17" s="100">
        <f t="shared" si="3"/>
        <v>0.20285641885000474</v>
      </c>
      <c r="N17" s="116">
        <f>SUM(N9:N16)</f>
        <v>52070340398</v>
      </c>
      <c r="O17" s="117">
        <f>SUM(O9:O16)</f>
        <v>6511438546</v>
      </c>
      <c r="P17" s="118">
        <f t="shared" si="4"/>
        <v>58581778944</v>
      </c>
      <c r="Q17" s="100">
        <f t="shared" si="5"/>
        <v>0.22880749400139427</v>
      </c>
      <c r="R17" s="116">
        <f>SUM(R9:R16)</f>
        <v>0</v>
      </c>
      <c r="S17" s="118">
        <f>SUM(S9:S16)</f>
        <v>0</v>
      </c>
      <c r="T17" s="118">
        <f t="shared" si="6"/>
        <v>0</v>
      </c>
      <c r="U17" s="100">
        <f t="shared" si="7"/>
        <v>0</v>
      </c>
      <c r="V17" s="116">
        <f>SUM(V9:V16)</f>
        <v>0</v>
      </c>
      <c r="W17" s="118">
        <f>SUM(W9:W16)</f>
        <v>0</v>
      </c>
      <c r="X17" s="118">
        <f t="shared" si="8"/>
        <v>0</v>
      </c>
      <c r="Y17" s="100">
        <f t="shared" si="9"/>
        <v>0</v>
      </c>
      <c r="Z17" s="76">
        <f t="shared" si="10"/>
        <v>101458698271</v>
      </c>
      <c r="AA17" s="77">
        <f t="shared" si="11"/>
        <v>9060583587</v>
      </c>
      <c r="AB17" s="77">
        <f t="shared" si="12"/>
        <v>110519281858</v>
      </c>
      <c r="AC17" s="100">
        <f t="shared" si="13"/>
        <v>0.43166391285139905</v>
      </c>
      <c r="AD17" s="76">
        <f>SUM(AD9:AD16)</f>
        <v>49736055724</v>
      </c>
      <c r="AE17" s="77">
        <f>SUM(AE9:AE16)</f>
        <v>6831442287</v>
      </c>
      <c r="AF17" s="77">
        <f t="shared" si="14"/>
        <v>56567498011</v>
      </c>
      <c r="AG17" s="77">
        <f>SUM(AG9:AG16)</f>
        <v>241279087937</v>
      </c>
      <c r="AH17" s="77">
        <f>SUM(AH9:AH16)</f>
        <v>239093149457</v>
      </c>
      <c r="AI17" s="77">
        <f>SUM(AI9:AI16)</f>
        <v>105786329338</v>
      </c>
      <c r="AJ17" s="100">
        <f t="shared" si="15"/>
        <v>0.43843969339614586</v>
      </c>
      <c r="AK17" s="100">
        <f t="shared" si="16"/>
        <v>0.03560845014938274</v>
      </c>
    </row>
    <row r="18" spans="1:37" s="13" customFormat="1" ht="13.5">
      <c r="A18" s="43"/>
      <c r="B18" s="48"/>
      <c r="C18" s="49"/>
      <c r="D18" s="95"/>
      <c r="E18" s="96"/>
      <c r="F18" s="97"/>
      <c r="G18" s="95"/>
      <c r="H18" s="96"/>
      <c r="I18" s="97"/>
      <c r="J18" s="95"/>
      <c r="K18" s="96"/>
      <c r="L18" s="96"/>
      <c r="M18" s="108"/>
      <c r="N18" s="119"/>
      <c r="O18" s="120"/>
      <c r="P18" s="121"/>
      <c r="Q18" s="108"/>
      <c r="R18" s="119"/>
      <c r="S18" s="121"/>
      <c r="T18" s="121"/>
      <c r="U18" s="108"/>
      <c r="V18" s="119"/>
      <c r="W18" s="121"/>
      <c r="X18" s="121"/>
      <c r="Y18" s="108"/>
      <c r="Z18" s="95"/>
      <c r="AA18" s="96"/>
      <c r="AB18" s="96"/>
      <c r="AC18" s="108"/>
      <c r="AD18" s="95"/>
      <c r="AE18" s="96"/>
      <c r="AF18" s="96"/>
      <c r="AG18" s="96"/>
      <c r="AH18" s="96"/>
      <c r="AI18" s="96"/>
      <c r="AJ18" s="108"/>
      <c r="AK18" s="108"/>
    </row>
    <row r="19" spans="1:37" ht="13.5">
      <c r="A19" s="50"/>
      <c r="B19" s="51"/>
      <c r="C19" s="52"/>
      <c r="D19" s="98"/>
      <c r="E19" s="98"/>
      <c r="F19" s="98"/>
      <c r="G19" s="98"/>
      <c r="H19" s="98"/>
      <c r="I19" s="98"/>
      <c r="J19" s="98"/>
      <c r="K19" s="98"/>
      <c r="L19" s="98"/>
      <c r="M19" s="109"/>
      <c r="N19" s="122"/>
      <c r="O19" s="122"/>
      <c r="P19" s="122"/>
      <c r="Q19" s="123"/>
      <c r="R19" s="122"/>
      <c r="S19" s="122"/>
      <c r="T19" s="122"/>
      <c r="U19" s="123"/>
      <c r="V19" s="122"/>
      <c r="W19" s="122"/>
      <c r="X19" s="122"/>
      <c r="Y19" s="123"/>
      <c r="Z19" s="98"/>
      <c r="AA19" s="98"/>
      <c r="AB19" s="98"/>
      <c r="AC19" s="109"/>
      <c r="AD19" s="98"/>
      <c r="AE19" s="98"/>
      <c r="AF19" s="98"/>
      <c r="AG19" s="98"/>
      <c r="AH19" s="98"/>
      <c r="AI19" s="98"/>
      <c r="AJ19" s="109"/>
      <c r="AK19" s="109"/>
    </row>
    <row r="20" spans="1:37" ht="12.75">
      <c r="A20" s="2"/>
      <c r="B20" s="2"/>
      <c r="C20" s="2"/>
      <c r="D20" s="84"/>
      <c r="E20" s="84"/>
      <c r="F20" s="84"/>
      <c r="G20" s="84"/>
      <c r="H20" s="84"/>
      <c r="I20" s="84"/>
      <c r="J20" s="84"/>
      <c r="K20" s="84"/>
      <c r="L20" s="84"/>
      <c r="M20" s="103"/>
      <c r="N20" s="84"/>
      <c r="O20" s="84"/>
      <c r="P20" s="84"/>
      <c r="Q20" s="103"/>
      <c r="R20" s="84"/>
      <c r="S20" s="84"/>
      <c r="T20" s="84"/>
      <c r="U20" s="103"/>
      <c r="V20" s="84"/>
      <c r="W20" s="84"/>
      <c r="X20" s="84"/>
      <c r="Y20" s="103"/>
      <c r="Z20" s="84"/>
      <c r="AA20" s="84"/>
      <c r="AB20" s="84"/>
      <c r="AC20" s="103"/>
      <c r="AD20" s="84"/>
      <c r="AE20" s="84"/>
      <c r="AF20" s="84"/>
      <c r="AG20" s="84"/>
      <c r="AH20" s="84"/>
      <c r="AI20" s="84"/>
      <c r="AJ20" s="103"/>
      <c r="AK20" s="103"/>
    </row>
    <row r="21" spans="1:37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3"/>
      <c r="N21" s="84"/>
      <c r="O21" s="84"/>
      <c r="P21" s="84"/>
      <c r="Q21" s="103"/>
      <c r="R21" s="84"/>
      <c r="S21" s="84"/>
      <c r="T21" s="84"/>
      <c r="U21" s="103"/>
      <c r="V21" s="84"/>
      <c r="W21" s="84"/>
      <c r="X21" s="84"/>
      <c r="Y21" s="103"/>
      <c r="Z21" s="84"/>
      <c r="AA21" s="84"/>
      <c r="AB21" s="84"/>
      <c r="AC21" s="103"/>
      <c r="AD21" s="84"/>
      <c r="AE21" s="84"/>
      <c r="AF21" s="84"/>
      <c r="AG21" s="84"/>
      <c r="AH21" s="84"/>
      <c r="AI21" s="84"/>
      <c r="AJ21" s="103"/>
      <c r="AK21" s="103"/>
    </row>
    <row r="22" spans="1:37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3"/>
      <c r="N22" s="84"/>
      <c r="O22" s="84"/>
      <c r="P22" s="84"/>
      <c r="Q22" s="103"/>
      <c r="R22" s="84"/>
      <c r="S22" s="84"/>
      <c r="T22" s="84"/>
      <c r="U22" s="103"/>
      <c r="V22" s="84"/>
      <c r="W22" s="84"/>
      <c r="X22" s="84"/>
      <c r="Y22" s="103"/>
      <c r="Z22" s="84"/>
      <c r="AA22" s="84"/>
      <c r="AB22" s="84"/>
      <c r="AC22" s="103"/>
      <c r="AD22" s="84"/>
      <c r="AE22" s="84"/>
      <c r="AF22" s="84"/>
      <c r="AG22" s="84"/>
      <c r="AH22" s="84"/>
      <c r="AI22" s="84"/>
      <c r="AJ22" s="103"/>
      <c r="AK22" s="103"/>
    </row>
    <row r="23" spans="1:37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3"/>
      <c r="N23" s="84"/>
      <c r="O23" s="84"/>
      <c r="P23" s="84"/>
      <c r="Q23" s="103"/>
      <c r="R23" s="84"/>
      <c r="S23" s="84"/>
      <c r="T23" s="84"/>
      <c r="U23" s="103"/>
      <c r="V23" s="84"/>
      <c r="W23" s="84"/>
      <c r="X23" s="84"/>
      <c r="Y23" s="103"/>
      <c r="Z23" s="84"/>
      <c r="AA23" s="84"/>
      <c r="AB23" s="84"/>
      <c r="AC23" s="103"/>
      <c r="AD23" s="84"/>
      <c r="AE23" s="84"/>
      <c r="AF23" s="84"/>
      <c r="AG23" s="84"/>
      <c r="AH23" s="84"/>
      <c r="AI23" s="84"/>
      <c r="AJ23" s="103"/>
      <c r="AK23" s="103"/>
    </row>
    <row r="24" spans="1:37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3"/>
      <c r="N24" s="84"/>
      <c r="O24" s="84"/>
      <c r="P24" s="84"/>
      <c r="Q24" s="103"/>
      <c r="R24" s="84"/>
      <c r="S24" s="84"/>
      <c r="T24" s="84"/>
      <c r="U24" s="103"/>
      <c r="V24" s="84"/>
      <c r="W24" s="84"/>
      <c r="X24" s="84"/>
      <c r="Y24" s="103"/>
      <c r="Z24" s="84"/>
      <c r="AA24" s="84"/>
      <c r="AB24" s="84"/>
      <c r="AC24" s="103"/>
      <c r="AD24" s="84"/>
      <c r="AE24" s="84"/>
      <c r="AF24" s="84"/>
      <c r="AG24" s="84"/>
      <c r="AH24" s="84"/>
      <c r="AI24" s="84"/>
      <c r="AJ24" s="103"/>
      <c r="AK24" s="103"/>
    </row>
    <row r="25" spans="1:37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3"/>
      <c r="N25" s="84"/>
      <c r="O25" s="84"/>
      <c r="P25" s="84"/>
      <c r="Q25" s="103"/>
      <c r="R25" s="84"/>
      <c r="S25" s="84"/>
      <c r="T25" s="84"/>
      <c r="U25" s="103"/>
      <c r="V25" s="84"/>
      <c r="W25" s="84"/>
      <c r="X25" s="84"/>
      <c r="Y25" s="103"/>
      <c r="Z25" s="84"/>
      <c r="AA25" s="84"/>
      <c r="AB25" s="84"/>
      <c r="AC25" s="103"/>
      <c r="AD25" s="84"/>
      <c r="AE25" s="84"/>
      <c r="AF25" s="84"/>
      <c r="AG25" s="84"/>
      <c r="AH25" s="84"/>
      <c r="AI25" s="84"/>
      <c r="AJ25" s="103"/>
      <c r="AK25" s="103"/>
    </row>
    <row r="26" spans="1:37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3"/>
      <c r="N26" s="84"/>
      <c r="O26" s="84"/>
      <c r="P26" s="84"/>
      <c r="Q26" s="103"/>
      <c r="R26" s="84"/>
      <c r="S26" s="84"/>
      <c r="T26" s="84"/>
      <c r="U26" s="103"/>
      <c r="V26" s="84"/>
      <c r="W26" s="84"/>
      <c r="X26" s="84"/>
      <c r="Y26" s="103"/>
      <c r="Z26" s="84"/>
      <c r="AA26" s="84"/>
      <c r="AB26" s="84"/>
      <c r="AC26" s="103"/>
      <c r="AD26" s="84"/>
      <c r="AE26" s="84"/>
      <c r="AF26" s="84"/>
      <c r="AG26" s="84"/>
      <c r="AH26" s="84"/>
      <c r="AI26" s="84"/>
      <c r="AJ26" s="103"/>
      <c r="AK26" s="103"/>
    </row>
    <row r="27" spans="1:37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3"/>
      <c r="N27" s="84"/>
      <c r="O27" s="84"/>
      <c r="P27" s="84"/>
      <c r="Q27" s="103"/>
      <c r="R27" s="84"/>
      <c r="S27" s="84"/>
      <c r="T27" s="84"/>
      <c r="U27" s="103"/>
      <c r="V27" s="84"/>
      <c r="W27" s="84"/>
      <c r="X27" s="84"/>
      <c r="Y27" s="103"/>
      <c r="Z27" s="84"/>
      <c r="AA27" s="84"/>
      <c r="AB27" s="84"/>
      <c r="AC27" s="103"/>
      <c r="AD27" s="84"/>
      <c r="AE27" s="84"/>
      <c r="AF27" s="84"/>
      <c r="AG27" s="84"/>
      <c r="AH27" s="84"/>
      <c r="AI27" s="84"/>
      <c r="AJ27" s="103"/>
      <c r="AK27" s="103"/>
    </row>
    <row r="28" spans="1:37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3"/>
      <c r="N28" s="84"/>
      <c r="O28" s="84"/>
      <c r="P28" s="84"/>
      <c r="Q28" s="103"/>
      <c r="R28" s="84"/>
      <c r="S28" s="84"/>
      <c r="T28" s="84"/>
      <c r="U28" s="103"/>
      <c r="V28" s="84"/>
      <c r="W28" s="84"/>
      <c r="X28" s="84"/>
      <c r="Y28" s="103"/>
      <c r="Z28" s="84"/>
      <c r="AA28" s="84"/>
      <c r="AB28" s="84"/>
      <c r="AC28" s="103"/>
      <c r="AD28" s="84"/>
      <c r="AE28" s="84"/>
      <c r="AF28" s="84"/>
      <c r="AG28" s="84"/>
      <c r="AH28" s="84"/>
      <c r="AI28" s="84"/>
      <c r="AJ28" s="103"/>
      <c r="AK28" s="103"/>
    </row>
    <row r="29" spans="1:37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3"/>
      <c r="N29" s="84"/>
      <c r="O29" s="84"/>
      <c r="P29" s="84"/>
      <c r="Q29" s="103"/>
      <c r="R29" s="84"/>
      <c r="S29" s="84"/>
      <c r="T29" s="84"/>
      <c r="U29" s="103"/>
      <c r="V29" s="84"/>
      <c r="W29" s="84"/>
      <c r="X29" s="84"/>
      <c r="Y29" s="103"/>
      <c r="Z29" s="84"/>
      <c r="AA29" s="84"/>
      <c r="AB29" s="84"/>
      <c r="AC29" s="103"/>
      <c r="AD29" s="84"/>
      <c r="AE29" s="84"/>
      <c r="AF29" s="84"/>
      <c r="AG29" s="84"/>
      <c r="AH29" s="84"/>
      <c r="AI29" s="84"/>
      <c r="AJ29" s="103"/>
      <c r="AK29" s="103"/>
    </row>
    <row r="30" spans="1:37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3"/>
      <c r="N30" s="84"/>
      <c r="O30" s="84"/>
      <c r="P30" s="84"/>
      <c r="Q30" s="103"/>
      <c r="R30" s="84"/>
      <c r="S30" s="84"/>
      <c r="T30" s="84"/>
      <c r="U30" s="103"/>
      <c r="V30" s="84"/>
      <c r="W30" s="84"/>
      <c r="X30" s="84"/>
      <c r="Y30" s="103"/>
      <c r="Z30" s="84"/>
      <c r="AA30" s="84"/>
      <c r="AB30" s="84"/>
      <c r="AC30" s="103"/>
      <c r="AD30" s="84"/>
      <c r="AE30" s="84"/>
      <c r="AF30" s="84"/>
      <c r="AG30" s="84"/>
      <c r="AH30" s="84"/>
      <c r="AI30" s="84"/>
      <c r="AJ30" s="103"/>
      <c r="AK30" s="103"/>
    </row>
    <row r="31" spans="1:37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</row>
    <row r="32" spans="1:37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</row>
    <row r="33" spans="1:37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</row>
    <row r="34" spans="1:37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</row>
    <row r="35" spans="1:37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</row>
    <row r="36" spans="1:37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</row>
    <row r="37" spans="1:37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</row>
    <row r="38" spans="1:37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</row>
    <row r="39" spans="1:37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</row>
    <row r="40" spans="1:37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</row>
    <row r="41" spans="1:37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</row>
    <row r="42" spans="1:37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</row>
    <row r="43" spans="1:37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</row>
    <row r="44" spans="1:37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</row>
    <row r="45" spans="1:37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</row>
    <row r="46" spans="1:37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</row>
    <row r="47" spans="1:37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</row>
    <row r="48" spans="1:37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</row>
    <row r="49" spans="1:37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</row>
    <row r="50" spans="1:37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</row>
    <row r="51" spans="1:37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</row>
    <row r="52" spans="1:37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</row>
    <row r="53" spans="1:37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</row>
    <row r="54" spans="1:37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</row>
    <row r="55" spans="1:37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</row>
    <row r="56" spans="1:37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</row>
    <row r="57" spans="1:37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</row>
    <row r="58" spans="1:37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</row>
    <row r="59" spans="1:37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</row>
    <row r="60" spans="1:37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</row>
    <row r="61" spans="1:37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</row>
    <row r="62" spans="1:37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</row>
    <row r="63" spans="1:37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</row>
    <row r="64" spans="1:37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</row>
    <row r="65" spans="1:37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</row>
    <row r="66" spans="1:37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</row>
    <row r="67" spans="1:37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</row>
    <row r="68" spans="1:37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</row>
    <row r="69" spans="1:37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</row>
    <row r="70" spans="1:37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</row>
    <row r="71" spans="1:37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</row>
    <row r="72" spans="1:37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</row>
    <row r="73" spans="1:37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</row>
    <row r="74" spans="1:37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</row>
    <row r="75" spans="1:37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</row>
    <row r="76" spans="1:37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</row>
    <row r="77" spans="1:37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</row>
    <row r="78" spans="1:37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</row>
    <row r="79" spans="1:37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</row>
    <row r="80" spans="1:37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</row>
    <row r="81" spans="1:37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2"/>
      <c r="AM2" s="2"/>
      <c r="AN2" s="2"/>
      <c r="AO2" s="2"/>
    </row>
    <row r="3" spans="1:41" s="7" customFormat="1" ht="13.5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  <c r="AL5" s="12"/>
      <c r="AM5" s="12"/>
      <c r="AN5" s="12"/>
      <c r="AO5" s="12"/>
    </row>
    <row r="6" spans="1:41" s="13" customFormat="1" ht="13.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3.5">
      <c r="A7" s="32"/>
      <c r="B7" s="33" t="s">
        <v>56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3.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3.5">
      <c r="A9" s="29"/>
      <c r="B9" s="38" t="s">
        <v>57</v>
      </c>
      <c r="C9" s="39" t="s">
        <v>58</v>
      </c>
      <c r="D9" s="72">
        <v>3119078323</v>
      </c>
      <c r="E9" s="73">
        <v>220389550</v>
      </c>
      <c r="F9" s="74">
        <f>$D9+$E9</f>
        <v>3339467873</v>
      </c>
      <c r="G9" s="72">
        <v>3119078323</v>
      </c>
      <c r="H9" s="73">
        <v>220389550</v>
      </c>
      <c r="I9" s="75">
        <f>$G9+$H9</f>
        <v>3339467873</v>
      </c>
      <c r="J9" s="72">
        <v>238333088</v>
      </c>
      <c r="K9" s="73">
        <v>17223584</v>
      </c>
      <c r="L9" s="73">
        <f>$J9+$K9</f>
        <v>255556672</v>
      </c>
      <c r="M9" s="99">
        <f>IF($F9=0,0,$L9/$F9)</f>
        <v>0.07652616576018188</v>
      </c>
      <c r="N9" s="110">
        <v>690527823</v>
      </c>
      <c r="O9" s="111">
        <v>66853894</v>
      </c>
      <c r="P9" s="112">
        <f>$N9+$O9</f>
        <v>757381717</v>
      </c>
      <c r="Q9" s="99">
        <f>IF($F9=0,0,$P9/$F9)</f>
        <v>0.22679712630971013</v>
      </c>
      <c r="R9" s="110">
        <v>0</v>
      </c>
      <c r="S9" s="112">
        <v>0</v>
      </c>
      <c r="T9" s="112">
        <f>$R9+$S9</f>
        <v>0</v>
      </c>
      <c r="U9" s="99">
        <f>IF($I9=0,0,$T9/$I9)</f>
        <v>0</v>
      </c>
      <c r="V9" s="110">
        <v>0</v>
      </c>
      <c r="W9" s="112">
        <v>0</v>
      </c>
      <c r="X9" s="112">
        <f>$V9+$W9</f>
        <v>0</v>
      </c>
      <c r="Y9" s="99">
        <f>IF($I9=0,0,$X9/$I9)</f>
        <v>0</v>
      </c>
      <c r="Z9" s="72">
        <f>$J9+$N9</f>
        <v>928860911</v>
      </c>
      <c r="AA9" s="73">
        <f>$K9+$O9</f>
        <v>84077478</v>
      </c>
      <c r="AB9" s="73">
        <f>$Z9+$AA9</f>
        <v>1012938389</v>
      </c>
      <c r="AC9" s="99">
        <f>IF($F9=0,0,$AB9/$F9)</f>
        <v>0.303323292069892</v>
      </c>
      <c r="AD9" s="72">
        <v>427731921</v>
      </c>
      <c r="AE9" s="73">
        <v>26473910</v>
      </c>
      <c r="AF9" s="73">
        <f>$AD9+$AE9</f>
        <v>454205831</v>
      </c>
      <c r="AG9" s="73">
        <v>3490764599</v>
      </c>
      <c r="AH9" s="73">
        <v>3481278866</v>
      </c>
      <c r="AI9" s="73">
        <v>908810342</v>
      </c>
      <c r="AJ9" s="99">
        <f>IF($AG9=0,0,$AI9/$AG9)</f>
        <v>0.26034707188801764</v>
      </c>
      <c r="AK9" s="99">
        <f>IF($AF9=0,0,(($P9/$AF9)-1))</f>
        <v>0.6674856756737675</v>
      </c>
      <c r="AL9" s="12"/>
      <c r="AM9" s="12"/>
      <c r="AN9" s="12"/>
      <c r="AO9" s="12"/>
    </row>
    <row r="10" spans="1:41" s="13" customFormat="1" ht="13.5">
      <c r="A10" s="29"/>
      <c r="B10" s="38" t="s">
        <v>59</v>
      </c>
      <c r="C10" s="39" t="s">
        <v>60</v>
      </c>
      <c r="D10" s="72">
        <v>3210279485</v>
      </c>
      <c r="E10" s="73">
        <v>630592306</v>
      </c>
      <c r="F10" s="75">
        <f aca="true" t="shared" si="0" ref="F10:F28">$D10+$E10</f>
        <v>3840871791</v>
      </c>
      <c r="G10" s="72">
        <v>3210279485</v>
      </c>
      <c r="H10" s="73">
        <v>630592306</v>
      </c>
      <c r="I10" s="75">
        <f aca="true" t="shared" si="1" ref="I10:I28">$G10+$H10</f>
        <v>3840871791</v>
      </c>
      <c r="J10" s="72">
        <v>562854679</v>
      </c>
      <c r="K10" s="73">
        <v>87390259</v>
      </c>
      <c r="L10" s="73">
        <f aca="true" t="shared" si="2" ref="L10:L28">$J10+$K10</f>
        <v>650244938</v>
      </c>
      <c r="M10" s="99">
        <f aca="true" t="shared" si="3" ref="M10:M28">IF($F10=0,0,$L10/$F10)</f>
        <v>0.169296184143315</v>
      </c>
      <c r="N10" s="110">
        <v>759497169</v>
      </c>
      <c r="O10" s="111">
        <v>124583303</v>
      </c>
      <c r="P10" s="112">
        <f aca="true" t="shared" si="4" ref="P10:P28">$N10+$O10</f>
        <v>884080472</v>
      </c>
      <c r="Q10" s="99">
        <f aca="true" t="shared" si="5" ref="Q10:Q28">IF($F10=0,0,$P10/$F10)</f>
        <v>0.23017703274334575</v>
      </c>
      <c r="R10" s="110">
        <v>0</v>
      </c>
      <c r="S10" s="112">
        <v>0</v>
      </c>
      <c r="T10" s="112">
        <f aca="true" t="shared" si="6" ref="T10:T28">$R10+$S10</f>
        <v>0</v>
      </c>
      <c r="U10" s="99">
        <f aca="true" t="shared" si="7" ref="U10:U28">IF($I10=0,0,$T10/$I10)</f>
        <v>0</v>
      </c>
      <c r="V10" s="110">
        <v>0</v>
      </c>
      <c r="W10" s="112">
        <v>0</v>
      </c>
      <c r="X10" s="112">
        <f aca="true" t="shared" si="8" ref="X10:X28">$V10+$W10</f>
        <v>0</v>
      </c>
      <c r="Y10" s="99">
        <f aca="true" t="shared" si="9" ref="Y10:Y28">IF($I10=0,0,$X10/$I10)</f>
        <v>0</v>
      </c>
      <c r="Z10" s="72">
        <f aca="true" t="shared" si="10" ref="Z10:Z28">$J10+$N10</f>
        <v>1322351848</v>
      </c>
      <c r="AA10" s="73">
        <f aca="true" t="shared" si="11" ref="AA10:AA28">$K10+$O10</f>
        <v>211973562</v>
      </c>
      <c r="AB10" s="73">
        <f aca="true" t="shared" si="12" ref="AB10:AB28">$Z10+$AA10</f>
        <v>1534325410</v>
      </c>
      <c r="AC10" s="99">
        <f aca="true" t="shared" si="13" ref="AC10:AC28">IF($F10=0,0,$AB10/$F10)</f>
        <v>0.3994732168866607</v>
      </c>
      <c r="AD10" s="72">
        <v>584676498</v>
      </c>
      <c r="AE10" s="73">
        <v>168519763</v>
      </c>
      <c r="AF10" s="73">
        <f aca="true" t="shared" si="14" ref="AF10:AF28">$AD10+$AE10</f>
        <v>753196261</v>
      </c>
      <c r="AG10" s="73">
        <v>3289992186</v>
      </c>
      <c r="AH10" s="73">
        <v>3577600730</v>
      </c>
      <c r="AI10" s="73">
        <v>1169972237</v>
      </c>
      <c r="AJ10" s="99">
        <f aca="true" t="shared" si="15" ref="AJ10:AJ28">IF($AG10=0,0,$AI10/$AG10)</f>
        <v>0.3556155063159776</v>
      </c>
      <c r="AK10" s="99">
        <f aca="true" t="shared" si="16" ref="AK10:AK28">IF($AF10=0,0,(($P10/$AF10)-1))</f>
        <v>0.1737717216309973</v>
      </c>
      <c r="AL10" s="12"/>
      <c r="AM10" s="12"/>
      <c r="AN10" s="12"/>
      <c r="AO10" s="12"/>
    </row>
    <row r="11" spans="1:41" s="13" customFormat="1" ht="13.5">
      <c r="A11" s="29"/>
      <c r="B11" s="38" t="s">
        <v>61</v>
      </c>
      <c r="C11" s="39" t="s">
        <v>62</v>
      </c>
      <c r="D11" s="72">
        <v>2334692570</v>
      </c>
      <c r="E11" s="73">
        <v>454040366</v>
      </c>
      <c r="F11" s="75">
        <f t="shared" si="0"/>
        <v>2788732936</v>
      </c>
      <c r="G11" s="72">
        <v>2329707570</v>
      </c>
      <c r="H11" s="73">
        <v>655355450</v>
      </c>
      <c r="I11" s="75">
        <f t="shared" si="1"/>
        <v>2985063020</v>
      </c>
      <c r="J11" s="72">
        <v>433654496</v>
      </c>
      <c r="K11" s="73">
        <v>105351039</v>
      </c>
      <c r="L11" s="73">
        <f t="shared" si="2"/>
        <v>539005535</v>
      </c>
      <c r="M11" s="99">
        <f t="shared" si="3"/>
        <v>0.19327972501128735</v>
      </c>
      <c r="N11" s="110">
        <v>585877033</v>
      </c>
      <c r="O11" s="111">
        <v>127730401</v>
      </c>
      <c r="P11" s="112">
        <f t="shared" si="4"/>
        <v>713607434</v>
      </c>
      <c r="Q11" s="99">
        <f t="shared" si="5"/>
        <v>0.25588948471471706</v>
      </c>
      <c r="R11" s="110">
        <v>0</v>
      </c>
      <c r="S11" s="112">
        <v>0</v>
      </c>
      <c r="T11" s="112">
        <f t="shared" si="6"/>
        <v>0</v>
      </c>
      <c r="U11" s="99">
        <f t="shared" si="7"/>
        <v>0</v>
      </c>
      <c r="V11" s="110">
        <v>0</v>
      </c>
      <c r="W11" s="112">
        <v>0</v>
      </c>
      <c r="X11" s="112">
        <f t="shared" si="8"/>
        <v>0</v>
      </c>
      <c r="Y11" s="99">
        <f t="shared" si="9"/>
        <v>0</v>
      </c>
      <c r="Z11" s="72">
        <f t="shared" si="10"/>
        <v>1019531529</v>
      </c>
      <c r="AA11" s="73">
        <f t="shared" si="11"/>
        <v>233081440</v>
      </c>
      <c r="AB11" s="73">
        <f t="shared" si="12"/>
        <v>1252612969</v>
      </c>
      <c r="AC11" s="99">
        <f t="shared" si="13"/>
        <v>0.4491692097260044</v>
      </c>
      <c r="AD11" s="72">
        <v>587060690</v>
      </c>
      <c r="AE11" s="73">
        <v>213708447</v>
      </c>
      <c r="AF11" s="73">
        <f t="shared" si="14"/>
        <v>800769137</v>
      </c>
      <c r="AG11" s="73">
        <v>2815834917</v>
      </c>
      <c r="AH11" s="73">
        <v>2957330176</v>
      </c>
      <c r="AI11" s="73">
        <v>1253907204</v>
      </c>
      <c r="AJ11" s="99">
        <f t="shared" si="15"/>
        <v>0.44530565212818546</v>
      </c>
      <c r="AK11" s="99">
        <f t="shared" si="16"/>
        <v>-0.10884748046926784</v>
      </c>
      <c r="AL11" s="12"/>
      <c r="AM11" s="12"/>
      <c r="AN11" s="12"/>
      <c r="AO11" s="12"/>
    </row>
    <row r="12" spans="1:41" s="13" customFormat="1" ht="13.5">
      <c r="A12" s="29"/>
      <c r="B12" s="38" t="s">
        <v>63</v>
      </c>
      <c r="C12" s="39" t="s">
        <v>64</v>
      </c>
      <c r="D12" s="72">
        <v>3266197056</v>
      </c>
      <c r="E12" s="73">
        <v>241812339</v>
      </c>
      <c r="F12" s="75">
        <f t="shared" si="0"/>
        <v>3508009395</v>
      </c>
      <c r="G12" s="72">
        <v>3266197056</v>
      </c>
      <c r="H12" s="73">
        <v>252816419</v>
      </c>
      <c r="I12" s="75">
        <f t="shared" si="1"/>
        <v>3519013475</v>
      </c>
      <c r="J12" s="72">
        <v>557697651</v>
      </c>
      <c r="K12" s="73">
        <v>35262343</v>
      </c>
      <c r="L12" s="73">
        <f t="shared" si="2"/>
        <v>592959994</v>
      </c>
      <c r="M12" s="99">
        <f t="shared" si="3"/>
        <v>0.16903033237172957</v>
      </c>
      <c r="N12" s="110">
        <v>561719797</v>
      </c>
      <c r="O12" s="111">
        <v>60945360</v>
      </c>
      <c r="P12" s="112">
        <f t="shared" si="4"/>
        <v>622665157</v>
      </c>
      <c r="Q12" s="99">
        <f t="shared" si="5"/>
        <v>0.17749814407210274</v>
      </c>
      <c r="R12" s="110">
        <v>0</v>
      </c>
      <c r="S12" s="112">
        <v>0</v>
      </c>
      <c r="T12" s="112">
        <f t="shared" si="6"/>
        <v>0</v>
      </c>
      <c r="U12" s="99">
        <f t="shared" si="7"/>
        <v>0</v>
      </c>
      <c r="V12" s="110">
        <v>0</v>
      </c>
      <c r="W12" s="112">
        <v>0</v>
      </c>
      <c r="X12" s="112">
        <f t="shared" si="8"/>
        <v>0</v>
      </c>
      <c r="Y12" s="99">
        <f t="shared" si="9"/>
        <v>0</v>
      </c>
      <c r="Z12" s="72">
        <f t="shared" si="10"/>
        <v>1119417448</v>
      </c>
      <c r="AA12" s="73">
        <f t="shared" si="11"/>
        <v>96207703</v>
      </c>
      <c r="AB12" s="73">
        <f t="shared" si="12"/>
        <v>1215625151</v>
      </c>
      <c r="AC12" s="99">
        <f t="shared" si="13"/>
        <v>0.34652847644383233</v>
      </c>
      <c r="AD12" s="72">
        <v>572594081</v>
      </c>
      <c r="AE12" s="73">
        <v>39553785</v>
      </c>
      <c r="AF12" s="73">
        <f t="shared" si="14"/>
        <v>612147866</v>
      </c>
      <c r="AG12" s="73">
        <v>3322537537</v>
      </c>
      <c r="AH12" s="73">
        <v>3313492713</v>
      </c>
      <c r="AI12" s="73">
        <v>704359569</v>
      </c>
      <c r="AJ12" s="99">
        <f t="shared" si="15"/>
        <v>0.2119944654217461</v>
      </c>
      <c r="AK12" s="99">
        <f t="shared" si="16"/>
        <v>0.017180964901052143</v>
      </c>
      <c r="AL12" s="12"/>
      <c r="AM12" s="12"/>
      <c r="AN12" s="12"/>
      <c r="AO12" s="12"/>
    </row>
    <row r="13" spans="1:41" s="13" customFormat="1" ht="13.5">
      <c r="A13" s="29"/>
      <c r="B13" s="38" t="s">
        <v>65</v>
      </c>
      <c r="C13" s="39" t="s">
        <v>66</v>
      </c>
      <c r="D13" s="72">
        <v>5457847096</v>
      </c>
      <c r="E13" s="73">
        <v>287612500</v>
      </c>
      <c r="F13" s="75">
        <f t="shared" si="0"/>
        <v>5745459596</v>
      </c>
      <c r="G13" s="72">
        <v>5457847096</v>
      </c>
      <c r="H13" s="73">
        <v>287612500</v>
      </c>
      <c r="I13" s="75">
        <f t="shared" si="1"/>
        <v>5745459596</v>
      </c>
      <c r="J13" s="72">
        <v>664867330</v>
      </c>
      <c r="K13" s="73">
        <v>29373294</v>
      </c>
      <c r="L13" s="73">
        <f t="shared" si="2"/>
        <v>694240624</v>
      </c>
      <c r="M13" s="99">
        <f t="shared" si="3"/>
        <v>0.12083291378175066</v>
      </c>
      <c r="N13" s="110">
        <v>1448803367</v>
      </c>
      <c r="O13" s="111">
        <v>46523830</v>
      </c>
      <c r="P13" s="112">
        <f t="shared" si="4"/>
        <v>1495327197</v>
      </c>
      <c r="Q13" s="99">
        <f t="shared" si="5"/>
        <v>0.2602624162636266</v>
      </c>
      <c r="R13" s="110">
        <v>0</v>
      </c>
      <c r="S13" s="112">
        <v>0</v>
      </c>
      <c r="T13" s="112">
        <f t="shared" si="6"/>
        <v>0</v>
      </c>
      <c r="U13" s="99">
        <f t="shared" si="7"/>
        <v>0</v>
      </c>
      <c r="V13" s="110">
        <v>0</v>
      </c>
      <c r="W13" s="112">
        <v>0</v>
      </c>
      <c r="X13" s="112">
        <f t="shared" si="8"/>
        <v>0</v>
      </c>
      <c r="Y13" s="99">
        <f t="shared" si="9"/>
        <v>0</v>
      </c>
      <c r="Z13" s="72">
        <f t="shared" si="10"/>
        <v>2113670697</v>
      </c>
      <c r="AA13" s="73">
        <f t="shared" si="11"/>
        <v>75897124</v>
      </c>
      <c r="AB13" s="73">
        <f t="shared" si="12"/>
        <v>2189567821</v>
      </c>
      <c r="AC13" s="99">
        <f t="shared" si="13"/>
        <v>0.38109533004537727</v>
      </c>
      <c r="AD13" s="72">
        <v>1276200675</v>
      </c>
      <c r="AE13" s="73">
        <v>59918899</v>
      </c>
      <c r="AF13" s="73">
        <f t="shared" si="14"/>
        <v>1336119574</v>
      </c>
      <c r="AG13" s="73">
        <v>6288085049</v>
      </c>
      <c r="AH13" s="73">
        <v>5786043716</v>
      </c>
      <c r="AI13" s="73">
        <v>1830906922</v>
      </c>
      <c r="AJ13" s="99">
        <f t="shared" si="15"/>
        <v>0.29117082668771643</v>
      </c>
      <c r="AK13" s="99">
        <f t="shared" si="16"/>
        <v>0.11915671778041026</v>
      </c>
      <c r="AL13" s="12"/>
      <c r="AM13" s="12"/>
      <c r="AN13" s="12"/>
      <c r="AO13" s="12"/>
    </row>
    <row r="14" spans="1:41" s="13" customFormat="1" ht="13.5">
      <c r="A14" s="29"/>
      <c r="B14" s="38" t="s">
        <v>67</v>
      </c>
      <c r="C14" s="39" t="s">
        <v>68</v>
      </c>
      <c r="D14" s="72">
        <v>1956195218</v>
      </c>
      <c r="E14" s="73">
        <v>429110665</v>
      </c>
      <c r="F14" s="75">
        <f t="shared" si="0"/>
        <v>2385305883</v>
      </c>
      <c r="G14" s="72">
        <v>1956195218</v>
      </c>
      <c r="H14" s="73">
        <v>429110665</v>
      </c>
      <c r="I14" s="75">
        <f t="shared" si="1"/>
        <v>2385305883</v>
      </c>
      <c r="J14" s="72">
        <v>368017459</v>
      </c>
      <c r="K14" s="73">
        <v>27846539</v>
      </c>
      <c r="L14" s="73">
        <f t="shared" si="2"/>
        <v>395863998</v>
      </c>
      <c r="M14" s="99">
        <f t="shared" si="3"/>
        <v>0.16595942718345277</v>
      </c>
      <c r="N14" s="110">
        <v>413424801</v>
      </c>
      <c r="O14" s="111">
        <v>52508544</v>
      </c>
      <c r="P14" s="112">
        <f t="shared" si="4"/>
        <v>465933345</v>
      </c>
      <c r="Q14" s="99">
        <f t="shared" si="5"/>
        <v>0.19533484083558939</v>
      </c>
      <c r="R14" s="110">
        <v>0</v>
      </c>
      <c r="S14" s="112">
        <v>0</v>
      </c>
      <c r="T14" s="112">
        <f t="shared" si="6"/>
        <v>0</v>
      </c>
      <c r="U14" s="99">
        <f t="shared" si="7"/>
        <v>0</v>
      </c>
      <c r="V14" s="110">
        <v>0</v>
      </c>
      <c r="W14" s="112">
        <v>0</v>
      </c>
      <c r="X14" s="112">
        <f t="shared" si="8"/>
        <v>0</v>
      </c>
      <c r="Y14" s="99">
        <f t="shared" si="9"/>
        <v>0</v>
      </c>
      <c r="Z14" s="72">
        <f t="shared" si="10"/>
        <v>781442260</v>
      </c>
      <c r="AA14" s="73">
        <f t="shared" si="11"/>
        <v>80355083</v>
      </c>
      <c r="AB14" s="73">
        <f t="shared" si="12"/>
        <v>861797343</v>
      </c>
      <c r="AC14" s="99">
        <f t="shared" si="13"/>
        <v>0.36129426801904213</v>
      </c>
      <c r="AD14" s="72">
        <v>498345678</v>
      </c>
      <c r="AE14" s="73">
        <v>33903055</v>
      </c>
      <c r="AF14" s="73">
        <f t="shared" si="14"/>
        <v>532248733</v>
      </c>
      <c r="AG14" s="73">
        <v>2152954397</v>
      </c>
      <c r="AH14" s="73">
        <v>2148917601</v>
      </c>
      <c r="AI14" s="73">
        <v>785659522</v>
      </c>
      <c r="AJ14" s="99">
        <f t="shared" si="15"/>
        <v>0.36492158082621945</v>
      </c>
      <c r="AK14" s="99">
        <f t="shared" si="16"/>
        <v>-0.1245947315387973</v>
      </c>
      <c r="AL14" s="12"/>
      <c r="AM14" s="12"/>
      <c r="AN14" s="12"/>
      <c r="AO14" s="12"/>
    </row>
    <row r="15" spans="1:41" s="13" customFormat="1" ht="13.5">
      <c r="A15" s="29"/>
      <c r="B15" s="38" t="s">
        <v>69</v>
      </c>
      <c r="C15" s="39" t="s">
        <v>70</v>
      </c>
      <c r="D15" s="72">
        <v>1700170548</v>
      </c>
      <c r="E15" s="73">
        <v>133447667</v>
      </c>
      <c r="F15" s="75">
        <f t="shared" si="0"/>
        <v>1833618215</v>
      </c>
      <c r="G15" s="72">
        <v>1700170548</v>
      </c>
      <c r="H15" s="73">
        <v>133447667</v>
      </c>
      <c r="I15" s="75">
        <f t="shared" si="1"/>
        <v>1833618215</v>
      </c>
      <c r="J15" s="72">
        <v>359279001</v>
      </c>
      <c r="K15" s="73">
        <v>13269590</v>
      </c>
      <c r="L15" s="73">
        <f t="shared" si="2"/>
        <v>372548591</v>
      </c>
      <c r="M15" s="99">
        <f t="shared" si="3"/>
        <v>0.20317675072834068</v>
      </c>
      <c r="N15" s="110">
        <v>408384820</v>
      </c>
      <c r="O15" s="111">
        <v>15662063</v>
      </c>
      <c r="P15" s="112">
        <f t="shared" si="4"/>
        <v>424046883</v>
      </c>
      <c r="Q15" s="99">
        <f t="shared" si="5"/>
        <v>0.23126236395944616</v>
      </c>
      <c r="R15" s="110">
        <v>0</v>
      </c>
      <c r="S15" s="112">
        <v>0</v>
      </c>
      <c r="T15" s="112">
        <f t="shared" si="6"/>
        <v>0</v>
      </c>
      <c r="U15" s="99">
        <f t="shared" si="7"/>
        <v>0</v>
      </c>
      <c r="V15" s="110">
        <v>0</v>
      </c>
      <c r="W15" s="112">
        <v>0</v>
      </c>
      <c r="X15" s="112">
        <f t="shared" si="8"/>
        <v>0</v>
      </c>
      <c r="Y15" s="99">
        <f t="shared" si="9"/>
        <v>0</v>
      </c>
      <c r="Z15" s="72">
        <f t="shared" si="10"/>
        <v>767663821</v>
      </c>
      <c r="AA15" s="73">
        <f t="shared" si="11"/>
        <v>28931653</v>
      </c>
      <c r="AB15" s="73">
        <f t="shared" si="12"/>
        <v>796595474</v>
      </c>
      <c r="AC15" s="99">
        <f t="shared" si="13"/>
        <v>0.43443911468778684</v>
      </c>
      <c r="AD15" s="72">
        <v>0</v>
      </c>
      <c r="AE15" s="73">
        <v>3590958</v>
      </c>
      <c r="AF15" s="73">
        <f t="shared" si="14"/>
        <v>3590958</v>
      </c>
      <c r="AG15" s="73">
        <v>1760202577</v>
      </c>
      <c r="AH15" s="73">
        <v>1760202577</v>
      </c>
      <c r="AI15" s="73">
        <v>274015850</v>
      </c>
      <c r="AJ15" s="99">
        <f t="shared" si="15"/>
        <v>0.15567290582372553</v>
      </c>
      <c r="AK15" s="99">
        <f t="shared" si="16"/>
        <v>117.08739701216221</v>
      </c>
      <c r="AL15" s="12"/>
      <c r="AM15" s="12"/>
      <c r="AN15" s="12"/>
      <c r="AO15" s="12"/>
    </row>
    <row r="16" spans="1:41" s="13" customFormat="1" ht="13.5">
      <c r="A16" s="29"/>
      <c r="B16" s="38" t="s">
        <v>71</v>
      </c>
      <c r="C16" s="39" t="s">
        <v>72</v>
      </c>
      <c r="D16" s="72">
        <v>1812441805</v>
      </c>
      <c r="E16" s="73">
        <v>132446500</v>
      </c>
      <c r="F16" s="75">
        <f t="shared" si="0"/>
        <v>1944888305</v>
      </c>
      <c r="G16" s="72">
        <v>1812441805</v>
      </c>
      <c r="H16" s="73">
        <v>132446500</v>
      </c>
      <c r="I16" s="75">
        <f t="shared" si="1"/>
        <v>1944888305</v>
      </c>
      <c r="J16" s="72">
        <v>354700960</v>
      </c>
      <c r="K16" s="73">
        <v>11902964</v>
      </c>
      <c r="L16" s="73">
        <f t="shared" si="2"/>
        <v>366603924</v>
      </c>
      <c r="M16" s="99">
        <f t="shared" si="3"/>
        <v>0.1884961326866532</v>
      </c>
      <c r="N16" s="110">
        <v>332918862</v>
      </c>
      <c r="O16" s="111">
        <v>28728033</v>
      </c>
      <c r="P16" s="112">
        <f t="shared" si="4"/>
        <v>361646895</v>
      </c>
      <c r="Q16" s="99">
        <f t="shared" si="5"/>
        <v>0.18594738529213378</v>
      </c>
      <c r="R16" s="110">
        <v>0</v>
      </c>
      <c r="S16" s="112">
        <v>0</v>
      </c>
      <c r="T16" s="112">
        <f t="shared" si="6"/>
        <v>0</v>
      </c>
      <c r="U16" s="99">
        <f t="shared" si="7"/>
        <v>0</v>
      </c>
      <c r="V16" s="110">
        <v>0</v>
      </c>
      <c r="W16" s="112">
        <v>0</v>
      </c>
      <c r="X16" s="112">
        <f t="shared" si="8"/>
        <v>0</v>
      </c>
      <c r="Y16" s="99">
        <f t="shared" si="9"/>
        <v>0</v>
      </c>
      <c r="Z16" s="72">
        <f t="shared" si="10"/>
        <v>687619822</v>
      </c>
      <c r="AA16" s="73">
        <f t="shared" si="11"/>
        <v>40630997</v>
      </c>
      <c r="AB16" s="73">
        <f t="shared" si="12"/>
        <v>728250819</v>
      </c>
      <c r="AC16" s="99">
        <f t="shared" si="13"/>
        <v>0.37444351797878694</v>
      </c>
      <c r="AD16" s="72">
        <v>322630973</v>
      </c>
      <c r="AE16" s="73">
        <v>78005092</v>
      </c>
      <c r="AF16" s="73">
        <f t="shared" si="14"/>
        <v>400636065</v>
      </c>
      <c r="AG16" s="73">
        <v>1953051885</v>
      </c>
      <c r="AH16" s="73">
        <v>1991532934</v>
      </c>
      <c r="AI16" s="73">
        <v>710917820</v>
      </c>
      <c r="AJ16" s="99">
        <f t="shared" si="15"/>
        <v>0.36400355026922393</v>
      </c>
      <c r="AK16" s="99">
        <f t="shared" si="16"/>
        <v>-0.09731817329026526</v>
      </c>
      <c r="AL16" s="12"/>
      <c r="AM16" s="12"/>
      <c r="AN16" s="12"/>
      <c r="AO16" s="12"/>
    </row>
    <row r="17" spans="1:41" s="13" customFormat="1" ht="13.5">
      <c r="A17" s="29"/>
      <c r="B17" s="38" t="s">
        <v>73</v>
      </c>
      <c r="C17" s="39" t="s">
        <v>74</v>
      </c>
      <c r="D17" s="72">
        <v>2385364400</v>
      </c>
      <c r="E17" s="73">
        <v>285258000</v>
      </c>
      <c r="F17" s="75">
        <f t="shared" si="0"/>
        <v>2670622400</v>
      </c>
      <c r="G17" s="72">
        <v>2385364400</v>
      </c>
      <c r="H17" s="73">
        <v>285258000</v>
      </c>
      <c r="I17" s="75">
        <f t="shared" si="1"/>
        <v>2670622400</v>
      </c>
      <c r="J17" s="72">
        <v>324644168</v>
      </c>
      <c r="K17" s="73">
        <v>36279812</v>
      </c>
      <c r="L17" s="73">
        <f t="shared" si="2"/>
        <v>360923980</v>
      </c>
      <c r="M17" s="99">
        <f t="shared" si="3"/>
        <v>0.13514601689853273</v>
      </c>
      <c r="N17" s="110">
        <v>357902249</v>
      </c>
      <c r="O17" s="111">
        <v>64365356</v>
      </c>
      <c r="P17" s="112">
        <f t="shared" si="4"/>
        <v>422267605</v>
      </c>
      <c r="Q17" s="99">
        <f t="shared" si="5"/>
        <v>0.15811580289298854</v>
      </c>
      <c r="R17" s="110">
        <v>0</v>
      </c>
      <c r="S17" s="112">
        <v>0</v>
      </c>
      <c r="T17" s="112">
        <f t="shared" si="6"/>
        <v>0</v>
      </c>
      <c r="U17" s="99">
        <f t="shared" si="7"/>
        <v>0</v>
      </c>
      <c r="V17" s="110">
        <v>0</v>
      </c>
      <c r="W17" s="112">
        <v>0</v>
      </c>
      <c r="X17" s="112">
        <f t="shared" si="8"/>
        <v>0</v>
      </c>
      <c r="Y17" s="99">
        <f t="shared" si="9"/>
        <v>0</v>
      </c>
      <c r="Z17" s="72">
        <f t="shared" si="10"/>
        <v>682546417</v>
      </c>
      <c r="AA17" s="73">
        <f t="shared" si="11"/>
        <v>100645168</v>
      </c>
      <c r="AB17" s="73">
        <f t="shared" si="12"/>
        <v>783191585</v>
      </c>
      <c r="AC17" s="99">
        <f t="shared" si="13"/>
        <v>0.29326181979152127</v>
      </c>
      <c r="AD17" s="72">
        <v>392331303</v>
      </c>
      <c r="AE17" s="73">
        <v>53424346</v>
      </c>
      <c r="AF17" s="73">
        <f t="shared" si="14"/>
        <v>445755649</v>
      </c>
      <c r="AG17" s="73">
        <v>2594159170</v>
      </c>
      <c r="AH17" s="73">
        <v>2668939324</v>
      </c>
      <c r="AI17" s="73">
        <v>703910035</v>
      </c>
      <c r="AJ17" s="99">
        <f t="shared" si="15"/>
        <v>0.271344196277671</v>
      </c>
      <c r="AK17" s="99">
        <f t="shared" si="16"/>
        <v>-0.05269264461974321</v>
      </c>
      <c r="AL17" s="12"/>
      <c r="AM17" s="12"/>
      <c r="AN17" s="12"/>
      <c r="AO17" s="12"/>
    </row>
    <row r="18" spans="1:41" s="13" customFormat="1" ht="13.5">
      <c r="A18" s="29"/>
      <c r="B18" s="38" t="s">
        <v>75</v>
      </c>
      <c r="C18" s="39" t="s">
        <v>76</v>
      </c>
      <c r="D18" s="72">
        <v>2415436312</v>
      </c>
      <c r="E18" s="73">
        <v>163406000</v>
      </c>
      <c r="F18" s="75">
        <f t="shared" si="0"/>
        <v>2578842312</v>
      </c>
      <c r="G18" s="72">
        <v>2415436312</v>
      </c>
      <c r="H18" s="73">
        <v>163406000</v>
      </c>
      <c r="I18" s="75">
        <f t="shared" si="1"/>
        <v>2578842312</v>
      </c>
      <c r="J18" s="72">
        <v>350694996</v>
      </c>
      <c r="K18" s="73">
        <v>23088503</v>
      </c>
      <c r="L18" s="73">
        <f t="shared" si="2"/>
        <v>373783499</v>
      </c>
      <c r="M18" s="99">
        <f t="shared" si="3"/>
        <v>0.1449423631916894</v>
      </c>
      <c r="N18" s="110">
        <v>370925706</v>
      </c>
      <c r="O18" s="111">
        <v>35497430</v>
      </c>
      <c r="P18" s="112">
        <f t="shared" si="4"/>
        <v>406423136</v>
      </c>
      <c r="Q18" s="99">
        <f t="shared" si="5"/>
        <v>0.15759906455265266</v>
      </c>
      <c r="R18" s="110">
        <v>0</v>
      </c>
      <c r="S18" s="112">
        <v>0</v>
      </c>
      <c r="T18" s="112">
        <f t="shared" si="6"/>
        <v>0</v>
      </c>
      <c r="U18" s="99">
        <f t="shared" si="7"/>
        <v>0</v>
      </c>
      <c r="V18" s="110">
        <v>0</v>
      </c>
      <c r="W18" s="112">
        <v>0</v>
      </c>
      <c r="X18" s="112">
        <f t="shared" si="8"/>
        <v>0</v>
      </c>
      <c r="Y18" s="99">
        <f t="shared" si="9"/>
        <v>0</v>
      </c>
      <c r="Z18" s="72">
        <f t="shared" si="10"/>
        <v>721620702</v>
      </c>
      <c r="AA18" s="73">
        <f t="shared" si="11"/>
        <v>58585933</v>
      </c>
      <c r="AB18" s="73">
        <f t="shared" si="12"/>
        <v>780206635</v>
      </c>
      <c r="AC18" s="99">
        <f t="shared" si="13"/>
        <v>0.30254142774434206</v>
      </c>
      <c r="AD18" s="72">
        <v>431222981</v>
      </c>
      <c r="AE18" s="73">
        <v>35687525</v>
      </c>
      <c r="AF18" s="73">
        <f t="shared" si="14"/>
        <v>466910506</v>
      </c>
      <c r="AG18" s="73">
        <v>2504036793</v>
      </c>
      <c r="AH18" s="73">
        <v>2504038657</v>
      </c>
      <c r="AI18" s="73">
        <v>970005669</v>
      </c>
      <c r="AJ18" s="99">
        <f t="shared" si="15"/>
        <v>0.38737676367681073</v>
      </c>
      <c r="AK18" s="99">
        <f t="shared" si="16"/>
        <v>-0.12954810230806846</v>
      </c>
      <c r="AL18" s="12"/>
      <c r="AM18" s="12"/>
      <c r="AN18" s="12"/>
      <c r="AO18" s="12"/>
    </row>
    <row r="19" spans="1:41" s="13" customFormat="1" ht="13.5">
      <c r="A19" s="29"/>
      <c r="B19" s="38" t="s">
        <v>77</v>
      </c>
      <c r="C19" s="39" t="s">
        <v>78</v>
      </c>
      <c r="D19" s="72">
        <v>2699163622</v>
      </c>
      <c r="E19" s="73">
        <v>386739113</v>
      </c>
      <c r="F19" s="75">
        <f t="shared" si="0"/>
        <v>3085902735</v>
      </c>
      <c r="G19" s="72">
        <v>2699163622</v>
      </c>
      <c r="H19" s="73">
        <v>386739113</v>
      </c>
      <c r="I19" s="75">
        <f t="shared" si="1"/>
        <v>3085902735</v>
      </c>
      <c r="J19" s="72">
        <v>565085094</v>
      </c>
      <c r="K19" s="73">
        <v>27539359</v>
      </c>
      <c r="L19" s="73">
        <f t="shared" si="2"/>
        <v>592624453</v>
      </c>
      <c r="M19" s="99">
        <f t="shared" si="3"/>
        <v>0.19204249255121128</v>
      </c>
      <c r="N19" s="110">
        <v>576132803</v>
      </c>
      <c r="O19" s="111">
        <v>96961846</v>
      </c>
      <c r="P19" s="112">
        <f t="shared" si="4"/>
        <v>673094649</v>
      </c>
      <c r="Q19" s="99">
        <f t="shared" si="5"/>
        <v>0.2181192042658467</v>
      </c>
      <c r="R19" s="110">
        <v>0</v>
      </c>
      <c r="S19" s="112">
        <v>0</v>
      </c>
      <c r="T19" s="112">
        <f t="shared" si="6"/>
        <v>0</v>
      </c>
      <c r="U19" s="99">
        <f t="shared" si="7"/>
        <v>0</v>
      </c>
      <c r="V19" s="110">
        <v>0</v>
      </c>
      <c r="W19" s="112">
        <v>0</v>
      </c>
      <c r="X19" s="112">
        <f t="shared" si="8"/>
        <v>0</v>
      </c>
      <c r="Y19" s="99">
        <f t="shared" si="9"/>
        <v>0</v>
      </c>
      <c r="Z19" s="72">
        <f t="shared" si="10"/>
        <v>1141217897</v>
      </c>
      <c r="AA19" s="73">
        <f t="shared" si="11"/>
        <v>124501205</v>
      </c>
      <c r="AB19" s="73">
        <f t="shared" si="12"/>
        <v>1265719102</v>
      </c>
      <c r="AC19" s="99">
        <f t="shared" si="13"/>
        <v>0.410161696817058</v>
      </c>
      <c r="AD19" s="72">
        <v>624923265</v>
      </c>
      <c r="AE19" s="73">
        <v>92895800</v>
      </c>
      <c r="AF19" s="73">
        <f t="shared" si="14"/>
        <v>717819065</v>
      </c>
      <c r="AG19" s="73">
        <v>2813768340</v>
      </c>
      <c r="AH19" s="73">
        <v>3138510535</v>
      </c>
      <c r="AI19" s="73">
        <v>1373526073</v>
      </c>
      <c r="AJ19" s="99">
        <f t="shared" si="15"/>
        <v>0.4881446896228849</v>
      </c>
      <c r="AK19" s="99">
        <f t="shared" si="16"/>
        <v>-0.06230597399917204</v>
      </c>
      <c r="AL19" s="12"/>
      <c r="AM19" s="12"/>
      <c r="AN19" s="12"/>
      <c r="AO19" s="12"/>
    </row>
    <row r="20" spans="1:41" s="13" customFormat="1" ht="13.5">
      <c r="A20" s="29"/>
      <c r="B20" s="38" t="s">
        <v>79</v>
      </c>
      <c r="C20" s="39" t="s">
        <v>80</v>
      </c>
      <c r="D20" s="72">
        <v>4928911653</v>
      </c>
      <c r="E20" s="73">
        <v>571382146</v>
      </c>
      <c r="F20" s="75">
        <f t="shared" si="0"/>
        <v>5500293799</v>
      </c>
      <c r="G20" s="72">
        <v>4928911653</v>
      </c>
      <c r="H20" s="73">
        <v>571382146</v>
      </c>
      <c r="I20" s="75">
        <f t="shared" si="1"/>
        <v>5500293799</v>
      </c>
      <c r="J20" s="72">
        <v>1085577479</v>
      </c>
      <c r="K20" s="73">
        <v>64694300</v>
      </c>
      <c r="L20" s="73">
        <f t="shared" si="2"/>
        <v>1150271779</v>
      </c>
      <c r="M20" s="99">
        <f t="shared" si="3"/>
        <v>0.2091291521934936</v>
      </c>
      <c r="N20" s="110">
        <v>1320002379</v>
      </c>
      <c r="O20" s="111">
        <v>93255159</v>
      </c>
      <c r="P20" s="112">
        <f t="shared" si="4"/>
        <v>1413257538</v>
      </c>
      <c r="Q20" s="99">
        <f t="shared" si="5"/>
        <v>0.2569421906620592</v>
      </c>
      <c r="R20" s="110">
        <v>0</v>
      </c>
      <c r="S20" s="112">
        <v>0</v>
      </c>
      <c r="T20" s="112">
        <f t="shared" si="6"/>
        <v>0</v>
      </c>
      <c r="U20" s="99">
        <f t="shared" si="7"/>
        <v>0</v>
      </c>
      <c r="V20" s="110">
        <v>0</v>
      </c>
      <c r="W20" s="112">
        <v>0</v>
      </c>
      <c r="X20" s="112">
        <f t="shared" si="8"/>
        <v>0</v>
      </c>
      <c r="Y20" s="99">
        <f t="shared" si="9"/>
        <v>0</v>
      </c>
      <c r="Z20" s="72">
        <f t="shared" si="10"/>
        <v>2405579858</v>
      </c>
      <c r="AA20" s="73">
        <f t="shared" si="11"/>
        <v>157949459</v>
      </c>
      <c r="AB20" s="73">
        <f t="shared" si="12"/>
        <v>2563529317</v>
      </c>
      <c r="AC20" s="99">
        <f t="shared" si="13"/>
        <v>0.4660713428555528</v>
      </c>
      <c r="AD20" s="72">
        <v>1015601436</v>
      </c>
      <c r="AE20" s="73">
        <v>158991626</v>
      </c>
      <c r="AF20" s="73">
        <f t="shared" si="14"/>
        <v>1174593062</v>
      </c>
      <c r="AG20" s="73">
        <v>5603253221</v>
      </c>
      <c r="AH20" s="73">
        <v>5517401278</v>
      </c>
      <c r="AI20" s="73">
        <v>2319403679</v>
      </c>
      <c r="AJ20" s="99">
        <f t="shared" si="15"/>
        <v>0.4139387579892492</v>
      </c>
      <c r="AK20" s="99">
        <f t="shared" si="16"/>
        <v>0.20318907349377824</v>
      </c>
      <c r="AL20" s="12"/>
      <c r="AM20" s="12"/>
      <c r="AN20" s="12"/>
      <c r="AO20" s="12"/>
    </row>
    <row r="21" spans="1:41" s="13" customFormat="1" ht="13.5">
      <c r="A21" s="29"/>
      <c r="B21" s="38" t="s">
        <v>81</v>
      </c>
      <c r="C21" s="39" t="s">
        <v>82</v>
      </c>
      <c r="D21" s="72">
        <v>2234509640</v>
      </c>
      <c r="E21" s="73">
        <v>205575500</v>
      </c>
      <c r="F21" s="75">
        <f t="shared" si="0"/>
        <v>2440085140</v>
      </c>
      <c r="G21" s="72">
        <v>2234509640</v>
      </c>
      <c r="H21" s="73">
        <v>205575500</v>
      </c>
      <c r="I21" s="75">
        <f t="shared" si="1"/>
        <v>2440085140</v>
      </c>
      <c r="J21" s="72">
        <v>493716172</v>
      </c>
      <c r="K21" s="73">
        <v>15957336</v>
      </c>
      <c r="L21" s="73">
        <f t="shared" si="2"/>
        <v>509673508</v>
      </c>
      <c r="M21" s="99">
        <f t="shared" si="3"/>
        <v>0.20887529686771503</v>
      </c>
      <c r="N21" s="110">
        <v>462433030</v>
      </c>
      <c r="O21" s="111">
        <v>47090052</v>
      </c>
      <c r="P21" s="112">
        <f t="shared" si="4"/>
        <v>509523082</v>
      </c>
      <c r="Q21" s="99">
        <f t="shared" si="5"/>
        <v>0.2088136490188207</v>
      </c>
      <c r="R21" s="110">
        <v>0</v>
      </c>
      <c r="S21" s="112">
        <v>0</v>
      </c>
      <c r="T21" s="112">
        <f t="shared" si="6"/>
        <v>0</v>
      </c>
      <c r="U21" s="99">
        <f t="shared" si="7"/>
        <v>0</v>
      </c>
      <c r="V21" s="110">
        <v>0</v>
      </c>
      <c r="W21" s="112">
        <v>0</v>
      </c>
      <c r="X21" s="112">
        <f t="shared" si="8"/>
        <v>0</v>
      </c>
      <c r="Y21" s="99">
        <f t="shared" si="9"/>
        <v>0</v>
      </c>
      <c r="Z21" s="72">
        <f t="shared" si="10"/>
        <v>956149202</v>
      </c>
      <c r="AA21" s="73">
        <f t="shared" si="11"/>
        <v>63047388</v>
      </c>
      <c r="AB21" s="73">
        <f t="shared" si="12"/>
        <v>1019196590</v>
      </c>
      <c r="AC21" s="99">
        <f t="shared" si="13"/>
        <v>0.41768894588653577</v>
      </c>
      <c r="AD21" s="72">
        <v>566582303</v>
      </c>
      <c r="AE21" s="73">
        <v>62995932</v>
      </c>
      <c r="AF21" s="73">
        <f t="shared" si="14"/>
        <v>629578235</v>
      </c>
      <c r="AG21" s="73">
        <v>2069046991</v>
      </c>
      <c r="AH21" s="73">
        <v>2342772044</v>
      </c>
      <c r="AI21" s="73">
        <v>1099694542</v>
      </c>
      <c r="AJ21" s="99">
        <f t="shared" si="15"/>
        <v>0.5314980987785598</v>
      </c>
      <c r="AK21" s="99">
        <f t="shared" si="16"/>
        <v>-0.1906913967570686</v>
      </c>
      <c r="AL21" s="12"/>
      <c r="AM21" s="12"/>
      <c r="AN21" s="12"/>
      <c r="AO21" s="12"/>
    </row>
    <row r="22" spans="1:41" s="13" customFormat="1" ht="13.5">
      <c r="A22" s="29"/>
      <c r="B22" s="38" t="s">
        <v>83</v>
      </c>
      <c r="C22" s="39" t="s">
        <v>84</v>
      </c>
      <c r="D22" s="72">
        <v>3348689000</v>
      </c>
      <c r="E22" s="73">
        <v>1912547001</v>
      </c>
      <c r="F22" s="75">
        <f t="shared" si="0"/>
        <v>5261236001</v>
      </c>
      <c r="G22" s="72">
        <v>3348689000</v>
      </c>
      <c r="H22" s="73">
        <v>1912547001</v>
      </c>
      <c r="I22" s="75">
        <f t="shared" si="1"/>
        <v>5261236001</v>
      </c>
      <c r="J22" s="72">
        <v>753304864</v>
      </c>
      <c r="K22" s="73">
        <v>198728058</v>
      </c>
      <c r="L22" s="73">
        <f t="shared" si="2"/>
        <v>952032922</v>
      </c>
      <c r="M22" s="99">
        <f t="shared" si="3"/>
        <v>0.18095233169906227</v>
      </c>
      <c r="N22" s="110">
        <v>858878955</v>
      </c>
      <c r="O22" s="111">
        <v>363835335</v>
      </c>
      <c r="P22" s="112">
        <f t="shared" si="4"/>
        <v>1222714290</v>
      </c>
      <c r="Q22" s="99">
        <f t="shared" si="5"/>
        <v>0.2324005784510711</v>
      </c>
      <c r="R22" s="110">
        <v>0</v>
      </c>
      <c r="S22" s="112">
        <v>0</v>
      </c>
      <c r="T22" s="112">
        <f t="shared" si="6"/>
        <v>0</v>
      </c>
      <c r="U22" s="99">
        <f t="shared" si="7"/>
        <v>0</v>
      </c>
      <c r="V22" s="110">
        <v>0</v>
      </c>
      <c r="W22" s="112">
        <v>0</v>
      </c>
      <c r="X22" s="112">
        <f t="shared" si="8"/>
        <v>0</v>
      </c>
      <c r="Y22" s="99">
        <f t="shared" si="9"/>
        <v>0</v>
      </c>
      <c r="Z22" s="72">
        <f t="shared" si="10"/>
        <v>1612183819</v>
      </c>
      <c r="AA22" s="73">
        <f t="shared" si="11"/>
        <v>562563393</v>
      </c>
      <c r="AB22" s="73">
        <f t="shared" si="12"/>
        <v>2174747212</v>
      </c>
      <c r="AC22" s="99">
        <f t="shared" si="13"/>
        <v>0.41335291015013337</v>
      </c>
      <c r="AD22" s="72">
        <v>704039972</v>
      </c>
      <c r="AE22" s="73">
        <v>224552475</v>
      </c>
      <c r="AF22" s="73">
        <f t="shared" si="14"/>
        <v>928592447</v>
      </c>
      <c r="AG22" s="73">
        <v>4132375718</v>
      </c>
      <c r="AH22" s="73">
        <v>4185218777</v>
      </c>
      <c r="AI22" s="73">
        <v>1799206704</v>
      </c>
      <c r="AJ22" s="99">
        <f t="shared" si="15"/>
        <v>0.4353928168155014</v>
      </c>
      <c r="AK22" s="99">
        <f t="shared" si="16"/>
        <v>0.316739430683739</v>
      </c>
      <c r="AL22" s="12"/>
      <c r="AM22" s="12"/>
      <c r="AN22" s="12"/>
      <c r="AO22" s="12"/>
    </row>
    <row r="23" spans="1:41" s="13" customFormat="1" ht="13.5">
      <c r="A23" s="29"/>
      <c r="B23" s="38" t="s">
        <v>85</v>
      </c>
      <c r="C23" s="39" t="s">
        <v>86</v>
      </c>
      <c r="D23" s="72">
        <v>4772532066</v>
      </c>
      <c r="E23" s="73">
        <v>829492454</v>
      </c>
      <c r="F23" s="75">
        <f t="shared" si="0"/>
        <v>5602024520</v>
      </c>
      <c r="G23" s="72">
        <v>4772532066</v>
      </c>
      <c r="H23" s="73">
        <v>829492454</v>
      </c>
      <c r="I23" s="75">
        <f t="shared" si="1"/>
        <v>5602024520</v>
      </c>
      <c r="J23" s="72">
        <v>1073282703</v>
      </c>
      <c r="K23" s="73">
        <v>129929318</v>
      </c>
      <c r="L23" s="73">
        <f t="shared" si="2"/>
        <v>1203212021</v>
      </c>
      <c r="M23" s="99">
        <f t="shared" si="3"/>
        <v>0.21478164129849256</v>
      </c>
      <c r="N23" s="110">
        <v>944638017</v>
      </c>
      <c r="O23" s="111">
        <v>103041194</v>
      </c>
      <c r="P23" s="112">
        <f t="shared" si="4"/>
        <v>1047679211</v>
      </c>
      <c r="Q23" s="99">
        <f t="shared" si="5"/>
        <v>0.1870179623919247</v>
      </c>
      <c r="R23" s="110">
        <v>0</v>
      </c>
      <c r="S23" s="112">
        <v>0</v>
      </c>
      <c r="T23" s="112">
        <f t="shared" si="6"/>
        <v>0</v>
      </c>
      <c r="U23" s="99">
        <f t="shared" si="7"/>
        <v>0</v>
      </c>
      <c r="V23" s="110">
        <v>0</v>
      </c>
      <c r="W23" s="112">
        <v>0</v>
      </c>
      <c r="X23" s="112">
        <f t="shared" si="8"/>
        <v>0</v>
      </c>
      <c r="Y23" s="99">
        <f t="shared" si="9"/>
        <v>0</v>
      </c>
      <c r="Z23" s="72">
        <f t="shared" si="10"/>
        <v>2017920720</v>
      </c>
      <c r="AA23" s="73">
        <f t="shared" si="11"/>
        <v>232970512</v>
      </c>
      <c r="AB23" s="73">
        <f t="shared" si="12"/>
        <v>2250891232</v>
      </c>
      <c r="AC23" s="99">
        <f t="shared" si="13"/>
        <v>0.4017996036904173</v>
      </c>
      <c r="AD23" s="72">
        <v>769938071</v>
      </c>
      <c r="AE23" s="73">
        <v>157126903</v>
      </c>
      <c r="AF23" s="73">
        <f t="shared" si="14"/>
        <v>927064974</v>
      </c>
      <c r="AG23" s="73">
        <v>5208756858</v>
      </c>
      <c r="AH23" s="73">
        <v>5403850135</v>
      </c>
      <c r="AI23" s="73">
        <v>1845151958</v>
      </c>
      <c r="AJ23" s="99">
        <f t="shared" si="15"/>
        <v>0.3542403702653306</v>
      </c>
      <c r="AK23" s="99">
        <f t="shared" si="16"/>
        <v>0.13010332650103984</v>
      </c>
      <c r="AL23" s="12"/>
      <c r="AM23" s="12"/>
      <c r="AN23" s="12"/>
      <c r="AO23" s="12"/>
    </row>
    <row r="24" spans="1:41" s="13" customFormat="1" ht="13.5">
      <c r="A24" s="29"/>
      <c r="B24" s="38" t="s">
        <v>87</v>
      </c>
      <c r="C24" s="39" t="s">
        <v>88</v>
      </c>
      <c r="D24" s="72">
        <v>2046855015</v>
      </c>
      <c r="E24" s="73">
        <v>333241530</v>
      </c>
      <c r="F24" s="75">
        <f t="shared" si="0"/>
        <v>2380096545</v>
      </c>
      <c r="G24" s="72">
        <v>2046855015</v>
      </c>
      <c r="H24" s="73">
        <v>333241530</v>
      </c>
      <c r="I24" s="75">
        <f t="shared" si="1"/>
        <v>2380096545</v>
      </c>
      <c r="J24" s="72">
        <v>594259611</v>
      </c>
      <c r="K24" s="73">
        <v>18999004</v>
      </c>
      <c r="L24" s="73">
        <f t="shared" si="2"/>
        <v>613258615</v>
      </c>
      <c r="M24" s="99">
        <f t="shared" si="3"/>
        <v>0.2576612349143173</v>
      </c>
      <c r="N24" s="110">
        <v>433701749</v>
      </c>
      <c r="O24" s="111">
        <v>53370686</v>
      </c>
      <c r="P24" s="112">
        <f t="shared" si="4"/>
        <v>487072435</v>
      </c>
      <c r="Q24" s="99">
        <f t="shared" si="5"/>
        <v>0.2046439822045118</v>
      </c>
      <c r="R24" s="110">
        <v>0</v>
      </c>
      <c r="S24" s="112">
        <v>0</v>
      </c>
      <c r="T24" s="112">
        <f t="shared" si="6"/>
        <v>0</v>
      </c>
      <c r="U24" s="99">
        <f t="shared" si="7"/>
        <v>0</v>
      </c>
      <c r="V24" s="110">
        <v>0</v>
      </c>
      <c r="W24" s="112">
        <v>0</v>
      </c>
      <c r="X24" s="112">
        <f t="shared" si="8"/>
        <v>0</v>
      </c>
      <c r="Y24" s="99">
        <f t="shared" si="9"/>
        <v>0</v>
      </c>
      <c r="Z24" s="72">
        <f t="shared" si="10"/>
        <v>1027961360</v>
      </c>
      <c r="AA24" s="73">
        <f t="shared" si="11"/>
        <v>72369690</v>
      </c>
      <c r="AB24" s="73">
        <f t="shared" si="12"/>
        <v>1100331050</v>
      </c>
      <c r="AC24" s="99">
        <f t="shared" si="13"/>
        <v>0.4623052171188291</v>
      </c>
      <c r="AD24" s="72">
        <v>409197328</v>
      </c>
      <c r="AE24" s="73">
        <v>58985300</v>
      </c>
      <c r="AF24" s="73">
        <f t="shared" si="14"/>
        <v>468182628</v>
      </c>
      <c r="AG24" s="73">
        <v>2168556289</v>
      </c>
      <c r="AH24" s="73">
        <v>2271752913</v>
      </c>
      <c r="AI24" s="73">
        <v>1046132189</v>
      </c>
      <c r="AJ24" s="99">
        <f t="shared" si="15"/>
        <v>0.48240951563328316</v>
      </c>
      <c r="AK24" s="99">
        <f t="shared" si="16"/>
        <v>0.040347090793808826</v>
      </c>
      <c r="AL24" s="12"/>
      <c r="AM24" s="12"/>
      <c r="AN24" s="12"/>
      <c r="AO24" s="12"/>
    </row>
    <row r="25" spans="1:41" s="13" customFormat="1" ht="13.5">
      <c r="A25" s="29"/>
      <c r="B25" s="38" t="s">
        <v>89</v>
      </c>
      <c r="C25" s="39" t="s">
        <v>90</v>
      </c>
      <c r="D25" s="72">
        <v>1716330148</v>
      </c>
      <c r="E25" s="73">
        <v>528040751</v>
      </c>
      <c r="F25" s="75">
        <f t="shared" si="0"/>
        <v>2244370899</v>
      </c>
      <c r="G25" s="72">
        <v>1716467847</v>
      </c>
      <c r="H25" s="73">
        <v>587748280</v>
      </c>
      <c r="I25" s="75">
        <f t="shared" si="1"/>
        <v>2304216127</v>
      </c>
      <c r="J25" s="72">
        <v>250795300</v>
      </c>
      <c r="K25" s="73">
        <v>13178520</v>
      </c>
      <c r="L25" s="73">
        <f t="shared" si="2"/>
        <v>263973820</v>
      </c>
      <c r="M25" s="99">
        <f t="shared" si="3"/>
        <v>0.11761595203253435</v>
      </c>
      <c r="N25" s="110">
        <v>410859884</v>
      </c>
      <c r="O25" s="111">
        <v>134321426</v>
      </c>
      <c r="P25" s="112">
        <f t="shared" si="4"/>
        <v>545181310</v>
      </c>
      <c r="Q25" s="99">
        <f t="shared" si="5"/>
        <v>0.24291052349810385</v>
      </c>
      <c r="R25" s="110">
        <v>0</v>
      </c>
      <c r="S25" s="112">
        <v>0</v>
      </c>
      <c r="T25" s="112">
        <f t="shared" si="6"/>
        <v>0</v>
      </c>
      <c r="U25" s="99">
        <f t="shared" si="7"/>
        <v>0</v>
      </c>
      <c r="V25" s="110">
        <v>0</v>
      </c>
      <c r="W25" s="112">
        <v>0</v>
      </c>
      <c r="X25" s="112">
        <f t="shared" si="8"/>
        <v>0</v>
      </c>
      <c r="Y25" s="99">
        <f t="shared" si="9"/>
        <v>0</v>
      </c>
      <c r="Z25" s="72">
        <f t="shared" si="10"/>
        <v>661655184</v>
      </c>
      <c r="AA25" s="73">
        <f t="shared" si="11"/>
        <v>147499946</v>
      </c>
      <c r="AB25" s="73">
        <f t="shared" si="12"/>
        <v>809155130</v>
      </c>
      <c r="AC25" s="99">
        <f t="shared" si="13"/>
        <v>0.3605264755306382</v>
      </c>
      <c r="AD25" s="72">
        <v>370006577</v>
      </c>
      <c r="AE25" s="73">
        <v>70110279</v>
      </c>
      <c r="AF25" s="73">
        <f t="shared" si="14"/>
        <v>440116856</v>
      </c>
      <c r="AG25" s="73">
        <v>1904732064</v>
      </c>
      <c r="AH25" s="73">
        <v>2075110607</v>
      </c>
      <c r="AI25" s="73">
        <v>692115609</v>
      </c>
      <c r="AJ25" s="99">
        <f t="shared" si="15"/>
        <v>0.36336638736817106</v>
      </c>
      <c r="AK25" s="99">
        <f t="shared" si="16"/>
        <v>0.2387194504543131</v>
      </c>
      <c r="AL25" s="12"/>
      <c r="AM25" s="12"/>
      <c r="AN25" s="12"/>
      <c r="AO25" s="12"/>
    </row>
    <row r="26" spans="1:41" s="13" customFormat="1" ht="13.5">
      <c r="A26" s="29"/>
      <c r="B26" s="38" t="s">
        <v>91</v>
      </c>
      <c r="C26" s="39" t="s">
        <v>92</v>
      </c>
      <c r="D26" s="72">
        <v>1556717333</v>
      </c>
      <c r="E26" s="73">
        <v>374409544</v>
      </c>
      <c r="F26" s="75">
        <f t="shared" si="0"/>
        <v>1931126877</v>
      </c>
      <c r="G26" s="72">
        <v>1556717333</v>
      </c>
      <c r="H26" s="73">
        <v>389590075</v>
      </c>
      <c r="I26" s="75">
        <f t="shared" si="1"/>
        <v>1946307408</v>
      </c>
      <c r="J26" s="72">
        <v>325625576</v>
      </c>
      <c r="K26" s="73">
        <v>30355958</v>
      </c>
      <c r="L26" s="73">
        <f t="shared" si="2"/>
        <v>355981534</v>
      </c>
      <c r="M26" s="99">
        <f t="shared" si="3"/>
        <v>0.18433876004719912</v>
      </c>
      <c r="N26" s="110">
        <v>352485317</v>
      </c>
      <c r="O26" s="111">
        <v>80986523</v>
      </c>
      <c r="P26" s="112">
        <f t="shared" si="4"/>
        <v>433471840</v>
      </c>
      <c r="Q26" s="99">
        <f t="shared" si="5"/>
        <v>0.22446574855474916</v>
      </c>
      <c r="R26" s="110">
        <v>0</v>
      </c>
      <c r="S26" s="112">
        <v>0</v>
      </c>
      <c r="T26" s="112">
        <f t="shared" si="6"/>
        <v>0</v>
      </c>
      <c r="U26" s="99">
        <f t="shared" si="7"/>
        <v>0</v>
      </c>
      <c r="V26" s="110">
        <v>0</v>
      </c>
      <c r="W26" s="112">
        <v>0</v>
      </c>
      <c r="X26" s="112">
        <f t="shared" si="8"/>
        <v>0</v>
      </c>
      <c r="Y26" s="99">
        <f t="shared" si="9"/>
        <v>0</v>
      </c>
      <c r="Z26" s="72">
        <f t="shared" si="10"/>
        <v>678110893</v>
      </c>
      <c r="AA26" s="73">
        <f t="shared" si="11"/>
        <v>111342481</v>
      </c>
      <c r="AB26" s="73">
        <f t="shared" si="12"/>
        <v>789453374</v>
      </c>
      <c r="AC26" s="99">
        <f t="shared" si="13"/>
        <v>0.4088045086019483</v>
      </c>
      <c r="AD26" s="72">
        <v>309046796</v>
      </c>
      <c r="AE26" s="73">
        <v>67774284</v>
      </c>
      <c r="AF26" s="73">
        <f t="shared" si="14"/>
        <v>376821080</v>
      </c>
      <c r="AG26" s="73">
        <v>1703347175</v>
      </c>
      <c r="AH26" s="73">
        <v>1732590431</v>
      </c>
      <c r="AI26" s="73">
        <v>692438708</v>
      </c>
      <c r="AJ26" s="99">
        <f t="shared" si="15"/>
        <v>0.4065164859888296</v>
      </c>
      <c r="AK26" s="99">
        <f t="shared" si="16"/>
        <v>0.15033861693724782</v>
      </c>
      <c r="AL26" s="12"/>
      <c r="AM26" s="12"/>
      <c r="AN26" s="12"/>
      <c r="AO26" s="12"/>
    </row>
    <row r="27" spans="1:41" s="13" customFormat="1" ht="13.5">
      <c r="A27" s="29"/>
      <c r="B27" s="40" t="s">
        <v>93</v>
      </c>
      <c r="C27" s="39" t="s">
        <v>94</v>
      </c>
      <c r="D27" s="72">
        <v>3016496500</v>
      </c>
      <c r="E27" s="73">
        <v>525160800</v>
      </c>
      <c r="F27" s="75">
        <f t="shared" si="0"/>
        <v>3541657300</v>
      </c>
      <c r="G27" s="72">
        <v>3016496500</v>
      </c>
      <c r="H27" s="73">
        <v>525160800</v>
      </c>
      <c r="I27" s="75">
        <f t="shared" si="1"/>
        <v>3541657300</v>
      </c>
      <c r="J27" s="72">
        <v>798618314</v>
      </c>
      <c r="K27" s="73">
        <v>57006111</v>
      </c>
      <c r="L27" s="73">
        <f t="shared" si="2"/>
        <v>855624425</v>
      </c>
      <c r="M27" s="99">
        <f t="shared" si="3"/>
        <v>0.24158871187226386</v>
      </c>
      <c r="N27" s="110">
        <v>667783148</v>
      </c>
      <c r="O27" s="111">
        <v>144179450</v>
      </c>
      <c r="P27" s="112">
        <f t="shared" si="4"/>
        <v>811962598</v>
      </c>
      <c r="Q27" s="99">
        <f t="shared" si="5"/>
        <v>0.22926063399753557</v>
      </c>
      <c r="R27" s="110">
        <v>0</v>
      </c>
      <c r="S27" s="112">
        <v>0</v>
      </c>
      <c r="T27" s="112">
        <f t="shared" si="6"/>
        <v>0</v>
      </c>
      <c r="U27" s="99">
        <f t="shared" si="7"/>
        <v>0</v>
      </c>
      <c r="V27" s="110">
        <v>0</v>
      </c>
      <c r="W27" s="112">
        <v>0</v>
      </c>
      <c r="X27" s="112">
        <f t="shared" si="8"/>
        <v>0</v>
      </c>
      <c r="Y27" s="99">
        <f t="shared" si="9"/>
        <v>0</v>
      </c>
      <c r="Z27" s="72">
        <f t="shared" si="10"/>
        <v>1466401462</v>
      </c>
      <c r="AA27" s="73">
        <f t="shared" si="11"/>
        <v>201185561</v>
      </c>
      <c r="AB27" s="73">
        <f t="shared" si="12"/>
        <v>1667587023</v>
      </c>
      <c r="AC27" s="99">
        <f t="shared" si="13"/>
        <v>0.47084934586979943</v>
      </c>
      <c r="AD27" s="72">
        <v>658419548</v>
      </c>
      <c r="AE27" s="73">
        <v>100586331</v>
      </c>
      <c r="AF27" s="73">
        <f t="shared" si="14"/>
        <v>759005879</v>
      </c>
      <c r="AG27" s="73">
        <v>3403998600</v>
      </c>
      <c r="AH27" s="73">
        <v>3448755000</v>
      </c>
      <c r="AI27" s="73">
        <v>1564960730</v>
      </c>
      <c r="AJ27" s="99">
        <f t="shared" si="15"/>
        <v>0.45974188414766093</v>
      </c>
      <c r="AK27" s="99">
        <f t="shared" si="16"/>
        <v>0.06977115785950327</v>
      </c>
      <c r="AL27" s="12"/>
      <c r="AM27" s="12"/>
      <c r="AN27" s="12"/>
      <c r="AO27" s="12"/>
    </row>
    <row r="28" spans="1:41" s="13" customFormat="1" ht="13.5">
      <c r="A28" s="41"/>
      <c r="B28" s="42" t="s">
        <v>614</v>
      </c>
      <c r="C28" s="41"/>
      <c r="D28" s="76">
        <f>SUM(D9:D27)</f>
        <v>53977907790</v>
      </c>
      <c r="E28" s="77">
        <f>SUM(E9:E27)</f>
        <v>8644704732</v>
      </c>
      <c r="F28" s="78">
        <f t="shared" si="0"/>
        <v>62622612522</v>
      </c>
      <c r="G28" s="76">
        <f>SUM(G9:G27)</f>
        <v>53973060489</v>
      </c>
      <c r="H28" s="77">
        <f>SUM(H9:H27)</f>
        <v>8931911956</v>
      </c>
      <c r="I28" s="78">
        <f t="shared" si="1"/>
        <v>62904972445</v>
      </c>
      <c r="J28" s="76">
        <f>SUM(J9:J27)</f>
        <v>10155008941</v>
      </c>
      <c r="K28" s="77">
        <f>SUM(K9:K27)</f>
        <v>943375891</v>
      </c>
      <c r="L28" s="77">
        <f t="shared" si="2"/>
        <v>11098384832</v>
      </c>
      <c r="M28" s="100">
        <f t="shared" si="3"/>
        <v>0.17722647435223207</v>
      </c>
      <c r="N28" s="113">
        <f>SUM(N9:N27)</f>
        <v>11956896909</v>
      </c>
      <c r="O28" s="114">
        <f>SUM(O9:O27)</f>
        <v>1740439885</v>
      </c>
      <c r="P28" s="115">
        <f t="shared" si="4"/>
        <v>13697336794</v>
      </c>
      <c r="Q28" s="100">
        <f t="shared" si="5"/>
        <v>0.2187282874726438</v>
      </c>
      <c r="R28" s="113">
        <f>SUM(R9:R27)</f>
        <v>0</v>
      </c>
      <c r="S28" s="115">
        <f>SUM(S9:S27)</f>
        <v>0</v>
      </c>
      <c r="T28" s="115">
        <f t="shared" si="6"/>
        <v>0</v>
      </c>
      <c r="U28" s="100">
        <f t="shared" si="7"/>
        <v>0</v>
      </c>
      <c r="V28" s="113">
        <f>SUM(V9:V27)</f>
        <v>0</v>
      </c>
      <c r="W28" s="115">
        <f>SUM(W9:W27)</f>
        <v>0</v>
      </c>
      <c r="X28" s="115">
        <f t="shared" si="8"/>
        <v>0</v>
      </c>
      <c r="Y28" s="100">
        <f t="shared" si="9"/>
        <v>0</v>
      </c>
      <c r="Z28" s="76">
        <f t="shared" si="10"/>
        <v>22111905850</v>
      </c>
      <c r="AA28" s="77">
        <f t="shared" si="11"/>
        <v>2683815776</v>
      </c>
      <c r="AB28" s="77">
        <f t="shared" si="12"/>
        <v>24795721626</v>
      </c>
      <c r="AC28" s="100">
        <f t="shared" si="13"/>
        <v>0.3959547618248759</v>
      </c>
      <c r="AD28" s="76">
        <f>SUM(AD9:AD27)</f>
        <v>10520550096</v>
      </c>
      <c r="AE28" s="77">
        <f>SUM(AE9:AE27)</f>
        <v>1706804710</v>
      </c>
      <c r="AF28" s="77">
        <f t="shared" si="14"/>
        <v>12227354806</v>
      </c>
      <c r="AG28" s="77">
        <f>SUM(AG9:AG27)</f>
        <v>59179454366</v>
      </c>
      <c r="AH28" s="77">
        <f>SUM(AH9:AH27)</f>
        <v>60305339014</v>
      </c>
      <c r="AI28" s="77">
        <f>SUM(AI9:AI27)</f>
        <v>21745095362</v>
      </c>
      <c r="AJ28" s="100">
        <f t="shared" si="15"/>
        <v>0.36744332293967674</v>
      </c>
      <c r="AK28" s="100">
        <f t="shared" si="16"/>
        <v>0.12022076821379835</v>
      </c>
      <c r="AL28" s="12"/>
      <c r="AM28" s="12"/>
      <c r="AN28" s="12"/>
      <c r="AO28" s="12"/>
    </row>
    <row r="29" spans="1:41" s="13" customFormat="1" ht="12.75" customHeight="1">
      <c r="A29" s="43"/>
      <c r="B29" s="44"/>
      <c r="C29" s="45"/>
      <c r="D29" s="79"/>
      <c r="E29" s="80"/>
      <c r="F29" s="81"/>
      <c r="G29" s="79"/>
      <c r="H29" s="80"/>
      <c r="I29" s="81"/>
      <c r="J29" s="82"/>
      <c r="K29" s="80"/>
      <c r="L29" s="81"/>
      <c r="M29" s="101"/>
      <c r="N29" s="82"/>
      <c r="O29" s="81"/>
      <c r="P29" s="80"/>
      <c r="Q29" s="101"/>
      <c r="R29" s="82"/>
      <c r="S29" s="80"/>
      <c r="T29" s="80"/>
      <c r="U29" s="101"/>
      <c r="V29" s="82"/>
      <c r="W29" s="80"/>
      <c r="X29" s="80"/>
      <c r="Y29" s="101"/>
      <c r="Z29" s="82"/>
      <c r="AA29" s="80"/>
      <c r="AB29" s="81"/>
      <c r="AC29" s="101"/>
      <c r="AD29" s="82"/>
      <c r="AE29" s="80"/>
      <c r="AF29" s="80"/>
      <c r="AG29" s="80"/>
      <c r="AH29" s="80"/>
      <c r="AI29" s="80"/>
      <c r="AJ29" s="101"/>
      <c r="AK29" s="101"/>
      <c r="AL29" s="12"/>
      <c r="AM29" s="12"/>
      <c r="AN29" s="12"/>
      <c r="AO29" s="12"/>
    </row>
    <row r="30" spans="1:41" s="13" customFormat="1" ht="13.5">
      <c r="A30" s="12"/>
      <c r="B30" s="46"/>
      <c r="C30" s="12"/>
      <c r="D30" s="83"/>
      <c r="E30" s="83"/>
      <c r="F30" s="83"/>
      <c r="G30" s="83"/>
      <c r="H30" s="83"/>
      <c r="I30" s="83"/>
      <c r="J30" s="83"/>
      <c r="K30" s="83"/>
      <c r="L30" s="83"/>
      <c r="M30" s="102"/>
      <c r="N30" s="83"/>
      <c r="O30" s="83"/>
      <c r="P30" s="83"/>
      <c r="Q30" s="102"/>
      <c r="R30" s="83"/>
      <c r="S30" s="83"/>
      <c r="T30" s="83"/>
      <c r="U30" s="102"/>
      <c r="V30" s="83"/>
      <c r="W30" s="83"/>
      <c r="X30" s="83"/>
      <c r="Y30" s="102"/>
      <c r="Z30" s="83"/>
      <c r="AA30" s="83"/>
      <c r="AB30" s="83"/>
      <c r="AC30" s="102"/>
      <c r="AD30" s="83"/>
      <c r="AE30" s="83"/>
      <c r="AF30" s="83"/>
      <c r="AG30" s="83"/>
      <c r="AH30" s="83"/>
      <c r="AI30" s="83"/>
      <c r="AJ30" s="102"/>
      <c r="AK30" s="102"/>
      <c r="AL30" s="12"/>
      <c r="AM30" s="12"/>
      <c r="AN30" s="12"/>
      <c r="AO30" s="1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3.5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21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40</v>
      </c>
      <c r="C9" s="64" t="s">
        <v>41</v>
      </c>
      <c r="D9" s="85">
        <v>6513297819</v>
      </c>
      <c r="E9" s="86">
        <v>1753141990</v>
      </c>
      <c r="F9" s="87">
        <f>$D9+$E9</f>
        <v>8266439809</v>
      </c>
      <c r="G9" s="85">
        <v>6513297819</v>
      </c>
      <c r="H9" s="86">
        <v>1990904124</v>
      </c>
      <c r="I9" s="87">
        <f>$G9+$H9</f>
        <v>8504201943</v>
      </c>
      <c r="J9" s="85">
        <v>1861975657</v>
      </c>
      <c r="K9" s="86">
        <v>122873219</v>
      </c>
      <c r="L9" s="86">
        <f>$J9+$K9</f>
        <v>1984848876</v>
      </c>
      <c r="M9" s="104">
        <f>IF($F9=0,0,$L9/$F9)</f>
        <v>0.2401092758020226</v>
      </c>
      <c r="N9" s="85">
        <v>1652369386</v>
      </c>
      <c r="O9" s="86">
        <v>414568738</v>
      </c>
      <c r="P9" s="86">
        <f>$N9+$O9</f>
        <v>2066938124</v>
      </c>
      <c r="Q9" s="104">
        <f>IF($F9=0,0,$P9/$F9)</f>
        <v>0.2500396992850105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</f>
        <v>3514345043</v>
      </c>
      <c r="AA9" s="86">
        <f>$K9+$O9</f>
        <v>537441957</v>
      </c>
      <c r="AB9" s="86">
        <f>$Z9+$AA9</f>
        <v>4051787000</v>
      </c>
      <c r="AC9" s="104">
        <f>IF($F9=0,0,$AB9/$F9)</f>
        <v>0.49014897508703315</v>
      </c>
      <c r="AD9" s="85">
        <v>2079073656</v>
      </c>
      <c r="AE9" s="86">
        <v>299183051</v>
      </c>
      <c r="AF9" s="86">
        <f>$AD9+$AE9</f>
        <v>2378256707</v>
      </c>
      <c r="AG9" s="86">
        <v>7844305969</v>
      </c>
      <c r="AH9" s="86">
        <v>7724416796</v>
      </c>
      <c r="AI9" s="87">
        <v>3943246100</v>
      </c>
      <c r="AJ9" s="124">
        <f>IF($AG9=0,0,$AI9/$AG9)</f>
        <v>0.5026889715397842</v>
      </c>
      <c r="AK9" s="125">
        <f>IF($AF9=0,0,(($P9/$AF9)-1))</f>
        <v>-0.13090200989812661</v>
      </c>
    </row>
    <row r="10" spans="1:37" ht="13.5">
      <c r="A10" s="62" t="s">
        <v>95</v>
      </c>
      <c r="B10" s="63" t="s">
        <v>52</v>
      </c>
      <c r="C10" s="64" t="s">
        <v>53</v>
      </c>
      <c r="D10" s="85">
        <v>10375088132</v>
      </c>
      <c r="E10" s="86">
        <v>1740079109</v>
      </c>
      <c r="F10" s="87">
        <f aca="true" t="shared" si="0" ref="F10:F55">$D10+$E10</f>
        <v>12115167241</v>
      </c>
      <c r="G10" s="85">
        <v>10375088132</v>
      </c>
      <c r="H10" s="86">
        <v>1740079109</v>
      </c>
      <c r="I10" s="87">
        <f aca="true" t="shared" si="1" ref="I10:I55">$G10+$H10</f>
        <v>12115167241</v>
      </c>
      <c r="J10" s="85">
        <v>2288148693</v>
      </c>
      <c r="K10" s="86">
        <v>175058688</v>
      </c>
      <c r="L10" s="86">
        <f aca="true" t="shared" si="2" ref="L10:L55">$J10+$K10</f>
        <v>2463207381</v>
      </c>
      <c r="M10" s="104">
        <f aca="true" t="shared" si="3" ref="M10:M55">IF($F10=0,0,$L10/$F10)</f>
        <v>0.20331600315545326</v>
      </c>
      <c r="N10" s="85">
        <v>2326445416</v>
      </c>
      <c r="O10" s="86">
        <v>295924993</v>
      </c>
      <c r="P10" s="86">
        <f aca="true" t="shared" si="4" ref="P10:P55">$N10+$O10</f>
        <v>2622370409</v>
      </c>
      <c r="Q10" s="104">
        <f aca="true" t="shared" si="5" ref="Q10:Q55">IF($F10=0,0,$P10/$F10)</f>
        <v>0.2164535046718469</v>
      </c>
      <c r="R10" s="85">
        <v>0</v>
      </c>
      <c r="S10" s="86">
        <v>0</v>
      </c>
      <c r="T10" s="86">
        <f aca="true" t="shared" si="6" ref="T10:T55">$R10+$S10</f>
        <v>0</v>
      </c>
      <c r="U10" s="104">
        <f aca="true" t="shared" si="7" ref="U10:U55">IF($I10=0,0,$T10/$I10)</f>
        <v>0</v>
      </c>
      <c r="V10" s="85">
        <v>0</v>
      </c>
      <c r="W10" s="86">
        <v>0</v>
      </c>
      <c r="X10" s="86">
        <f aca="true" t="shared" si="8" ref="X10:X55">$V10+$W10</f>
        <v>0</v>
      </c>
      <c r="Y10" s="104">
        <f aca="true" t="shared" si="9" ref="Y10:Y55">IF($I10=0,0,$X10/$I10)</f>
        <v>0</v>
      </c>
      <c r="Z10" s="85">
        <f aca="true" t="shared" si="10" ref="Z10:Z55">$J10+$N10</f>
        <v>4614594109</v>
      </c>
      <c r="AA10" s="86">
        <f aca="true" t="shared" si="11" ref="AA10:AA55">$K10+$O10</f>
        <v>470983681</v>
      </c>
      <c r="AB10" s="86">
        <f aca="true" t="shared" si="12" ref="AB10:AB55">$Z10+$AA10</f>
        <v>5085577790</v>
      </c>
      <c r="AC10" s="104">
        <f aca="true" t="shared" si="13" ref="AC10:AC55">IF($F10=0,0,$AB10/$F10)</f>
        <v>0.41976950782730016</v>
      </c>
      <c r="AD10" s="85">
        <v>2275677733</v>
      </c>
      <c r="AE10" s="86">
        <v>346404936</v>
      </c>
      <c r="AF10" s="86">
        <f aca="true" t="shared" si="14" ref="AF10:AF55">$AD10+$AE10</f>
        <v>2622082669</v>
      </c>
      <c r="AG10" s="86">
        <v>11090700689</v>
      </c>
      <c r="AH10" s="86">
        <v>11346776710</v>
      </c>
      <c r="AI10" s="87">
        <v>4833731097</v>
      </c>
      <c r="AJ10" s="124">
        <f aca="true" t="shared" si="15" ref="AJ10:AJ55">IF($AG10=0,0,$AI10/$AG10)</f>
        <v>0.4358364031764197</v>
      </c>
      <c r="AK10" s="125">
        <f aca="true" t="shared" si="16" ref="AK10:AK55">IF($AF10=0,0,(($P10/$AF10)-1))</f>
        <v>0.00010973719608542432</v>
      </c>
    </row>
    <row r="11" spans="1:37" ht="13.5">
      <c r="A11" s="65"/>
      <c r="B11" s="66" t="s">
        <v>96</v>
      </c>
      <c r="C11" s="67"/>
      <c r="D11" s="88">
        <f>SUM(D9:D10)</f>
        <v>16888385951</v>
      </c>
      <c r="E11" s="89">
        <f>SUM(E9:E10)</f>
        <v>3493221099</v>
      </c>
      <c r="F11" s="90">
        <f t="shared" si="0"/>
        <v>20381607050</v>
      </c>
      <c r="G11" s="88">
        <f>SUM(G9:G10)</f>
        <v>16888385951</v>
      </c>
      <c r="H11" s="89">
        <f>SUM(H9:H10)</f>
        <v>3730983233</v>
      </c>
      <c r="I11" s="90">
        <f t="shared" si="1"/>
        <v>20619369184</v>
      </c>
      <c r="J11" s="88">
        <f>SUM(J9:J10)</f>
        <v>4150124350</v>
      </c>
      <c r="K11" s="89">
        <f>SUM(K9:K10)</f>
        <v>297931907</v>
      </c>
      <c r="L11" s="89">
        <f t="shared" si="2"/>
        <v>4448056257</v>
      </c>
      <c r="M11" s="105">
        <f t="shared" si="3"/>
        <v>0.2182387407473838</v>
      </c>
      <c r="N11" s="88">
        <f>SUM(N9:N10)</f>
        <v>3978814802</v>
      </c>
      <c r="O11" s="89">
        <f>SUM(O9:O10)</f>
        <v>710493731</v>
      </c>
      <c r="P11" s="89">
        <f t="shared" si="4"/>
        <v>4689308533</v>
      </c>
      <c r="Q11" s="105">
        <f t="shared" si="5"/>
        <v>0.23007550491461368</v>
      </c>
      <c r="R11" s="88">
        <f>SUM(R9:R10)</f>
        <v>0</v>
      </c>
      <c r="S11" s="89">
        <f>SUM(S9:S10)</f>
        <v>0</v>
      </c>
      <c r="T11" s="89">
        <f t="shared" si="6"/>
        <v>0</v>
      </c>
      <c r="U11" s="105">
        <f t="shared" si="7"/>
        <v>0</v>
      </c>
      <c r="V11" s="88">
        <f>SUM(V9:V10)</f>
        <v>0</v>
      </c>
      <c r="W11" s="89">
        <f>SUM(W9:W10)</f>
        <v>0</v>
      </c>
      <c r="X11" s="89">
        <f t="shared" si="8"/>
        <v>0</v>
      </c>
      <c r="Y11" s="105">
        <f t="shared" si="9"/>
        <v>0</v>
      </c>
      <c r="Z11" s="88">
        <f t="shared" si="10"/>
        <v>8128939152</v>
      </c>
      <c r="AA11" s="89">
        <f t="shared" si="11"/>
        <v>1008425638</v>
      </c>
      <c r="AB11" s="89">
        <f t="shared" si="12"/>
        <v>9137364790</v>
      </c>
      <c r="AC11" s="105">
        <f t="shared" si="13"/>
        <v>0.4483142456619975</v>
      </c>
      <c r="AD11" s="88">
        <f>SUM(AD9:AD10)</f>
        <v>4354751389</v>
      </c>
      <c r="AE11" s="89">
        <f>SUM(AE9:AE10)</f>
        <v>645587987</v>
      </c>
      <c r="AF11" s="89">
        <f t="shared" si="14"/>
        <v>5000339376</v>
      </c>
      <c r="AG11" s="89">
        <f>SUM(AG9:AG10)</f>
        <v>18935006658</v>
      </c>
      <c r="AH11" s="89">
        <f>SUM(AH9:AH10)</f>
        <v>19071193506</v>
      </c>
      <c r="AI11" s="90">
        <f>SUM(AI9:AI10)</f>
        <v>8776977197</v>
      </c>
      <c r="AJ11" s="126">
        <f t="shared" si="15"/>
        <v>0.4635317724217301</v>
      </c>
      <c r="AK11" s="127">
        <f t="shared" si="16"/>
        <v>-0.0622019466304321</v>
      </c>
    </row>
    <row r="12" spans="1:37" ht="13.5">
      <c r="A12" s="62" t="s">
        <v>97</v>
      </c>
      <c r="B12" s="63" t="s">
        <v>98</v>
      </c>
      <c r="C12" s="64" t="s">
        <v>99</v>
      </c>
      <c r="D12" s="85">
        <v>366051103</v>
      </c>
      <c r="E12" s="86">
        <v>44883600</v>
      </c>
      <c r="F12" s="87">
        <f t="shared" si="0"/>
        <v>410934703</v>
      </c>
      <c r="G12" s="85">
        <v>366051103</v>
      </c>
      <c r="H12" s="86">
        <v>44883600</v>
      </c>
      <c r="I12" s="87">
        <f t="shared" si="1"/>
        <v>410934703</v>
      </c>
      <c r="J12" s="85">
        <v>88455411</v>
      </c>
      <c r="K12" s="86">
        <v>915052</v>
      </c>
      <c r="L12" s="86">
        <f t="shared" si="2"/>
        <v>89370463</v>
      </c>
      <c r="M12" s="104">
        <f t="shared" si="3"/>
        <v>0.2174809339477956</v>
      </c>
      <c r="N12" s="85">
        <v>80735473</v>
      </c>
      <c r="O12" s="86">
        <v>7518655</v>
      </c>
      <c r="P12" s="86">
        <f t="shared" si="4"/>
        <v>88254128</v>
      </c>
      <c r="Q12" s="104">
        <f t="shared" si="5"/>
        <v>0.2147643588037392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169190884</v>
      </c>
      <c r="AA12" s="86">
        <f t="shared" si="11"/>
        <v>8433707</v>
      </c>
      <c r="AB12" s="86">
        <f t="shared" si="12"/>
        <v>177624591</v>
      </c>
      <c r="AC12" s="104">
        <f t="shared" si="13"/>
        <v>0.4322452927515348</v>
      </c>
      <c r="AD12" s="85">
        <v>66098076</v>
      </c>
      <c r="AE12" s="86">
        <v>9714666</v>
      </c>
      <c r="AF12" s="86">
        <f t="shared" si="14"/>
        <v>75812742</v>
      </c>
      <c r="AG12" s="86">
        <v>462694024</v>
      </c>
      <c r="AH12" s="86">
        <v>512950961</v>
      </c>
      <c r="AI12" s="87">
        <v>174867972</v>
      </c>
      <c r="AJ12" s="124">
        <f t="shared" si="15"/>
        <v>0.3779343646763849</v>
      </c>
      <c r="AK12" s="125">
        <f t="shared" si="16"/>
        <v>0.16410679355193358</v>
      </c>
    </row>
    <row r="13" spans="1:37" ht="13.5">
      <c r="A13" s="62" t="s">
        <v>97</v>
      </c>
      <c r="B13" s="63" t="s">
        <v>100</v>
      </c>
      <c r="C13" s="64" t="s">
        <v>101</v>
      </c>
      <c r="D13" s="85">
        <v>256051874</v>
      </c>
      <c r="E13" s="86">
        <v>69841150</v>
      </c>
      <c r="F13" s="87">
        <f t="shared" si="0"/>
        <v>325893024</v>
      </c>
      <c r="G13" s="85">
        <v>256051874</v>
      </c>
      <c r="H13" s="86">
        <v>69841150</v>
      </c>
      <c r="I13" s="87">
        <f t="shared" si="1"/>
        <v>325893024</v>
      </c>
      <c r="J13" s="85">
        <v>62335758</v>
      </c>
      <c r="K13" s="86">
        <v>1188292</v>
      </c>
      <c r="L13" s="86">
        <f t="shared" si="2"/>
        <v>63524050</v>
      </c>
      <c r="M13" s="104">
        <f t="shared" si="3"/>
        <v>0.1949230125281847</v>
      </c>
      <c r="N13" s="85">
        <v>62894538</v>
      </c>
      <c r="O13" s="86">
        <v>18310231</v>
      </c>
      <c r="P13" s="86">
        <f t="shared" si="4"/>
        <v>81204769</v>
      </c>
      <c r="Q13" s="104">
        <f t="shared" si="5"/>
        <v>0.2491761499012633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125230296</v>
      </c>
      <c r="AA13" s="86">
        <f t="shared" si="11"/>
        <v>19498523</v>
      </c>
      <c r="AB13" s="86">
        <f t="shared" si="12"/>
        <v>144728819</v>
      </c>
      <c r="AC13" s="104">
        <f t="shared" si="13"/>
        <v>0.444099162429448</v>
      </c>
      <c r="AD13" s="85">
        <v>66475725</v>
      </c>
      <c r="AE13" s="86">
        <v>9269322</v>
      </c>
      <c r="AF13" s="86">
        <f t="shared" si="14"/>
        <v>75745047</v>
      </c>
      <c r="AG13" s="86">
        <v>272565930</v>
      </c>
      <c r="AH13" s="86">
        <v>274632440</v>
      </c>
      <c r="AI13" s="87">
        <v>124456804</v>
      </c>
      <c r="AJ13" s="124">
        <f t="shared" si="15"/>
        <v>0.4566117416068839</v>
      </c>
      <c r="AK13" s="125">
        <f t="shared" si="16"/>
        <v>0.07208025100307869</v>
      </c>
    </row>
    <row r="14" spans="1:37" ht="13.5">
      <c r="A14" s="62" t="s">
        <v>97</v>
      </c>
      <c r="B14" s="63" t="s">
        <v>102</v>
      </c>
      <c r="C14" s="64" t="s">
        <v>103</v>
      </c>
      <c r="D14" s="85">
        <v>432938220</v>
      </c>
      <c r="E14" s="86">
        <v>68498200</v>
      </c>
      <c r="F14" s="87">
        <f t="shared" si="0"/>
        <v>501436420</v>
      </c>
      <c r="G14" s="85">
        <v>432938220</v>
      </c>
      <c r="H14" s="86">
        <v>68498200</v>
      </c>
      <c r="I14" s="87">
        <f t="shared" si="1"/>
        <v>501436420</v>
      </c>
      <c r="J14" s="85">
        <v>23615419</v>
      </c>
      <c r="K14" s="86">
        <v>0</v>
      </c>
      <c r="L14" s="86">
        <f t="shared" si="2"/>
        <v>23615419</v>
      </c>
      <c r="M14" s="104">
        <f t="shared" si="3"/>
        <v>0.04709554004872642</v>
      </c>
      <c r="N14" s="85">
        <v>0</v>
      </c>
      <c r="O14" s="86">
        <v>0</v>
      </c>
      <c r="P14" s="86">
        <f t="shared" si="4"/>
        <v>0</v>
      </c>
      <c r="Q14" s="104">
        <f t="shared" si="5"/>
        <v>0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23615419</v>
      </c>
      <c r="AA14" s="86">
        <f t="shared" si="11"/>
        <v>0</v>
      </c>
      <c r="AB14" s="86">
        <f t="shared" si="12"/>
        <v>23615419</v>
      </c>
      <c r="AC14" s="104">
        <f t="shared" si="13"/>
        <v>0.04709554004872642</v>
      </c>
      <c r="AD14" s="85">
        <v>78337171</v>
      </c>
      <c r="AE14" s="86">
        <v>12349642</v>
      </c>
      <c r="AF14" s="86">
        <f t="shared" si="14"/>
        <v>90686813</v>
      </c>
      <c r="AG14" s="86">
        <v>621500507</v>
      </c>
      <c r="AH14" s="86">
        <v>476568700</v>
      </c>
      <c r="AI14" s="87">
        <v>104274329</v>
      </c>
      <c r="AJ14" s="124">
        <f t="shared" si="15"/>
        <v>0.16777834905289948</v>
      </c>
      <c r="AK14" s="125">
        <f t="shared" si="16"/>
        <v>-1</v>
      </c>
    </row>
    <row r="15" spans="1:37" ht="13.5">
      <c r="A15" s="62" t="s">
        <v>97</v>
      </c>
      <c r="B15" s="63" t="s">
        <v>104</v>
      </c>
      <c r="C15" s="64" t="s">
        <v>105</v>
      </c>
      <c r="D15" s="85">
        <v>343571361</v>
      </c>
      <c r="E15" s="86">
        <v>53610736</v>
      </c>
      <c r="F15" s="87">
        <f t="shared" si="0"/>
        <v>397182097</v>
      </c>
      <c r="G15" s="85">
        <v>343571361</v>
      </c>
      <c r="H15" s="86">
        <v>53610736</v>
      </c>
      <c r="I15" s="87">
        <f t="shared" si="1"/>
        <v>397182097</v>
      </c>
      <c r="J15" s="85">
        <v>65496824</v>
      </c>
      <c r="K15" s="86">
        <v>6124895</v>
      </c>
      <c r="L15" s="86">
        <f t="shared" si="2"/>
        <v>71621719</v>
      </c>
      <c r="M15" s="104">
        <f t="shared" si="3"/>
        <v>0.1803246408661768</v>
      </c>
      <c r="N15" s="85">
        <v>82899606</v>
      </c>
      <c r="O15" s="86">
        <v>5415727</v>
      </c>
      <c r="P15" s="86">
        <f t="shared" si="4"/>
        <v>88315333</v>
      </c>
      <c r="Q15" s="104">
        <f t="shared" si="5"/>
        <v>0.22235476791895784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148396430</v>
      </c>
      <c r="AA15" s="86">
        <f t="shared" si="11"/>
        <v>11540622</v>
      </c>
      <c r="AB15" s="86">
        <f t="shared" si="12"/>
        <v>159937052</v>
      </c>
      <c r="AC15" s="104">
        <f t="shared" si="13"/>
        <v>0.40267940878513464</v>
      </c>
      <c r="AD15" s="85">
        <v>71893598</v>
      </c>
      <c r="AE15" s="86">
        <v>8271008</v>
      </c>
      <c r="AF15" s="86">
        <f t="shared" si="14"/>
        <v>80164606</v>
      </c>
      <c r="AG15" s="86">
        <v>352355533</v>
      </c>
      <c r="AH15" s="86">
        <v>355423023</v>
      </c>
      <c r="AI15" s="87">
        <v>138693107</v>
      </c>
      <c r="AJ15" s="124">
        <f t="shared" si="15"/>
        <v>0.3936169408754538</v>
      </c>
      <c r="AK15" s="125">
        <f t="shared" si="16"/>
        <v>0.10167488380096312</v>
      </c>
    </row>
    <row r="16" spans="1:37" ht="13.5">
      <c r="A16" s="62" t="s">
        <v>97</v>
      </c>
      <c r="B16" s="63" t="s">
        <v>106</v>
      </c>
      <c r="C16" s="64" t="s">
        <v>107</v>
      </c>
      <c r="D16" s="85">
        <v>239002051</v>
      </c>
      <c r="E16" s="86">
        <v>107087267</v>
      </c>
      <c r="F16" s="87">
        <f t="shared" si="0"/>
        <v>346089318</v>
      </c>
      <c r="G16" s="85">
        <v>239002051</v>
      </c>
      <c r="H16" s="86">
        <v>107087267</v>
      </c>
      <c r="I16" s="87">
        <f t="shared" si="1"/>
        <v>346089318</v>
      </c>
      <c r="J16" s="85">
        <v>18469574</v>
      </c>
      <c r="K16" s="86">
        <v>10385781</v>
      </c>
      <c r="L16" s="86">
        <f t="shared" si="2"/>
        <v>28855355</v>
      </c>
      <c r="M16" s="104">
        <f t="shared" si="3"/>
        <v>0.08337545685244177</v>
      </c>
      <c r="N16" s="85">
        <v>71745269</v>
      </c>
      <c r="O16" s="86">
        <v>7151856</v>
      </c>
      <c r="P16" s="86">
        <f t="shared" si="4"/>
        <v>78897125</v>
      </c>
      <c r="Q16" s="104">
        <f t="shared" si="5"/>
        <v>0.227967524267825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90214843</v>
      </c>
      <c r="AA16" s="86">
        <f t="shared" si="11"/>
        <v>17537637</v>
      </c>
      <c r="AB16" s="86">
        <f t="shared" si="12"/>
        <v>107752480</v>
      </c>
      <c r="AC16" s="104">
        <f t="shared" si="13"/>
        <v>0.31134298112026676</v>
      </c>
      <c r="AD16" s="85">
        <v>12883367</v>
      </c>
      <c r="AE16" s="86">
        <v>20022663</v>
      </c>
      <c r="AF16" s="86">
        <f t="shared" si="14"/>
        <v>32906030</v>
      </c>
      <c r="AG16" s="86">
        <v>266136168</v>
      </c>
      <c r="AH16" s="86">
        <v>273803963</v>
      </c>
      <c r="AI16" s="87">
        <v>68202039</v>
      </c>
      <c r="AJ16" s="124">
        <f t="shared" si="15"/>
        <v>0.25626745704101367</v>
      </c>
      <c r="AK16" s="125">
        <f t="shared" si="16"/>
        <v>1.3976494581692172</v>
      </c>
    </row>
    <row r="17" spans="1:37" ht="13.5">
      <c r="A17" s="62" t="s">
        <v>97</v>
      </c>
      <c r="B17" s="63" t="s">
        <v>108</v>
      </c>
      <c r="C17" s="64" t="s">
        <v>109</v>
      </c>
      <c r="D17" s="85">
        <v>796784763</v>
      </c>
      <c r="E17" s="86">
        <v>67744823</v>
      </c>
      <c r="F17" s="87">
        <f t="shared" si="0"/>
        <v>864529586</v>
      </c>
      <c r="G17" s="85">
        <v>796784763</v>
      </c>
      <c r="H17" s="86">
        <v>67744823</v>
      </c>
      <c r="I17" s="87">
        <f t="shared" si="1"/>
        <v>864529586</v>
      </c>
      <c r="J17" s="85">
        <v>178082486</v>
      </c>
      <c r="K17" s="86">
        <v>11999851</v>
      </c>
      <c r="L17" s="86">
        <f t="shared" si="2"/>
        <v>190082337</v>
      </c>
      <c r="M17" s="104">
        <f t="shared" si="3"/>
        <v>0.2198679375213424</v>
      </c>
      <c r="N17" s="85">
        <v>198733669</v>
      </c>
      <c r="O17" s="86">
        <v>15337479</v>
      </c>
      <c r="P17" s="86">
        <f t="shared" si="4"/>
        <v>214071148</v>
      </c>
      <c r="Q17" s="104">
        <f t="shared" si="5"/>
        <v>0.2476157571315321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376816155</v>
      </c>
      <c r="AA17" s="86">
        <f t="shared" si="11"/>
        <v>27337330</v>
      </c>
      <c r="AB17" s="86">
        <f t="shared" si="12"/>
        <v>404153485</v>
      </c>
      <c r="AC17" s="104">
        <f t="shared" si="13"/>
        <v>0.4674836946528745</v>
      </c>
      <c r="AD17" s="85">
        <v>202374558</v>
      </c>
      <c r="AE17" s="86">
        <v>13468502</v>
      </c>
      <c r="AF17" s="86">
        <f t="shared" si="14"/>
        <v>215843060</v>
      </c>
      <c r="AG17" s="86">
        <v>804521978</v>
      </c>
      <c r="AH17" s="86">
        <v>824855403</v>
      </c>
      <c r="AI17" s="87">
        <v>379342242</v>
      </c>
      <c r="AJ17" s="124">
        <f t="shared" si="15"/>
        <v>0.47151259054852074</v>
      </c>
      <c r="AK17" s="125">
        <f t="shared" si="16"/>
        <v>-0.008209260932457108</v>
      </c>
    </row>
    <row r="18" spans="1:37" ht="13.5">
      <c r="A18" s="62" t="s">
        <v>97</v>
      </c>
      <c r="B18" s="63" t="s">
        <v>110</v>
      </c>
      <c r="C18" s="64" t="s">
        <v>111</v>
      </c>
      <c r="D18" s="85">
        <v>152246384</v>
      </c>
      <c r="E18" s="86">
        <v>19706810</v>
      </c>
      <c r="F18" s="87">
        <f t="shared" si="0"/>
        <v>171953194</v>
      </c>
      <c r="G18" s="85">
        <v>152246385</v>
      </c>
      <c r="H18" s="86">
        <v>43326386</v>
      </c>
      <c r="I18" s="87">
        <f t="shared" si="1"/>
        <v>195572771</v>
      </c>
      <c r="J18" s="85">
        <v>9761320</v>
      </c>
      <c r="K18" s="86">
        <v>990831</v>
      </c>
      <c r="L18" s="86">
        <f t="shared" si="2"/>
        <v>10752151</v>
      </c>
      <c r="M18" s="104">
        <f t="shared" si="3"/>
        <v>0.06252952184185658</v>
      </c>
      <c r="N18" s="85">
        <v>31469702</v>
      </c>
      <c r="O18" s="86">
        <v>4111785</v>
      </c>
      <c r="P18" s="86">
        <f t="shared" si="4"/>
        <v>35581487</v>
      </c>
      <c r="Q18" s="104">
        <f t="shared" si="5"/>
        <v>0.20692542064673716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41231022</v>
      </c>
      <c r="AA18" s="86">
        <f t="shared" si="11"/>
        <v>5102616</v>
      </c>
      <c r="AB18" s="86">
        <f t="shared" si="12"/>
        <v>46333638</v>
      </c>
      <c r="AC18" s="104">
        <f t="shared" si="13"/>
        <v>0.26945494248859375</v>
      </c>
      <c r="AD18" s="85">
        <v>20439420</v>
      </c>
      <c r="AE18" s="86">
        <v>4961045</v>
      </c>
      <c r="AF18" s="86">
        <f t="shared" si="14"/>
        <v>25400465</v>
      </c>
      <c r="AG18" s="86">
        <v>143857811</v>
      </c>
      <c r="AH18" s="86">
        <v>150026462</v>
      </c>
      <c r="AI18" s="87">
        <v>44536043</v>
      </c>
      <c r="AJ18" s="124">
        <f t="shared" si="15"/>
        <v>0.3095837667097548</v>
      </c>
      <c r="AK18" s="125">
        <f t="shared" si="16"/>
        <v>0.4008202999433279</v>
      </c>
    </row>
    <row r="19" spans="1:37" ht="13.5">
      <c r="A19" s="62" t="s">
        <v>112</v>
      </c>
      <c r="B19" s="63" t="s">
        <v>113</v>
      </c>
      <c r="C19" s="64" t="s">
        <v>114</v>
      </c>
      <c r="D19" s="85">
        <v>132547020</v>
      </c>
      <c r="E19" s="86">
        <v>1747000</v>
      </c>
      <c r="F19" s="87">
        <f t="shared" si="0"/>
        <v>134294020</v>
      </c>
      <c r="G19" s="85">
        <v>132547020</v>
      </c>
      <c r="H19" s="86">
        <v>1747000</v>
      </c>
      <c r="I19" s="87">
        <f t="shared" si="1"/>
        <v>134294020</v>
      </c>
      <c r="J19" s="85">
        <v>9459245</v>
      </c>
      <c r="K19" s="86">
        <v>8283</v>
      </c>
      <c r="L19" s="86">
        <f t="shared" si="2"/>
        <v>9467528</v>
      </c>
      <c r="M19" s="104">
        <f t="shared" si="3"/>
        <v>0.07049850767740812</v>
      </c>
      <c r="N19" s="85">
        <v>17393021</v>
      </c>
      <c r="O19" s="86">
        <v>720738</v>
      </c>
      <c r="P19" s="86">
        <f t="shared" si="4"/>
        <v>18113759</v>
      </c>
      <c r="Q19" s="104">
        <f t="shared" si="5"/>
        <v>0.1348813521257313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26852266</v>
      </c>
      <c r="AA19" s="86">
        <f t="shared" si="11"/>
        <v>729021</v>
      </c>
      <c r="AB19" s="86">
        <f t="shared" si="12"/>
        <v>27581287</v>
      </c>
      <c r="AC19" s="104">
        <f t="shared" si="13"/>
        <v>0.20537985980313941</v>
      </c>
      <c r="AD19" s="85">
        <v>31135751</v>
      </c>
      <c r="AE19" s="86">
        <v>1493801</v>
      </c>
      <c r="AF19" s="86">
        <f t="shared" si="14"/>
        <v>32629552</v>
      </c>
      <c r="AG19" s="86">
        <v>141365500</v>
      </c>
      <c r="AH19" s="86">
        <v>151522100</v>
      </c>
      <c r="AI19" s="87">
        <v>45755814</v>
      </c>
      <c r="AJ19" s="124">
        <f t="shared" si="15"/>
        <v>0.3236703014526175</v>
      </c>
      <c r="AK19" s="125">
        <f t="shared" si="16"/>
        <v>-0.4448664511238156</v>
      </c>
    </row>
    <row r="20" spans="1:37" ht="13.5">
      <c r="A20" s="65"/>
      <c r="B20" s="66" t="s">
        <v>115</v>
      </c>
      <c r="C20" s="67"/>
      <c r="D20" s="88">
        <f>SUM(D12:D19)</f>
        <v>2719192776</v>
      </c>
      <c r="E20" s="89">
        <f>SUM(E12:E19)</f>
        <v>433119586</v>
      </c>
      <c r="F20" s="90">
        <f t="shared" si="0"/>
        <v>3152312362</v>
      </c>
      <c r="G20" s="88">
        <f>SUM(G12:G19)</f>
        <v>2719192777</v>
      </c>
      <c r="H20" s="89">
        <f>SUM(H12:H19)</f>
        <v>456739162</v>
      </c>
      <c r="I20" s="90">
        <f t="shared" si="1"/>
        <v>3175931939</v>
      </c>
      <c r="J20" s="88">
        <f>SUM(J12:J19)</f>
        <v>455676037</v>
      </c>
      <c r="K20" s="89">
        <f>SUM(K12:K19)</f>
        <v>31612985</v>
      </c>
      <c r="L20" s="89">
        <f t="shared" si="2"/>
        <v>487289022</v>
      </c>
      <c r="M20" s="105">
        <f t="shared" si="3"/>
        <v>0.15458145197604628</v>
      </c>
      <c r="N20" s="88">
        <f>SUM(N12:N19)</f>
        <v>545871278</v>
      </c>
      <c r="O20" s="89">
        <f>SUM(O12:O19)</f>
        <v>58566471</v>
      </c>
      <c r="P20" s="89">
        <f t="shared" si="4"/>
        <v>604437749</v>
      </c>
      <c r="Q20" s="105">
        <f t="shared" si="5"/>
        <v>0.191744243459589</v>
      </c>
      <c r="R20" s="88">
        <f>SUM(R12:R19)</f>
        <v>0</v>
      </c>
      <c r="S20" s="89">
        <f>SUM(S12:S19)</f>
        <v>0</v>
      </c>
      <c r="T20" s="89">
        <f t="shared" si="6"/>
        <v>0</v>
      </c>
      <c r="U20" s="105">
        <f t="shared" si="7"/>
        <v>0</v>
      </c>
      <c r="V20" s="88">
        <f>SUM(V12:V19)</f>
        <v>0</v>
      </c>
      <c r="W20" s="89">
        <f>SUM(W12:W19)</f>
        <v>0</v>
      </c>
      <c r="X20" s="89">
        <f t="shared" si="8"/>
        <v>0</v>
      </c>
      <c r="Y20" s="105">
        <f t="shared" si="9"/>
        <v>0</v>
      </c>
      <c r="Z20" s="88">
        <f t="shared" si="10"/>
        <v>1001547315</v>
      </c>
      <c r="AA20" s="89">
        <f t="shared" si="11"/>
        <v>90179456</v>
      </c>
      <c r="AB20" s="89">
        <f t="shared" si="12"/>
        <v>1091726771</v>
      </c>
      <c r="AC20" s="105">
        <f t="shared" si="13"/>
        <v>0.34632569543563524</v>
      </c>
      <c r="AD20" s="88">
        <f>SUM(AD12:AD19)</f>
        <v>549637666</v>
      </c>
      <c r="AE20" s="89">
        <f>SUM(AE12:AE19)</f>
        <v>79550649</v>
      </c>
      <c r="AF20" s="89">
        <f t="shared" si="14"/>
        <v>629188315</v>
      </c>
      <c r="AG20" s="89">
        <f>SUM(AG12:AG19)</f>
        <v>3064997451</v>
      </c>
      <c r="AH20" s="89">
        <f>SUM(AH12:AH19)</f>
        <v>3019783052</v>
      </c>
      <c r="AI20" s="90">
        <f>SUM(AI12:AI19)</f>
        <v>1080128350</v>
      </c>
      <c r="AJ20" s="126">
        <f t="shared" si="15"/>
        <v>0.35240758508545983</v>
      </c>
      <c r="AK20" s="127">
        <f t="shared" si="16"/>
        <v>-0.039337294431477154</v>
      </c>
    </row>
    <row r="21" spans="1:37" ht="13.5">
      <c r="A21" s="62" t="s">
        <v>97</v>
      </c>
      <c r="B21" s="63" t="s">
        <v>116</v>
      </c>
      <c r="C21" s="64" t="s">
        <v>117</v>
      </c>
      <c r="D21" s="85">
        <v>353296500</v>
      </c>
      <c r="E21" s="86">
        <v>62877846</v>
      </c>
      <c r="F21" s="87">
        <f t="shared" si="0"/>
        <v>416174346</v>
      </c>
      <c r="G21" s="85">
        <v>353296500</v>
      </c>
      <c r="H21" s="86">
        <v>62877846</v>
      </c>
      <c r="I21" s="87">
        <f t="shared" si="1"/>
        <v>416174346</v>
      </c>
      <c r="J21" s="85">
        <v>39681807</v>
      </c>
      <c r="K21" s="86">
        <v>14137510</v>
      </c>
      <c r="L21" s="86">
        <f t="shared" si="2"/>
        <v>53819317</v>
      </c>
      <c r="M21" s="104">
        <f t="shared" si="3"/>
        <v>0.12931916038861271</v>
      </c>
      <c r="N21" s="85">
        <v>44284414</v>
      </c>
      <c r="O21" s="86">
        <v>18087330</v>
      </c>
      <c r="P21" s="86">
        <f t="shared" si="4"/>
        <v>62371744</v>
      </c>
      <c r="Q21" s="104">
        <f t="shared" si="5"/>
        <v>0.14986926656935265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83966221</v>
      </c>
      <c r="AA21" s="86">
        <f t="shared" si="11"/>
        <v>32224840</v>
      </c>
      <c r="AB21" s="86">
        <f t="shared" si="12"/>
        <v>116191061</v>
      </c>
      <c r="AC21" s="104">
        <f t="shared" si="13"/>
        <v>0.27918842695796536</v>
      </c>
      <c r="AD21" s="85">
        <v>34090427</v>
      </c>
      <c r="AE21" s="86">
        <v>10747974</v>
      </c>
      <c r="AF21" s="86">
        <f t="shared" si="14"/>
        <v>44838401</v>
      </c>
      <c r="AG21" s="86">
        <v>491141998</v>
      </c>
      <c r="AH21" s="86">
        <v>443353778</v>
      </c>
      <c r="AI21" s="87">
        <v>116237419</v>
      </c>
      <c r="AJ21" s="124">
        <f t="shared" si="15"/>
        <v>0.23666764290843642</v>
      </c>
      <c r="AK21" s="125">
        <f t="shared" si="16"/>
        <v>0.39103408259362316</v>
      </c>
    </row>
    <row r="22" spans="1:37" ht="13.5">
      <c r="A22" s="62" t="s">
        <v>97</v>
      </c>
      <c r="B22" s="63" t="s">
        <v>118</v>
      </c>
      <c r="C22" s="64" t="s">
        <v>119</v>
      </c>
      <c r="D22" s="85">
        <v>424566157</v>
      </c>
      <c r="E22" s="86">
        <v>71584400</v>
      </c>
      <c r="F22" s="87">
        <f t="shared" si="0"/>
        <v>496150557</v>
      </c>
      <c r="G22" s="85">
        <v>424566157</v>
      </c>
      <c r="H22" s="86">
        <v>71584400</v>
      </c>
      <c r="I22" s="87">
        <f t="shared" si="1"/>
        <v>496150557</v>
      </c>
      <c r="J22" s="85">
        <v>67198992</v>
      </c>
      <c r="K22" s="86">
        <v>40517</v>
      </c>
      <c r="L22" s="86">
        <f t="shared" si="2"/>
        <v>67239509</v>
      </c>
      <c r="M22" s="104">
        <f t="shared" si="3"/>
        <v>0.13552238942664332</v>
      </c>
      <c r="N22" s="85">
        <v>43958722</v>
      </c>
      <c r="O22" s="86">
        <v>183410</v>
      </c>
      <c r="P22" s="86">
        <f t="shared" si="4"/>
        <v>44142132</v>
      </c>
      <c r="Q22" s="104">
        <f t="shared" si="5"/>
        <v>0.0889692279434446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111157714</v>
      </c>
      <c r="AA22" s="86">
        <f t="shared" si="11"/>
        <v>223927</v>
      </c>
      <c r="AB22" s="86">
        <f t="shared" si="12"/>
        <v>111381641</v>
      </c>
      <c r="AC22" s="104">
        <f t="shared" si="13"/>
        <v>0.22449161737008794</v>
      </c>
      <c r="AD22" s="85">
        <v>78732231</v>
      </c>
      <c r="AE22" s="86">
        <v>375260</v>
      </c>
      <c r="AF22" s="86">
        <f t="shared" si="14"/>
        <v>79107491</v>
      </c>
      <c r="AG22" s="86">
        <v>467008042</v>
      </c>
      <c r="AH22" s="86">
        <v>467494357</v>
      </c>
      <c r="AI22" s="87">
        <v>176114124</v>
      </c>
      <c r="AJ22" s="124">
        <f t="shared" si="15"/>
        <v>0.3771115444731464</v>
      </c>
      <c r="AK22" s="125">
        <f t="shared" si="16"/>
        <v>-0.4419980782856582</v>
      </c>
    </row>
    <row r="23" spans="1:37" ht="13.5">
      <c r="A23" s="62" t="s">
        <v>97</v>
      </c>
      <c r="B23" s="63" t="s">
        <v>120</v>
      </c>
      <c r="C23" s="64" t="s">
        <v>121</v>
      </c>
      <c r="D23" s="85">
        <v>134587227</v>
      </c>
      <c r="E23" s="86">
        <v>17626750</v>
      </c>
      <c r="F23" s="87">
        <f t="shared" si="0"/>
        <v>152213977</v>
      </c>
      <c r="G23" s="85">
        <v>134587227</v>
      </c>
      <c r="H23" s="86">
        <v>17626750</v>
      </c>
      <c r="I23" s="87">
        <f t="shared" si="1"/>
        <v>152213977</v>
      </c>
      <c r="J23" s="85">
        <v>13417288</v>
      </c>
      <c r="K23" s="86">
        <v>32562</v>
      </c>
      <c r="L23" s="86">
        <f t="shared" si="2"/>
        <v>13449850</v>
      </c>
      <c r="M23" s="104">
        <f t="shared" si="3"/>
        <v>0.08836146499214063</v>
      </c>
      <c r="N23" s="85">
        <v>21735224</v>
      </c>
      <c r="O23" s="86">
        <v>1564313</v>
      </c>
      <c r="P23" s="86">
        <f t="shared" si="4"/>
        <v>23299537</v>
      </c>
      <c r="Q23" s="104">
        <f t="shared" si="5"/>
        <v>0.1530709430185902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35152512</v>
      </c>
      <c r="AA23" s="86">
        <f t="shared" si="11"/>
        <v>1596875</v>
      </c>
      <c r="AB23" s="86">
        <f t="shared" si="12"/>
        <v>36749387</v>
      </c>
      <c r="AC23" s="104">
        <f t="shared" si="13"/>
        <v>0.24143240801073085</v>
      </c>
      <c r="AD23" s="85">
        <v>25716634</v>
      </c>
      <c r="AE23" s="86">
        <v>4099945</v>
      </c>
      <c r="AF23" s="86">
        <f t="shared" si="14"/>
        <v>29816579</v>
      </c>
      <c r="AG23" s="86">
        <v>144757510</v>
      </c>
      <c r="AH23" s="86">
        <v>142258588</v>
      </c>
      <c r="AI23" s="87">
        <v>48868674</v>
      </c>
      <c r="AJ23" s="124">
        <f t="shared" si="15"/>
        <v>0.3375899046619412</v>
      </c>
      <c r="AK23" s="125">
        <f t="shared" si="16"/>
        <v>-0.2185710842280062</v>
      </c>
    </row>
    <row r="24" spans="1:37" ht="13.5">
      <c r="A24" s="62" t="s">
        <v>97</v>
      </c>
      <c r="B24" s="63" t="s">
        <v>122</v>
      </c>
      <c r="C24" s="64" t="s">
        <v>123</v>
      </c>
      <c r="D24" s="85">
        <v>237318506</v>
      </c>
      <c r="E24" s="86">
        <v>32572300</v>
      </c>
      <c r="F24" s="87">
        <f t="shared" si="0"/>
        <v>269890806</v>
      </c>
      <c r="G24" s="85">
        <v>237318506</v>
      </c>
      <c r="H24" s="86">
        <v>32572300</v>
      </c>
      <c r="I24" s="87">
        <f t="shared" si="1"/>
        <v>269890806</v>
      </c>
      <c r="J24" s="85">
        <v>58202798</v>
      </c>
      <c r="K24" s="86">
        <v>2644509</v>
      </c>
      <c r="L24" s="86">
        <f t="shared" si="2"/>
        <v>60847307</v>
      </c>
      <c r="M24" s="104">
        <f t="shared" si="3"/>
        <v>0.22545157392282567</v>
      </c>
      <c r="N24" s="85">
        <v>45887254</v>
      </c>
      <c r="O24" s="86">
        <v>739174</v>
      </c>
      <c r="P24" s="86">
        <f t="shared" si="4"/>
        <v>46626428</v>
      </c>
      <c r="Q24" s="104">
        <f t="shared" si="5"/>
        <v>0.17276034219557668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104090052</v>
      </c>
      <c r="AA24" s="86">
        <f t="shared" si="11"/>
        <v>3383683</v>
      </c>
      <c r="AB24" s="86">
        <f t="shared" si="12"/>
        <v>107473735</v>
      </c>
      <c r="AC24" s="104">
        <f t="shared" si="13"/>
        <v>0.39821191611840234</v>
      </c>
      <c r="AD24" s="85">
        <v>67348691</v>
      </c>
      <c r="AE24" s="86">
        <v>6621115</v>
      </c>
      <c r="AF24" s="86">
        <f t="shared" si="14"/>
        <v>73969806</v>
      </c>
      <c r="AG24" s="86">
        <v>257765819</v>
      </c>
      <c r="AH24" s="86">
        <v>288769064</v>
      </c>
      <c r="AI24" s="87">
        <v>127598632</v>
      </c>
      <c r="AJ24" s="124">
        <f t="shared" si="15"/>
        <v>0.49501765786874946</v>
      </c>
      <c r="AK24" s="125">
        <f t="shared" si="16"/>
        <v>-0.3696559377213995</v>
      </c>
    </row>
    <row r="25" spans="1:37" ht="13.5">
      <c r="A25" s="62" t="s">
        <v>97</v>
      </c>
      <c r="B25" s="63" t="s">
        <v>124</v>
      </c>
      <c r="C25" s="64" t="s">
        <v>125</v>
      </c>
      <c r="D25" s="85">
        <v>137880699</v>
      </c>
      <c r="E25" s="86">
        <v>32680568</v>
      </c>
      <c r="F25" s="87">
        <f t="shared" si="0"/>
        <v>170561267</v>
      </c>
      <c r="G25" s="85">
        <v>137880699</v>
      </c>
      <c r="H25" s="86">
        <v>32680568</v>
      </c>
      <c r="I25" s="87">
        <f t="shared" si="1"/>
        <v>170561267</v>
      </c>
      <c r="J25" s="85">
        <v>25638057</v>
      </c>
      <c r="K25" s="86">
        <v>9155564</v>
      </c>
      <c r="L25" s="86">
        <f t="shared" si="2"/>
        <v>34793621</v>
      </c>
      <c r="M25" s="104">
        <f t="shared" si="3"/>
        <v>0.20399485540876053</v>
      </c>
      <c r="N25" s="85">
        <v>37296752</v>
      </c>
      <c r="O25" s="86">
        <v>12184710</v>
      </c>
      <c r="P25" s="86">
        <f t="shared" si="4"/>
        <v>49481462</v>
      </c>
      <c r="Q25" s="104">
        <f t="shared" si="5"/>
        <v>0.2901096061862627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62934809</v>
      </c>
      <c r="AA25" s="86">
        <f t="shared" si="11"/>
        <v>21340274</v>
      </c>
      <c r="AB25" s="86">
        <f t="shared" si="12"/>
        <v>84275083</v>
      </c>
      <c r="AC25" s="104">
        <f t="shared" si="13"/>
        <v>0.4941044615950232</v>
      </c>
      <c r="AD25" s="85">
        <v>32943967</v>
      </c>
      <c r="AE25" s="86">
        <v>7313827</v>
      </c>
      <c r="AF25" s="86">
        <f t="shared" si="14"/>
        <v>40257794</v>
      </c>
      <c r="AG25" s="86">
        <v>167544807</v>
      </c>
      <c r="AH25" s="86">
        <v>169125408</v>
      </c>
      <c r="AI25" s="87">
        <v>72205576</v>
      </c>
      <c r="AJ25" s="124">
        <f t="shared" si="15"/>
        <v>0.43096278119798725</v>
      </c>
      <c r="AK25" s="125">
        <f t="shared" si="16"/>
        <v>0.22911508762750388</v>
      </c>
    </row>
    <row r="26" spans="1:37" ht="13.5">
      <c r="A26" s="62" t="s">
        <v>97</v>
      </c>
      <c r="B26" s="63" t="s">
        <v>126</v>
      </c>
      <c r="C26" s="64" t="s">
        <v>127</v>
      </c>
      <c r="D26" s="85">
        <v>379872584</v>
      </c>
      <c r="E26" s="86">
        <v>32713100</v>
      </c>
      <c r="F26" s="87">
        <f t="shared" si="0"/>
        <v>412585684</v>
      </c>
      <c r="G26" s="85">
        <v>379872584</v>
      </c>
      <c r="H26" s="86">
        <v>32713100</v>
      </c>
      <c r="I26" s="87">
        <f t="shared" si="1"/>
        <v>412585684</v>
      </c>
      <c r="J26" s="85">
        <v>54512487</v>
      </c>
      <c r="K26" s="86">
        <v>17101508</v>
      </c>
      <c r="L26" s="86">
        <f t="shared" si="2"/>
        <v>71613995</v>
      </c>
      <c r="M26" s="104">
        <f t="shared" si="3"/>
        <v>0.173573630344382</v>
      </c>
      <c r="N26" s="85">
        <v>100420199</v>
      </c>
      <c r="O26" s="86">
        <v>2654056</v>
      </c>
      <c r="P26" s="86">
        <f t="shared" si="4"/>
        <v>103074255</v>
      </c>
      <c r="Q26" s="104">
        <f t="shared" si="5"/>
        <v>0.24982508845362653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154932686</v>
      </c>
      <c r="AA26" s="86">
        <f t="shared" si="11"/>
        <v>19755564</v>
      </c>
      <c r="AB26" s="86">
        <f t="shared" si="12"/>
        <v>174688250</v>
      </c>
      <c r="AC26" s="104">
        <f t="shared" si="13"/>
        <v>0.4233987187980085</v>
      </c>
      <c r="AD26" s="85">
        <v>92956589</v>
      </c>
      <c r="AE26" s="86">
        <v>21278093</v>
      </c>
      <c r="AF26" s="86">
        <f t="shared" si="14"/>
        <v>114234682</v>
      </c>
      <c r="AG26" s="86">
        <v>410036356</v>
      </c>
      <c r="AH26" s="86">
        <v>456598427</v>
      </c>
      <c r="AI26" s="87">
        <v>207121092</v>
      </c>
      <c r="AJ26" s="124">
        <f t="shared" si="15"/>
        <v>0.505128603767028</v>
      </c>
      <c r="AK26" s="125">
        <f t="shared" si="16"/>
        <v>-0.09769736129698336</v>
      </c>
    </row>
    <row r="27" spans="1:37" ht="13.5">
      <c r="A27" s="62" t="s">
        <v>112</v>
      </c>
      <c r="B27" s="63" t="s">
        <v>128</v>
      </c>
      <c r="C27" s="64" t="s">
        <v>129</v>
      </c>
      <c r="D27" s="85">
        <v>1494215831</v>
      </c>
      <c r="E27" s="86">
        <v>612983032</v>
      </c>
      <c r="F27" s="87">
        <f t="shared" si="0"/>
        <v>2107198863</v>
      </c>
      <c r="G27" s="85">
        <v>1494215831</v>
      </c>
      <c r="H27" s="86">
        <v>612983032</v>
      </c>
      <c r="I27" s="87">
        <f t="shared" si="1"/>
        <v>2107198863</v>
      </c>
      <c r="J27" s="85">
        <v>391398919</v>
      </c>
      <c r="K27" s="86">
        <v>55434756</v>
      </c>
      <c r="L27" s="86">
        <f t="shared" si="2"/>
        <v>446833675</v>
      </c>
      <c r="M27" s="104">
        <f t="shared" si="3"/>
        <v>0.2120510232071058</v>
      </c>
      <c r="N27" s="85">
        <v>417184821</v>
      </c>
      <c r="O27" s="86">
        <v>106344297</v>
      </c>
      <c r="P27" s="86">
        <f t="shared" si="4"/>
        <v>523529118</v>
      </c>
      <c r="Q27" s="104">
        <f t="shared" si="5"/>
        <v>0.24844789316878063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808583740</v>
      </c>
      <c r="AA27" s="86">
        <f t="shared" si="11"/>
        <v>161779053</v>
      </c>
      <c r="AB27" s="86">
        <f t="shared" si="12"/>
        <v>970362793</v>
      </c>
      <c r="AC27" s="104">
        <f t="shared" si="13"/>
        <v>0.46049891637588647</v>
      </c>
      <c r="AD27" s="85">
        <v>459943272</v>
      </c>
      <c r="AE27" s="86">
        <v>-11761208</v>
      </c>
      <c r="AF27" s="86">
        <f t="shared" si="14"/>
        <v>448182064</v>
      </c>
      <c r="AG27" s="86">
        <v>1927450507</v>
      </c>
      <c r="AH27" s="86">
        <v>2028935740</v>
      </c>
      <c r="AI27" s="87">
        <v>791851945</v>
      </c>
      <c r="AJ27" s="124">
        <f t="shared" si="15"/>
        <v>0.4108286786738229</v>
      </c>
      <c r="AK27" s="125">
        <f t="shared" si="16"/>
        <v>0.16811706681773853</v>
      </c>
    </row>
    <row r="28" spans="1:37" ht="13.5">
      <c r="A28" s="65"/>
      <c r="B28" s="66" t="s">
        <v>130</v>
      </c>
      <c r="C28" s="67"/>
      <c r="D28" s="88">
        <f>SUM(D21:D27)</f>
        <v>3161737504</v>
      </c>
      <c r="E28" s="89">
        <f>SUM(E21:E27)</f>
        <v>863037996</v>
      </c>
      <c r="F28" s="90">
        <f t="shared" si="0"/>
        <v>4024775500</v>
      </c>
      <c r="G28" s="88">
        <f>SUM(G21:G27)</f>
        <v>3161737504</v>
      </c>
      <c r="H28" s="89">
        <f>SUM(H21:H27)</f>
        <v>863037996</v>
      </c>
      <c r="I28" s="90">
        <f t="shared" si="1"/>
        <v>4024775500</v>
      </c>
      <c r="J28" s="88">
        <f>SUM(J21:J27)</f>
        <v>650050348</v>
      </c>
      <c r="K28" s="89">
        <f>SUM(K21:K27)</f>
        <v>98546926</v>
      </c>
      <c r="L28" s="89">
        <f t="shared" si="2"/>
        <v>748597274</v>
      </c>
      <c r="M28" s="105">
        <f t="shared" si="3"/>
        <v>0.1859972746305974</v>
      </c>
      <c r="N28" s="88">
        <f>SUM(N21:N27)</f>
        <v>710767386</v>
      </c>
      <c r="O28" s="89">
        <f>SUM(O21:O27)</f>
        <v>141757290</v>
      </c>
      <c r="P28" s="89">
        <f t="shared" si="4"/>
        <v>852524676</v>
      </c>
      <c r="Q28" s="105">
        <f t="shared" si="5"/>
        <v>0.2118191874304542</v>
      </c>
      <c r="R28" s="88">
        <f>SUM(R21:R27)</f>
        <v>0</v>
      </c>
      <c r="S28" s="89">
        <f>SUM(S21:S27)</f>
        <v>0</v>
      </c>
      <c r="T28" s="89">
        <f t="shared" si="6"/>
        <v>0</v>
      </c>
      <c r="U28" s="105">
        <f t="shared" si="7"/>
        <v>0</v>
      </c>
      <c r="V28" s="88">
        <f>SUM(V21:V27)</f>
        <v>0</v>
      </c>
      <c r="W28" s="89">
        <f>SUM(W21:W27)</f>
        <v>0</v>
      </c>
      <c r="X28" s="89">
        <f t="shared" si="8"/>
        <v>0</v>
      </c>
      <c r="Y28" s="105">
        <f t="shared" si="9"/>
        <v>0</v>
      </c>
      <c r="Z28" s="88">
        <f t="shared" si="10"/>
        <v>1360817734</v>
      </c>
      <c r="AA28" s="89">
        <f t="shared" si="11"/>
        <v>240304216</v>
      </c>
      <c r="AB28" s="89">
        <f t="shared" si="12"/>
        <v>1601121950</v>
      </c>
      <c r="AC28" s="105">
        <f t="shared" si="13"/>
        <v>0.3978164620610516</v>
      </c>
      <c r="AD28" s="88">
        <f>SUM(AD21:AD27)</f>
        <v>791731811</v>
      </c>
      <c r="AE28" s="89">
        <f>SUM(AE21:AE27)</f>
        <v>38675006</v>
      </c>
      <c r="AF28" s="89">
        <f t="shared" si="14"/>
        <v>830406817</v>
      </c>
      <c r="AG28" s="89">
        <f>SUM(AG21:AG27)</f>
        <v>3865705039</v>
      </c>
      <c r="AH28" s="89">
        <f>SUM(AH21:AH27)</f>
        <v>3996535362</v>
      </c>
      <c r="AI28" s="90">
        <f>SUM(AI21:AI27)</f>
        <v>1539997462</v>
      </c>
      <c r="AJ28" s="126">
        <f t="shared" si="15"/>
        <v>0.3983742801024401</v>
      </c>
      <c r="AK28" s="127">
        <f t="shared" si="16"/>
        <v>0.026634968002677173</v>
      </c>
    </row>
    <row r="29" spans="1:37" ht="13.5">
      <c r="A29" s="62" t="s">
        <v>97</v>
      </c>
      <c r="B29" s="63" t="s">
        <v>131</v>
      </c>
      <c r="C29" s="64" t="s">
        <v>132</v>
      </c>
      <c r="D29" s="85">
        <v>286754872</v>
      </c>
      <c r="E29" s="86">
        <v>42663715</v>
      </c>
      <c r="F29" s="87">
        <f t="shared" si="0"/>
        <v>329418587</v>
      </c>
      <c r="G29" s="85">
        <v>286754872</v>
      </c>
      <c r="H29" s="86">
        <v>42663715</v>
      </c>
      <c r="I29" s="87">
        <f t="shared" si="1"/>
        <v>329418587</v>
      </c>
      <c r="J29" s="85">
        <v>47915103</v>
      </c>
      <c r="K29" s="86">
        <v>7727301</v>
      </c>
      <c r="L29" s="86">
        <f t="shared" si="2"/>
        <v>55642404</v>
      </c>
      <c r="M29" s="104">
        <f t="shared" si="3"/>
        <v>0.16891094247817898</v>
      </c>
      <c r="N29" s="85">
        <v>60561600</v>
      </c>
      <c r="O29" s="86">
        <v>6467857</v>
      </c>
      <c r="P29" s="86">
        <f t="shared" si="4"/>
        <v>67029457</v>
      </c>
      <c r="Q29" s="104">
        <f t="shared" si="5"/>
        <v>0.20347806603881766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108476703</v>
      </c>
      <c r="AA29" s="86">
        <f t="shared" si="11"/>
        <v>14195158</v>
      </c>
      <c r="AB29" s="86">
        <f t="shared" si="12"/>
        <v>122671861</v>
      </c>
      <c r="AC29" s="104">
        <f t="shared" si="13"/>
        <v>0.37238900851699663</v>
      </c>
      <c r="AD29" s="85">
        <v>34529666</v>
      </c>
      <c r="AE29" s="86">
        <v>6986988</v>
      </c>
      <c r="AF29" s="86">
        <f t="shared" si="14"/>
        <v>41516654</v>
      </c>
      <c r="AG29" s="86">
        <v>336269676</v>
      </c>
      <c r="AH29" s="86">
        <v>306539159</v>
      </c>
      <c r="AI29" s="87">
        <v>80155250</v>
      </c>
      <c r="AJ29" s="124">
        <f t="shared" si="15"/>
        <v>0.23836597743056676</v>
      </c>
      <c r="AK29" s="125">
        <f t="shared" si="16"/>
        <v>0.6145197298414271</v>
      </c>
    </row>
    <row r="30" spans="1:37" ht="13.5">
      <c r="A30" s="62" t="s">
        <v>97</v>
      </c>
      <c r="B30" s="63" t="s">
        <v>133</v>
      </c>
      <c r="C30" s="64" t="s">
        <v>134</v>
      </c>
      <c r="D30" s="85">
        <v>206300757</v>
      </c>
      <c r="E30" s="86">
        <v>58055709</v>
      </c>
      <c r="F30" s="87">
        <f t="shared" si="0"/>
        <v>264356466</v>
      </c>
      <c r="G30" s="85">
        <v>206300757</v>
      </c>
      <c r="H30" s="86">
        <v>58055709</v>
      </c>
      <c r="I30" s="87">
        <f t="shared" si="1"/>
        <v>264356466</v>
      </c>
      <c r="J30" s="85">
        <v>8221119</v>
      </c>
      <c r="K30" s="86">
        <v>6058785</v>
      </c>
      <c r="L30" s="86">
        <f t="shared" si="2"/>
        <v>14279904</v>
      </c>
      <c r="M30" s="104">
        <f t="shared" si="3"/>
        <v>0.054017608179101624</v>
      </c>
      <c r="N30" s="85">
        <v>6124994</v>
      </c>
      <c r="O30" s="86">
        <v>4756624</v>
      </c>
      <c r="P30" s="86">
        <f t="shared" si="4"/>
        <v>10881618</v>
      </c>
      <c r="Q30" s="104">
        <f t="shared" si="5"/>
        <v>0.04116267010469114</v>
      </c>
      <c r="R30" s="85">
        <v>0</v>
      </c>
      <c r="S30" s="86">
        <v>0</v>
      </c>
      <c r="T30" s="86">
        <f t="shared" si="6"/>
        <v>0</v>
      </c>
      <c r="U30" s="104">
        <f t="shared" si="7"/>
        <v>0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f t="shared" si="10"/>
        <v>14346113</v>
      </c>
      <c r="AA30" s="86">
        <f t="shared" si="11"/>
        <v>10815409</v>
      </c>
      <c r="AB30" s="86">
        <f t="shared" si="12"/>
        <v>25161522</v>
      </c>
      <c r="AC30" s="104">
        <f t="shared" si="13"/>
        <v>0.09518027828379276</v>
      </c>
      <c r="AD30" s="85">
        <v>24654984</v>
      </c>
      <c r="AE30" s="86">
        <v>5034479</v>
      </c>
      <c r="AF30" s="86">
        <f t="shared" si="14"/>
        <v>29689463</v>
      </c>
      <c r="AG30" s="86">
        <v>211232999</v>
      </c>
      <c r="AH30" s="86">
        <v>211232999</v>
      </c>
      <c r="AI30" s="87">
        <v>69680976</v>
      </c>
      <c r="AJ30" s="124">
        <f t="shared" si="15"/>
        <v>0.32987732186674107</v>
      </c>
      <c r="AK30" s="125">
        <f t="shared" si="16"/>
        <v>-0.6334855231298727</v>
      </c>
    </row>
    <row r="31" spans="1:37" ht="13.5">
      <c r="A31" s="62" t="s">
        <v>97</v>
      </c>
      <c r="B31" s="63" t="s">
        <v>135</v>
      </c>
      <c r="C31" s="64" t="s">
        <v>136</v>
      </c>
      <c r="D31" s="85">
        <v>184028003</v>
      </c>
      <c r="E31" s="86">
        <v>60553600</v>
      </c>
      <c r="F31" s="87">
        <f t="shared" si="0"/>
        <v>244581603</v>
      </c>
      <c r="G31" s="85">
        <v>184028003</v>
      </c>
      <c r="H31" s="86">
        <v>60553600</v>
      </c>
      <c r="I31" s="87">
        <f t="shared" si="1"/>
        <v>244581603</v>
      </c>
      <c r="J31" s="85">
        <v>32701535</v>
      </c>
      <c r="K31" s="86">
        <v>1868190</v>
      </c>
      <c r="L31" s="86">
        <f t="shared" si="2"/>
        <v>34569725</v>
      </c>
      <c r="M31" s="104">
        <f t="shared" si="3"/>
        <v>0.14134229466146725</v>
      </c>
      <c r="N31" s="85">
        <v>12817901</v>
      </c>
      <c r="O31" s="86">
        <v>8449299</v>
      </c>
      <c r="P31" s="86">
        <f t="shared" si="4"/>
        <v>21267200</v>
      </c>
      <c r="Q31" s="104">
        <f t="shared" si="5"/>
        <v>0.08695339199326452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45519436</v>
      </c>
      <c r="AA31" s="86">
        <f t="shared" si="11"/>
        <v>10317489</v>
      </c>
      <c r="AB31" s="86">
        <f t="shared" si="12"/>
        <v>55836925</v>
      </c>
      <c r="AC31" s="104">
        <f t="shared" si="13"/>
        <v>0.22829568665473177</v>
      </c>
      <c r="AD31" s="85">
        <v>44358538</v>
      </c>
      <c r="AE31" s="86">
        <v>3806187</v>
      </c>
      <c r="AF31" s="86">
        <f t="shared" si="14"/>
        <v>48164725</v>
      </c>
      <c r="AG31" s="86">
        <v>235203418</v>
      </c>
      <c r="AH31" s="86">
        <v>227832850</v>
      </c>
      <c r="AI31" s="87">
        <v>94542385</v>
      </c>
      <c r="AJ31" s="124">
        <f t="shared" si="15"/>
        <v>0.40196008120936405</v>
      </c>
      <c r="AK31" s="125">
        <f t="shared" si="16"/>
        <v>-0.5584486364242711</v>
      </c>
    </row>
    <row r="32" spans="1:37" ht="13.5">
      <c r="A32" s="62" t="s">
        <v>97</v>
      </c>
      <c r="B32" s="63" t="s">
        <v>137</v>
      </c>
      <c r="C32" s="64" t="s">
        <v>138</v>
      </c>
      <c r="D32" s="85">
        <v>201373894</v>
      </c>
      <c r="E32" s="86">
        <v>72079000</v>
      </c>
      <c r="F32" s="87">
        <f t="shared" si="0"/>
        <v>273452894</v>
      </c>
      <c r="G32" s="85">
        <v>201373894</v>
      </c>
      <c r="H32" s="86">
        <v>72079000</v>
      </c>
      <c r="I32" s="87">
        <f t="shared" si="1"/>
        <v>273452894</v>
      </c>
      <c r="J32" s="85">
        <v>38454716</v>
      </c>
      <c r="K32" s="86">
        <v>2487561</v>
      </c>
      <c r="L32" s="86">
        <f t="shared" si="2"/>
        <v>40942277</v>
      </c>
      <c r="M32" s="104">
        <f t="shared" si="3"/>
        <v>0.1497233267533091</v>
      </c>
      <c r="N32" s="85">
        <v>39422234</v>
      </c>
      <c r="O32" s="86">
        <v>14176855</v>
      </c>
      <c r="P32" s="86">
        <f t="shared" si="4"/>
        <v>53599089</v>
      </c>
      <c r="Q32" s="104">
        <f t="shared" si="5"/>
        <v>0.19600849058851064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77876950</v>
      </c>
      <c r="AA32" s="86">
        <f t="shared" si="11"/>
        <v>16664416</v>
      </c>
      <c r="AB32" s="86">
        <f t="shared" si="12"/>
        <v>94541366</v>
      </c>
      <c r="AC32" s="104">
        <f t="shared" si="13"/>
        <v>0.34573181734181974</v>
      </c>
      <c r="AD32" s="85">
        <v>31774103</v>
      </c>
      <c r="AE32" s="86">
        <v>10879852</v>
      </c>
      <c r="AF32" s="86">
        <f t="shared" si="14"/>
        <v>42653955</v>
      </c>
      <c r="AG32" s="86">
        <v>259403300</v>
      </c>
      <c r="AH32" s="86">
        <v>299858730</v>
      </c>
      <c r="AI32" s="87">
        <v>87365757</v>
      </c>
      <c r="AJ32" s="124">
        <f t="shared" si="15"/>
        <v>0.3367950870324317</v>
      </c>
      <c r="AK32" s="125">
        <f t="shared" si="16"/>
        <v>0.2566030277848794</v>
      </c>
    </row>
    <row r="33" spans="1:37" ht="13.5">
      <c r="A33" s="62" t="s">
        <v>97</v>
      </c>
      <c r="B33" s="63" t="s">
        <v>139</v>
      </c>
      <c r="C33" s="64" t="s">
        <v>140</v>
      </c>
      <c r="D33" s="85">
        <v>108701495</v>
      </c>
      <c r="E33" s="86">
        <v>19212000</v>
      </c>
      <c r="F33" s="87">
        <f t="shared" si="0"/>
        <v>127913495</v>
      </c>
      <c r="G33" s="85">
        <v>108701495</v>
      </c>
      <c r="H33" s="86">
        <v>19212000</v>
      </c>
      <c r="I33" s="87">
        <f t="shared" si="1"/>
        <v>127913495</v>
      </c>
      <c r="J33" s="85">
        <v>15030434</v>
      </c>
      <c r="K33" s="86">
        <v>12523783</v>
      </c>
      <c r="L33" s="86">
        <f t="shared" si="2"/>
        <v>27554217</v>
      </c>
      <c r="M33" s="104">
        <f t="shared" si="3"/>
        <v>0.21541290072638544</v>
      </c>
      <c r="N33" s="85">
        <v>21941830</v>
      </c>
      <c r="O33" s="86">
        <v>925557</v>
      </c>
      <c r="P33" s="86">
        <f t="shared" si="4"/>
        <v>22867387</v>
      </c>
      <c r="Q33" s="104">
        <f t="shared" si="5"/>
        <v>0.17877227887487557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36972264</v>
      </c>
      <c r="AA33" s="86">
        <f t="shared" si="11"/>
        <v>13449340</v>
      </c>
      <c r="AB33" s="86">
        <f t="shared" si="12"/>
        <v>50421604</v>
      </c>
      <c r="AC33" s="104">
        <f t="shared" si="13"/>
        <v>0.394185179601261</v>
      </c>
      <c r="AD33" s="85">
        <v>27397338</v>
      </c>
      <c r="AE33" s="86">
        <v>11240730</v>
      </c>
      <c r="AF33" s="86">
        <f t="shared" si="14"/>
        <v>38638068</v>
      </c>
      <c r="AG33" s="86">
        <v>128129350</v>
      </c>
      <c r="AH33" s="86">
        <v>128129350</v>
      </c>
      <c r="AI33" s="87">
        <v>61928944</v>
      </c>
      <c r="AJ33" s="124">
        <f t="shared" si="15"/>
        <v>0.4833314459177386</v>
      </c>
      <c r="AK33" s="125">
        <f t="shared" si="16"/>
        <v>-0.4081643264357835</v>
      </c>
    </row>
    <row r="34" spans="1:37" ht="13.5">
      <c r="A34" s="62" t="s">
        <v>97</v>
      </c>
      <c r="B34" s="63" t="s">
        <v>141</v>
      </c>
      <c r="C34" s="64" t="s">
        <v>142</v>
      </c>
      <c r="D34" s="85">
        <v>717010280</v>
      </c>
      <c r="E34" s="86">
        <v>61196000</v>
      </c>
      <c r="F34" s="87">
        <f t="shared" si="0"/>
        <v>778206280</v>
      </c>
      <c r="G34" s="85">
        <v>717010280</v>
      </c>
      <c r="H34" s="86">
        <v>61196000</v>
      </c>
      <c r="I34" s="87">
        <f t="shared" si="1"/>
        <v>778206280</v>
      </c>
      <c r="J34" s="85">
        <v>91536654</v>
      </c>
      <c r="K34" s="86">
        <v>961698</v>
      </c>
      <c r="L34" s="86">
        <f t="shared" si="2"/>
        <v>92498352</v>
      </c>
      <c r="M34" s="104">
        <f t="shared" si="3"/>
        <v>0.11886096832834606</v>
      </c>
      <c r="N34" s="85">
        <v>140412867</v>
      </c>
      <c r="O34" s="86">
        <v>14385496</v>
      </c>
      <c r="P34" s="86">
        <f t="shared" si="4"/>
        <v>154798363</v>
      </c>
      <c r="Q34" s="104">
        <f t="shared" si="5"/>
        <v>0.19891687715498774</v>
      </c>
      <c r="R34" s="85">
        <v>0</v>
      </c>
      <c r="S34" s="86">
        <v>0</v>
      </c>
      <c r="T34" s="86">
        <f t="shared" si="6"/>
        <v>0</v>
      </c>
      <c r="U34" s="104">
        <f t="shared" si="7"/>
        <v>0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f t="shared" si="10"/>
        <v>231949521</v>
      </c>
      <c r="AA34" s="86">
        <f t="shared" si="11"/>
        <v>15347194</v>
      </c>
      <c r="AB34" s="86">
        <f t="shared" si="12"/>
        <v>247296715</v>
      </c>
      <c r="AC34" s="104">
        <f t="shared" si="13"/>
        <v>0.3177778454833338</v>
      </c>
      <c r="AD34" s="85">
        <v>167156514</v>
      </c>
      <c r="AE34" s="86">
        <v>12829546</v>
      </c>
      <c r="AF34" s="86">
        <f t="shared" si="14"/>
        <v>179986060</v>
      </c>
      <c r="AG34" s="86">
        <v>740742971</v>
      </c>
      <c r="AH34" s="86">
        <v>678458771</v>
      </c>
      <c r="AI34" s="87">
        <v>293240783</v>
      </c>
      <c r="AJ34" s="124">
        <f t="shared" si="15"/>
        <v>0.3958738651331732</v>
      </c>
      <c r="AK34" s="125">
        <f t="shared" si="16"/>
        <v>-0.13994248776821938</v>
      </c>
    </row>
    <row r="35" spans="1:37" ht="13.5">
      <c r="A35" s="62" t="s">
        <v>112</v>
      </c>
      <c r="B35" s="63" t="s">
        <v>143</v>
      </c>
      <c r="C35" s="64" t="s">
        <v>144</v>
      </c>
      <c r="D35" s="85">
        <v>1206257484</v>
      </c>
      <c r="E35" s="86">
        <v>551919198</v>
      </c>
      <c r="F35" s="87">
        <f t="shared" si="0"/>
        <v>1758176682</v>
      </c>
      <c r="G35" s="85">
        <v>1220552720</v>
      </c>
      <c r="H35" s="86">
        <v>631350827</v>
      </c>
      <c r="I35" s="87">
        <f t="shared" si="1"/>
        <v>1851903547</v>
      </c>
      <c r="J35" s="85">
        <v>214751602</v>
      </c>
      <c r="K35" s="86">
        <v>31295269</v>
      </c>
      <c r="L35" s="86">
        <f t="shared" si="2"/>
        <v>246046871</v>
      </c>
      <c r="M35" s="104">
        <f t="shared" si="3"/>
        <v>0.1399443375168139</v>
      </c>
      <c r="N35" s="85">
        <v>309641671</v>
      </c>
      <c r="O35" s="86">
        <v>132453143</v>
      </c>
      <c r="P35" s="86">
        <f t="shared" si="4"/>
        <v>442094814</v>
      </c>
      <c r="Q35" s="104">
        <f t="shared" si="5"/>
        <v>0.25145073218528785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524393273</v>
      </c>
      <c r="AA35" s="86">
        <f t="shared" si="11"/>
        <v>163748412</v>
      </c>
      <c r="AB35" s="86">
        <f t="shared" si="12"/>
        <v>688141685</v>
      </c>
      <c r="AC35" s="104">
        <f t="shared" si="13"/>
        <v>0.39139506970210175</v>
      </c>
      <c r="AD35" s="85">
        <v>302857772</v>
      </c>
      <c r="AE35" s="86">
        <v>137491236</v>
      </c>
      <c r="AF35" s="86">
        <f t="shared" si="14"/>
        <v>440349008</v>
      </c>
      <c r="AG35" s="86">
        <v>1897134920</v>
      </c>
      <c r="AH35" s="86">
        <v>1896368404</v>
      </c>
      <c r="AI35" s="87">
        <v>707783960</v>
      </c>
      <c r="AJ35" s="124">
        <f t="shared" si="15"/>
        <v>0.3730804554480501</v>
      </c>
      <c r="AK35" s="125">
        <f t="shared" si="16"/>
        <v>0.003964596191391889</v>
      </c>
    </row>
    <row r="36" spans="1:37" ht="13.5">
      <c r="A36" s="65"/>
      <c r="B36" s="66" t="s">
        <v>145</v>
      </c>
      <c r="C36" s="67"/>
      <c r="D36" s="88">
        <f>SUM(D29:D35)</f>
        <v>2910426785</v>
      </c>
      <c r="E36" s="89">
        <f>SUM(E29:E35)</f>
        <v>865679222</v>
      </c>
      <c r="F36" s="90">
        <f t="shared" si="0"/>
        <v>3776106007</v>
      </c>
      <c r="G36" s="88">
        <f>SUM(G29:G35)</f>
        <v>2924722021</v>
      </c>
      <c r="H36" s="89">
        <f>SUM(H29:H35)</f>
        <v>945110851</v>
      </c>
      <c r="I36" s="90">
        <f t="shared" si="1"/>
        <v>3869832872</v>
      </c>
      <c r="J36" s="88">
        <f>SUM(J29:J35)</f>
        <v>448611163</v>
      </c>
      <c r="K36" s="89">
        <f>SUM(K29:K35)</f>
        <v>62922587</v>
      </c>
      <c r="L36" s="89">
        <f t="shared" si="2"/>
        <v>511533750</v>
      </c>
      <c r="M36" s="105">
        <f t="shared" si="3"/>
        <v>0.1354659400588168</v>
      </c>
      <c r="N36" s="88">
        <f>SUM(N29:N35)</f>
        <v>590923097</v>
      </c>
      <c r="O36" s="89">
        <f>SUM(O29:O35)</f>
        <v>181614831</v>
      </c>
      <c r="P36" s="89">
        <f t="shared" si="4"/>
        <v>772537928</v>
      </c>
      <c r="Q36" s="105">
        <f t="shared" si="5"/>
        <v>0.20458586876742837</v>
      </c>
      <c r="R36" s="88">
        <f>SUM(R29:R35)</f>
        <v>0</v>
      </c>
      <c r="S36" s="89">
        <f>SUM(S29:S35)</f>
        <v>0</v>
      </c>
      <c r="T36" s="89">
        <f t="shared" si="6"/>
        <v>0</v>
      </c>
      <c r="U36" s="105">
        <f t="shared" si="7"/>
        <v>0</v>
      </c>
      <c r="V36" s="88">
        <f>SUM(V29:V35)</f>
        <v>0</v>
      </c>
      <c r="W36" s="89">
        <f>SUM(W29:W35)</f>
        <v>0</v>
      </c>
      <c r="X36" s="89">
        <f t="shared" si="8"/>
        <v>0</v>
      </c>
      <c r="Y36" s="105">
        <f t="shared" si="9"/>
        <v>0</v>
      </c>
      <c r="Z36" s="88">
        <f t="shared" si="10"/>
        <v>1039534260</v>
      </c>
      <c r="AA36" s="89">
        <f t="shared" si="11"/>
        <v>244537418</v>
      </c>
      <c r="AB36" s="89">
        <f t="shared" si="12"/>
        <v>1284071678</v>
      </c>
      <c r="AC36" s="105">
        <f t="shared" si="13"/>
        <v>0.3400518088262452</v>
      </c>
      <c r="AD36" s="88">
        <f>SUM(AD29:AD35)</f>
        <v>632728915</v>
      </c>
      <c r="AE36" s="89">
        <f>SUM(AE29:AE35)</f>
        <v>188269018</v>
      </c>
      <c r="AF36" s="89">
        <f t="shared" si="14"/>
        <v>820997933</v>
      </c>
      <c r="AG36" s="89">
        <f>SUM(AG29:AG35)</f>
        <v>3808116634</v>
      </c>
      <c r="AH36" s="89">
        <f>SUM(AH29:AH35)</f>
        <v>3748420263</v>
      </c>
      <c r="AI36" s="90">
        <f>SUM(AI29:AI35)</f>
        <v>1394698055</v>
      </c>
      <c r="AJ36" s="126">
        <f t="shared" si="15"/>
        <v>0.3662435237796343</v>
      </c>
      <c r="AK36" s="127">
        <f t="shared" si="16"/>
        <v>-0.059025733259671975</v>
      </c>
    </row>
    <row r="37" spans="1:37" ht="13.5">
      <c r="A37" s="62" t="s">
        <v>97</v>
      </c>
      <c r="B37" s="63" t="s">
        <v>146</v>
      </c>
      <c r="C37" s="64" t="s">
        <v>147</v>
      </c>
      <c r="D37" s="85">
        <v>333826121</v>
      </c>
      <c r="E37" s="86">
        <v>86897353</v>
      </c>
      <c r="F37" s="87">
        <f t="shared" si="0"/>
        <v>420723474</v>
      </c>
      <c r="G37" s="85">
        <v>333826121</v>
      </c>
      <c r="H37" s="86">
        <v>86897353</v>
      </c>
      <c r="I37" s="87">
        <f t="shared" si="1"/>
        <v>420723474</v>
      </c>
      <c r="J37" s="85">
        <v>55237939</v>
      </c>
      <c r="K37" s="86">
        <v>2366718</v>
      </c>
      <c r="L37" s="86">
        <f t="shared" si="2"/>
        <v>57604657</v>
      </c>
      <c r="M37" s="104">
        <f t="shared" si="3"/>
        <v>0.13691809599385463</v>
      </c>
      <c r="N37" s="85">
        <v>63724295</v>
      </c>
      <c r="O37" s="86">
        <v>19855542</v>
      </c>
      <c r="P37" s="86">
        <f t="shared" si="4"/>
        <v>83579837</v>
      </c>
      <c r="Q37" s="104">
        <f t="shared" si="5"/>
        <v>0.1986574131587438</v>
      </c>
      <c r="R37" s="85">
        <v>0</v>
      </c>
      <c r="S37" s="86">
        <v>0</v>
      </c>
      <c r="T37" s="86">
        <f t="shared" si="6"/>
        <v>0</v>
      </c>
      <c r="U37" s="104">
        <f t="shared" si="7"/>
        <v>0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f t="shared" si="10"/>
        <v>118962234</v>
      </c>
      <c r="AA37" s="86">
        <f t="shared" si="11"/>
        <v>22222260</v>
      </c>
      <c r="AB37" s="86">
        <f t="shared" si="12"/>
        <v>141184494</v>
      </c>
      <c r="AC37" s="104">
        <f t="shared" si="13"/>
        <v>0.33557550915259843</v>
      </c>
      <c r="AD37" s="85">
        <v>61667478</v>
      </c>
      <c r="AE37" s="86">
        <v>9557718</v>
      </c>
      <c r="AF37" s="86">
        <f t="shared" si="14"/>
        <v>71225196</v>
      </c>
      <c r="AG37" s="86">
        <v>417144238</v>
      </c>
      <c r="AH37" s="86">
        <v>426125759</v>
      </c>
      <c r="AI37" s="87">
        <v>140723574</v>
      </c>
      <c r="AJ37" s="124">
        <f t="shared" si="15"/>
        <v>0.33734991684099447</v>
      </c>
      <c r="AK37" s="125">
        <f t="shared" si="16"/>
        <v>0.17345885576783804</v>
      </c>
    </row>
    <row r="38" spans="1:37" ht="13.5">
      <c r="A38" s="62" t="s">
        <v>97</v>
      </c>
      <c r="B38" s="63" t="s">
        <v>148</v>
      </c>
      <c r="C38" s="64" t="s">
        <v>149</v>
      </c>
      <c r="D38" s="85">
        <v>236264229</v>
      </c>
      <c r="E38" s="86">
        <v>77567250</v>
      </c>
      <c r="F38" s="87">
        <f t="shared" si="0"/>
        <v>313831479</v>
      </c>
      <c r="G38" s="85">
        <v>236264229</v>
      </c>
      <c r="H38" s="86">
        <v>77567250</v>
      </c>
      <c r="I38" s="87">
        <f t="shared" si="1"/>
        <v>313831479</v>
      </c>
      <c r="J38" s="85">
        <v>49236646</v>
      </c>
      <c r="K38" s="86">
        <v>2759024</v>
      </c>
      <c r="L38" s="86">
        <f t="shared" si="2"/>
        <v>51995670</v>
      </c>
      <c r="M38" s="104">
        <f t="shared" si="3"/>
        <v>0.165680224831748</v>
      </c>
      <c r="N38" s="85">
        <v>55784392</v>
      </c>
      <c r="O38" s="86">
        <v>20954038</v>
      </c>
      <c r="P38" s="86">
        <f t="shared" si="4"/>
        <v>76738430</v>
      </c>
      <c r="Q38" s="104">
        <f t="shared" si="5"/>
        <v>0.24452113677226114</v>
      </c>
      <c r="R38" s="85">
        <v>0</v>
      </c>
      <c r="S38" s="86">
        <v>0</v>
      </c>
      <c r="T38" s="86">
        <f t="shared" si="6"/>
        <v>0</v>
      </c>
      <c r="U38" s="104">
        <f t="shared" si="7"/>
        <v>0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f t="shared" si="10"/>
        <v>105021038</v>
      </c>
      <c r="AA38" s="86">
        <f t="shared" si="11"/>
        <v>23713062</v>
      </c>
      <c r="AB38" s="86">
        <f t="shared" si="12"/>
        <v>128734100</v>
      </c>
      <c r="AC38" s="104">
        <f t="shared" si="13"/>
        <v>0.41020136160400916</v>
      </c>
      <c r="AD38" s="85">
        <v>50162270</v>
      </c>
      <c r="AE38" s="86">
        <v>14561719</v>
      </c>
      <c r="AF38" s="86">
        <f t="shared" si="14"/>
        <v>64723989</v>
      </c>
      <c r="AG38" s="86">
        <v>299774369</v>
      </c>
      <c r="AH38" s="86">
        <v>306666936</v>
      </c>
      <c r="AI38" s="87">
        <v>106194929</v>
      </c>
      <c r="AJ38" s="124">
        <f t="shared" si="15"/>
        <v>0.35424952891819783</v>
      </c>
      <c r="AK38" s="125">
        <f t="shared" si="16"/>
        <v>0.18562578088319004</v>
      </c>
    </row>
    <row r="39" spans="1:37" ht="13.5">
      <c r="A39" s="62" t="s">
        <v>97</v>
      </c>
      <c r="B39" s="63" t="s">
        <v>150</v>
      </c>
      <c r="C39" s="64" t="s">
        <v>151</v>
      </c>
      <c r="D39" s="85">
        <v>238205031</v>
      </c>
      <c r="E39" s="86">
        <v>25601000</v>
      </c>
      <c r="F39" s="87">
        <f t="shared" si="0"/>
        <v>263806031</v>
      </c>
      <c r="G39" s="85">
        <v>238205031</v>
      </c>
      <c r="H39" s="86">
        <v>25601000</v>
      </c>
      <c r="I39" s="87">
        <f t="shared" si="1"/>
        <v>263806031</v>
      </c>
      <c r="J39" s="85">
        <v>47827658</v>
      </c>
      <c r="K39" s="86">
        <v>0</v>
      </c>
      <c r="L39" s="86">
        <f t="shared" si="2"/>
        <v>47827658</v>
      </c>
      <c r="M39" s="104">
        <f t="shared" si="3"/>
        <v>0.18129857690781906</v>
      </c>
      <c r="N39" s="85">
        <v>45762396</v>
      </c>
      <c r="O39" s="86">
        <v>9557911</v>
      </c>
      <c r="P39" s="86">
        <f t="shared" si="4"/>
        <v>55320307</v>
      </c>
      <c r="Q39" s="104">
        <f t="shared" si="5"/>
        <v>0.20970069103537667</v>
      </c>
      <c r="R39" s="85">
        <v>0</v>
      </c>
      <c r="S39" s="86">
        <v>0</v>
      </c>
      <c r="T39" s="86">
        <f t="shared" si="6"/>
        <v>0</v>
      </c>
      <c r="U39" s="104">
        <f t="shared" si="7"/>
        <v>0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f t="shared" si="10"/>
        <v>93590054</v>
      </c>
      <c r="AA39" s="86">
        <f t="shared" si="11"/>
        <v>9557911</v>
      </c>
      <c r="AB39" s="86">
        <f t="shared" si="12"/>
        <v>103147965</v>
      </c>
      <c r="AC39" s="104">
        <f t="shared" si="13"/>
        <v>0.3909992679431957</v>
      </c>
      <c r="AD39" s="85">
        <v>78570090</v>
      </c>
      <c r="AE39" s="86">
        <v>18661188</v>
      </c>
      <c r="AF39" s="86">
        <f t="shared" si="14"/>
        <v>97231278</v>
      </c>
      <c r="AG39" s="86">
        <v>266506766</v>
      </c>
      <c r="AH39" s="86">
        <v>264775884</v>
      </c>
      <c r="AI39" s="87">
        <v>122406136</v>
      </c>
      <c r="AJ39" s="124">
        <f t="shared" si="15"/>
        <v>0.45929841796211657</v>
      </c>
      <c r="AK39" s="125">
        <f t="shared" si="16"/>
        <v>-0.4310441234763982</v>
      </c>
    </row>
    <row r="40" spans="1:37" ht="13.5">
      <c r="A40" s="62" t="s">
        <v>112</v>
      </c>
      <c r="B40" s="63" t="s">
        <v>152</v>
      </c>
      <c r="C40" s="64" t="s">
        <v>153</v>
      </c>
      <c r="D40" s="85">
        <v>568824488</v>
      </c>
      <c r="E40" s="86">
        <v>225522134</v>
      </c>
      <c r="F40" s="87">
        <f t="shared" si="0"/>
        <v>794346622</v>
      </c>
      <c r="G40" s="85">
        <v>568824488</v>
      </c>
      <c r="H40" s="86">
        <v>225522134</v>
      </c>
      <c r="I40" s="87">
        <f t="shared" si="1"/>
        <v>794346622</v>
      </c>
      <c r="J40" s="85">
        <v>56785234</v>
      </c>
      <c r="K40" s="86">
        <v>0</v>
      </c>
      <c r="L40" s="86">
        <f t="shared" si="2"/>
        <v>56785234</v>
      </c>
      <c r="M40" s="104">
        <f t="shared" si="3"/>
        <v>0.0714867193077835</v>
      </c>
      <c r="N40" s="85">
        <v>70114421</v>
      </c>
      <c r="O40" s="86">
        <v>0</v>
      </c>
      <c r="P40" s="86">
        <f t="shared" si="4"/>
        <v>70114421</v>
      </c>
      <c r="Q40" s="104">
        <f t="shared" si="5"/>
        <v>0.08826678311222176</v>
      </c>
      <c r="R40" s="85">
        <v>0</v>
      </c>
      <c r="S40" s="86">
        <v>0</v>
      </c>
      <c r="T40" s="86">
        <f t="shared" si="6"/>
        <v>0</v>
      </c>
      <c r="U40" s="104">
        <f t="shared" si="7"/>
        <v>0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f t="shared" si="10"/>
        <v>126899655</v>
      </c>
      <c r="AA40" s="86">
        <f t="shared" si="11"/>
        <v>0</v>
      </c>
      <c r="AB40" s="86">
        <f t="shared" si="12"/>
        <v>126899655</v>
      </c>
      <c r="AC40" s="104">
        <f t="shared" si="13"/>
        <v>0.15975350242000524</v>
      </c>
      <c r="AD40" s="85">
        <v>97121268</v>
      </c>
      <c r="AE40" s="86">
        <v>41114883</v>
      </c>
      <c r="AF40" s="86">
        <f t="shared" si="14"/>
        <v>138236151</v>
      </c>
      <c r="AG40" s="86">
        <v>776817972</v>
      </c>
      <c r="AH40" s="86">
        <v>822820699</v>
      </c>
      <c r="AI40" s="87">
        <v>249873626</v>
      </c>
      <c r="AJ40" s="124">
        <f t="shared" si="15"/>
        <v>0.321663034335668</v>
      </c>
      <c r="AK40" s="125">
        <f t="shared" si="16"/>
        <v>-0.4927924389329966</v>
      </c>
    </row>
    <row r="41" spans="1:37" ht="13.5">
      <c r="A41" s="65"/>
      <c r="B41" s="66" t="s">
        <v>154</v>
      </c>
      <c r="C41" s="67"/>
      <c r="D41" s="88">
        <f>SUM(D37:D40)</f>
        <v>1377119869</v>
      </c>
      <c r="E41" s="89">
        <f>SUM(E37:E40)</f>
        <v>415587737</v>
      </c>
      <c r="F41" s="90">
        <f t="shared" si="0"/>
        <v>1792707606</v>
      </c>
      <c r="G41" s="88">
        <f>SUM(G37:G40)</f>
        <v>1377119869</v>
      </c>
      <c r="H41" s="89">
        <f>SUM(H37:H40)</f>
        <v>415587737</v>
      </c>
      <c r="I41" s="90">
        <f t="shared" si="1"/>
        <v>1792707606</v>
      </c>
      <c r="J41" s="88">
        <f>SUM(J37:J40)</f>
        <v>209087477</v>
      </c>
      <c r="K41" s="89">
        <f>SUM(K37:K40)</f>
        <v>5125742</v>
      </c>
      <c r="L41" s="89">
        <f t="shared" si="2"/>
        <v>214213219</v>
      </c>
      <c r="M41" s="105">
        <f t="shared" si="3"/>
        <v>0.11949144315729533</v>
      </c>
      <c r="N41" s="88">
        <f>SUM(N37:N40)</f>
        <v>235385504</v>
      </c>
      <c r="O41" s="89">
        <f>SUM(O37:O40)</f>
        <v>50367491</v>
      </c>
      <c r="P41" s="89">
        <f t="shared" si="4"/>
        <v>285752995</v>
      </c>
      <c r="Q41" s="105">
        <f t="shared" si="5"/>
        <v>0.1593974355012582</v>
      </c>
      <c r="R41" s="88">
        <f>SUM(R37:R40)</f>
        <v>0</v>
      </c>
      <c r="S41" s="89">
        <f>SUM(S37:S40)</f>
        <v>0</v>
      </c>
      <c r="T41" s="89">
        <f t="shared" si="6"/>
        <v>0</v>
      </c>
      <c r="U41" s="105">
        <f t="shared" si="7"/>
        <v>0</v>
      </c>
      <c r="V41" s="88">
        <f>SUM(V37:V40)</f>
        <v>0</v>
      </c>
      <c r="W41" s="89">
        <f>SUM(W37:W40)</f>
        <v>0</v>
      </c>
      <c r="X41" s="89">
        <f t="shared" si="8"/>
        <v>0</v>
      </c>
      <c r="Y41" s="105">
        <f t="shared" si="9"/>
        <v>0</v>
      </c>
      <c r="Z41" s="88">
        <f t="shared" si="10"/>
        <v>444472981</v>
      </c>
      <c r="AA41" s="89">
        <f t="shared" si="11"/>
        <v>55493233</v>
      </c>
      <c r="AB41" s="89">
        <f t="shared" si="12"/>
        <v>499966214</v>
      </c>
      <c r="AC41" s="105">
        <f t="shared" si="13"/>
        <v>0.27888887865855355</v>
      </c>
      <c r="AD41" s="88">
        <f>SUM(AD37:AD40)</f>
        <v>287521106</v>
      </c>
      <c r="AE41" s="89">
        <f>SUM(AE37:AE40)</f>
        <v>83895508</v>
      </c>
      <c r="AF41" s="89">
        <f t="shared" si="14"/>
        <v>371416614</v>
      </c>
      <c r="AG41" s="89">
        <f>SUM(AG37:AG40)</f>
        <v>1760243345</v>
      </c>
      <c r="AH41" s="89">
        <f>SUM(AH37:AH40)</f>
        <v>1820389278</v>
      </c>
      <c r="AI41" s="90">
        <f>SUM(AI37:AI40)</f>
        <v>619198265</v>
      </c>
      <c r="AJ41" s="126">
        <f t="shared" si="15"/>
        <v>0.3517685590227299</v>
      </c>
      <c r="AK41" s="127">
        <f t="shared" si="16"/>
        <v>-0.23064024540377726</v>
      </c>
    </row>
    <row r="42" spans="1:37" ht="13.5">
      <c r="A42" s="62" t="s">
        <v>97</v>
      </c>
      <c r="B42" s="63" t="s">
        <v>155</v>
      </c>
      <c r="C42" s="64" t="s">
        <v>156</v>
      </c>
      <c r="D42" s="85">
        <v>310625054</v>
      </c>
      <c r="E42" s="86">
        <v>134489983</v>
      </c>
      <c r="F42" s="87">
        <f t="shared" si="0"/>
        <v>445115037</v>
      </c>
      <c r="G42" s="85">
        <v>310625054</v>
      </c>
      <c r="H42" s="86">
        <v>134489983</v>
      </c>
      <c r="I42" s="87">
        <f t="shared" si="1"/>
        <v>445115037</v>
      </c>
      <c r="J42" s="85">
        <v>52035155</v>
      </c>
      <c r="K42" s="86">
        <v>9274098</v>
      </c>
      <c r="L42" s="86">
        <f t="shared" si="2"/>
        <v>61309253</v>
      </c>
      <c r="M42" s="104">
        <f t="shared" si="3"/>
        <v>0.13773799558247682</v>
      </c>
      <c r="N42" s="85">
        <v>54623776</v>
      </c>
      <c r="O42" s="86">
        <v>25651439</v>
      </c>
      <c r="P42" s="86">
        <f t="shared" si="4"/>
        <v>80275215</v>
      </c>
      <c r="Q42" s="104">
        <f t="shared" si="5"/>
        <v>0.18034712001877393</v>
      </c>
      <c r="R42" s="85">
        <v>0</v>
      </c>
      <c r="S42" s="86">
        <v>0</v>
      </c>
      <c r="T42" s="86">
        <f t="shared" si="6"/>
        <v>0</v>
      </c>
      <c r="U42" s="104">
        <f t="shared" si="7"/>
        <v>0</v>
      </c>
      <c r="V42" s="85">
        <v>0</v>
      </c>
      <c r="W42" s="86">
        <v>0</v>
      </c>
      <c r="X42" s="86">
        <f t="shared" si="8"/>
        <v>0</v>
      </c>
      <c r="Y42" s="104">
        <f t="shared" si="9"/>
        <v>0</v>
      </c>
      <c r="Z42" s="85">
        <f t="shared" si="10"/>
        <v>106658931</v>
      </c>
      <c r="AA42" s="86">
        <f t="shared" si="11"/>
        <v>34925537</v>
      </c>
      <c r="AB42" s="86">
        <f t="shared" si="12"/>
        <v>141584468</v>
      </c>
      <c r="AC42" s="104">
        <f t="shared" si="13"/>
        <v>0.31808511560125075</v>
      </c>
      <c r="AD42" s="85">
        <v>79295805</v>
      </c>
      <c r="AE42" s="86">
        <v>29135934</v>
      </c>
      <c r="AF42" s="86">
        <f t="shared" si="14"/>
        <v>108431739</v>
      </c>
      <c r="AG42" s="86">
        <v>523341468</v>
      </c>
      <c r="AH42" s="86">
        <v>433268090</v>
      </c>
      <c r="AI42" s="87">
        <v>206524793</v>
      </c>
      <c r="AJ42" s="124">
        <f t="shared" si="15"/>
        <v>0.39462722835485303</v>
      </c>
      <c r="AK42" s="125">
        <f t="shared" si="16"/>
        <v>-0.25967050108824685</v>
      </c>
    </row>
    <row r="43" spans="1:37" ht="13.5">
      <c r="A43" s="62" t="s">
        <v>97</v>
      </c>
      <c r="B43" s="63" t="s">
        <v>157</v>
      </c>
      <c r="C43" s="64" t="s">
        <v>158</v>
      </c>
      <c r="D43" s="85">
        <v>218134628</v>
      </c>
      <c r="E43" s="86">
        <v>93734452</v>
      </c>
      <c r="F43" s="87">
        <f t="shared" si="0"/>
        <v>311869080</v>
      </c>
      <c r="G43" s="85">
        <v>218134628</v>
      </c>
      <c r="H43" s="86">
        <v>93734452</v>
      </c>
      <c r="I43" s="87">
        <f t="shared" si="1"/>
        <v>311869080</v>
      </c>
      <c r="J43" s="85">
        <v>33074616</v>
      </c>
      <c r="K43" s="86">
        <v>11301216</v>
      </c>
      <c r="L43" s="86">
        <f t="shared" si="2"/>
        <v>44375832</v>
      </c>
      <c r="M43" s="104">
        <f t="shared" si="3"/>
        <v>0.1422899378162144</v>
      </c>
      <c r="N43" s="85">
        <v>45659572</v>
      </c>
      <c r="O43" s="86">
        <v>23409535</v>
      </c>
      <c r="P43" s="86">
        <f t="shared" si="4"/>
        <v>69069107</v>
      </c>
      <c r="Q43" s="104">
        <f t="shared" si="5"/>
        <v>0.22146827444387882</v>
      </c>
      <c r="R43" s="85">
        <v>0</v>
      </c>
      <c r="S43" s="86">
        <v>0</v>
      </c>
      <c r="T43" s="86">
        <f t="shared" si="6"/>
        <v>0</v>
      </c>
      <c r="U43" s="104">
        <f t="shared" si="7"/>
        <v>0</v>
      </c>
      <c r="V43" s="85">
        <v>0</v>
      </c>
      <c r="W43" s="86">
        <v>0</v>
      </c>
      <c r="X43" s="86">
        <f t="shared" si="8"/>
        <v>0</v>
      </c>
      <c r="Y43" s="104">
        <f t="shared" si="9"/>
        <v>0</v>
      </c>
      <c r="Z43" s="85">
        <f t="shared" si="10"/>
        <v>78734188</v>
      </c>
      <c r="AA43" s="86">
        <f t="shared" si="11"/>
        <v>34710751</v>
      </c>
      <c r="AB43" s="86">
        <f t="shared" si="12"/>
        <v>113444939</v>
      </c>
      <c r="AC43" s="104">
        <f t="shared" si="13"/>
        <v>0.36375821226009325</v>
      </c>
      <c r="AD43" s="85">
        <v>41223841</v>
      </c>
      <c r="AE43" s="86">
        <v>7750067</v>
      </c>
      <c r="AF43" s="86">
        <f t="shared" si="14"/>
        <v>48973908</v>
      </c>
      <c r="AG43" s="86">
        <v>342949985</v>
      </c>
      <c r="AH43" s="86">
        <v>333814276</v>
      </c>
      <c r="AI43" s="87">
        <v>99898962</v>
      </c>
      <c r="AJ43" s="124">
        <f t="shared" si="15"/>
        <v>0.2912930933646199</v>
      </c>
      <c r="AK43" s="125">
        <f t="shared" si="16"/>
        <v>0.4103245957010415</v>
      </c>
    </row>
    <row r="44" spans="1:37" ht="13.5">
      <c r="A44" s="62" t="s">
        <v>97</v>
      </c>
      <c r="B44" s="63" t="s">
        <v>159</v>
      </c>
      <c r="C44" s="64" t="s">
        <v>160</v>
      </c>
      <c r="D44" s="85">
        <v>334624395</v>
      </c>
      <c r="E44" s="86">
        <v>118968750</v>
      </c>
      <c r="F44" s="87">
        <f t="shared" si="0"/>
        <v>453593145</v>
      </c>
      <c r="G44" s="85">
        <v>334624395</v>
      </c>
      <c r="H44" s="86">
        <v>118968750</v>
      </c>
      <c r="I44" s="87">
        <f t="shared" si="1"/>
        <v>453593145</v>
      </c>
      <c r="J44" s="85">
        <v>59659831</v>
      </c>
      <c r="K44" s="86">
        <v>22456364</v>
      </c>
      <c r="L44" s="86">
        <f t="shared" si="2"/>
        <v>82116195</v>
      </c>
      <c r="M44" s="104">
        <f t="shared" si="3"/>
        <v>0.18103491180405737</v>
      </c>
      <c r="N44" s="85">
        <v>65436115</v>
      </c>
      <c r="O44" s="86">
        <v>8400144</v>
      </c>
      <c r="P44" s="86">
        <f t="shared" si="4"/>
        <v>73836259</v>
      </c>
      <c r="Q44" s="104">
        <f t="shared" si="5"/>
        <v>0.16278080877963885</v>
      </c>
      <c r="R44" s="85">
        <v>0</v>
      </c>
      <c r="S44" s="86">
        <v>0</v>
      </c>
      <c r="T44" s="86">
        <f t="shared" si="6"/>
        <v>0</v>
      </c>
      <c r="U44" s="104">
        <f t="shared" si="7"/>
        <v>0</v>
      </c>
      <c r="V44" s="85">
        <v>0</v>
      </c>
      <c r="W44" s="86">
        <v>0</v>
      </c>
      <c r="X44" s="86">
        <f t="shared" si="8"/>
        <v>0</v>
      </c>
      <c r="Y44" s="104">
        <f t="shared" si="9"/>
        <v>0</v>
      </c>
      <c r="Z44" s="85">
        <f t="shared" si="10"/>
        <v>125095946</v>
      </c>
      <c r="AA44" s="86">
        <f t="shared" si="11"/>
        <v>30856508</v>
      </c>
      <c r="AB44" s="86">
        <f t="shared" si="12"/>
        <v>155952454</v>
      </c>
      <c r="AC44" s="104">
        <f t="shared" si="13"/>
        <v>0.3438157205836962</v>
      </c>
      <c r="AD44" s="85">
        <v>57205960</v>
      </c>
      <c r="AE44" s="86">
        <v>24757864</v>
      </c>
      <c r="AF44" s="86">
        <f t="shared" si="14"/>
        <v>81963824</v>
      </c>
      <c r="AG44" s="86">
        <v>428071358</v>
      </c>
      <c r="AH44" s="86">
        <v>456504520</v>
      </c>
      <c r="AI44" s="87">
        <v>139345685</v>
      </c>
      <c r="AJ44" s="124">
        <f t="shared" si="15"/>
        <v>0.3255197583202939</v>
      </c>
      <c r="AK44" s="125">
        <f t="shared" si="16"/>
        <v>-0.09916039300460167</v>
      </c>
    </row>
    <row r="45" spans="1:37" ht="13.5">
      <c r="A45" s="62" t="s">
        <v>97</v>
      </c>
      <c r="B45" s="63" t="s">
        <v>161</v>
      </c>
      <c r="C45" s="64" t="s">
        <v>162</v>
      </c>
      <c r="D45" s="85">
        <v>313679282</v>
      </c>
      <c r="E45" s="86">
        <v>62611060</v>
      </c>
      <c r="F45" s="87">
        <f t="shared" si="0"/>
        <v>376290342</v>
      </c>
      <c r="G45" s="85">
        <v>313679282</v>
      </c>
      <c r="H45" s="86">
        <v>62611060</v>
      </c>
      <c r="I45" s="87">
        <f t="shared" si="1"/>
        <v>376290342</v>
      </c>
      <c r="J45" s="85">
        <v>44241499</v>
      </c>
      <c r="K45" s="86">
        <v>4748415</v>
      </c>
      <c r="L45" s="86">
        <f t="shared" si="2"/>
        <v>48989914</v>
      </c>
      <c r="M45" s="104">
        <f t="shared" si="3"/>
        <v>0.13019179216669877</v>
      </c>
      <c r="N45" s="85">
        <v>72046883</v>
      </c>
      <c r="O45" s="86">
        <v>10608775</v>
      </c>
      <c r="P45" s="86">
        <f t="shared" si="4"/>
        <v>82655658</v>
      </c>
      <c r="Q45" s="104">
        <f t="shared" si="5"/>
        <v>0.21965925981698461</v>
      </c>
      <c r="R45" s="85">
        <v>0</v>
      </c>
      <c r="S45" s="86">
        <v>0</v>
      </c>
      <c r="T45" s="86">
        <f t="shared" si="6"/>
        <v>0</v>
      </c>
      <c r="U45" s="104">
        <f t="shared" si="7"/>
        <v>0</v>
      </c>
      <c r="V45" s="85">
        <v>0</v>
      </c>
      <c r="W45" s="86">
        <v>0</v>
      </c>
      <c r="X45" s="86">
        <f t="shared" si="8"/>
        <v>0</v>
      </c>
      <c r="Y45" s="104">
        <f t="shared" si="9"/>
        <v>0</v>
      </c>
      <c r="Z45" s="85">
        <f t="shared" si="10"/>
        <v>116288382</v>
      </c>
      <c r="AA45" s="86">
        <f t="shared" si="11"/>
        <v>15357190</v>
      </c>
      <c r="AB45" s="86">
        <f t="shared" si="12"/>
        <v>131645572</v>
      </c>
      <c r="AC45" s="104">
        <f t="shared" si="13"/>
        <v>0.3498510519836834</v>
      </c>
      <c r="AD45" s="85">
        <v>29645710</v>
      </c>
      <c r="AE45" s="86">
        <v>12738480</v>
      </c>
      <c r="AF45" s="86">
        <f t="shared" si="14"/>
        <v>42384190</v>
      </c>
      <c r="AG45" s="86">
        <v>222879536</v>
      </c>
      <c r="AH45" s="86">
        <v>373977411</v>
      </c>
      <c r="AI45" s="87">
        <v>77706554</v>
      </c>
      <c r="AJ45" s="124">
        <f t="shared" si="15"/>
        <v>0.34864822223965863</v>
      </c>
      <c r="AK45" s="125">
        <f t="shared" si="16"/>
        <v>0.9501530641496274</v>
      </c>
    </row>
    <row r="46" spans="1:37" ht="13.5">
      <c r="A46" s="62" t="s">
        <v>97</v>
      </c>
      <c r="B46" s="63" t="s">
        <v>163</v>
      </c>
      <c r="C46" s="64" t="s">
        <v>164</v>
      </c>
      <c r="D46" s="85">
        <v>1125405645</v>
      </c>
      <c r="E46" s="86">
        <v>418200996</v>
      </c>
      <c r="F46" s="87">
        <f t="shared" si="0"/>
        <v>1543606641</v>
      </c>
      <c r="G46" s="85">
        <v>1125405645</v>
      </c>
      <c r="H46" s="86">
        <v>418200996</v>
      </c>
      <c r="I46" s="87">
        <f t="shared" si="1"/>
        <v>1543606641</v>
      </c>
      <c r="J46" s="85">
        <v>250189692</v>
      </c>
      <c r="K46" s="86">
        <v>21035411</v>
      </c>
      <c r="L46" s="86">
        <f t="shared" si="2"/>
        <v>271225103</v>
      </c>
      <c r="M46" s="104">
        <f t="shared" si="3"/>
        <v>0.17570869144764195</v>
      </c>
      <c r="N46" s="85">
        <v>220676759</v>
      </c>
      <c r="O46" s="86">
        <v>3566770</v>
      </c>
      <c r="P46" s="86">
        <f t="shared" si="4"/>
        <v>224243529</v>
      </c>
      <c r="Q46" s="104">
        <f t="shared" si="5"/>
        <v>0.1452724567540909</v>
      </c>
      <c r="R46" s="85">
        <v>0</v>
      </c>
      <c r="S46" s="86">
        <v>0</v>
      </c>
      <c r="T46" s="86">
        <f t="shared" si="6"/>
        <v>0</v>
      </c>
      <c r="U46" s="104">
        <f t="shared" si="7"/>
        <v>0</v>
      </c>
      <c r="V46" s="85">
        <v>0</v>
      </c>
      <c r="W46" s="86">
        <v>0</v>
      </c>
      <c r="X46" s="86">
        <f t="shared" si="8"/>
        <v>0</v>
      </c>
      <c r="Y46" s="104">
        <f t="shared" si="9"/>
        <v>0</v>
      </c>
      <c r="Z46" s="85">
        <f t="shared" si="10"/>
        <v>470866451</v>
      </c>
      <c r="AA46" s="86">
        <f t="shared" si="11"/>
        <v>24602181</v>
      </c>
      <c r="AB46" s="86">
        <f t="shared" si="12"/>
        <v>495468632</v>
      </c>
      <c r="AC46" s="104">
        <f t="shared" si="13"/>
        <v>0.32098114820173285</v>
      </c>
      <c r="AD46" s="85">
        <v>196106728</v>
      </c>
      <c r="AE46" s="86">
        <v>46579993</v>
      </c>
      <c r="AF46" s="86">
        <f t="shared" si="14"/>
        <v>242686721</v>
      </c>
      <c r="AG46" s="86">
        <v>1425210307</v>
      </c>
      <c r="AH46" s="86">
        <v>1473058648</v>
      </c>
      <c r="AI46" s="87">
        <v>521733938</v>
      </c>
      <c r="AJ46" s="124">
        <f t="shared" si="15"/>
        <v>0.36607505252907213</v>
      </c>
      <c r="AK46" s="125">
        <f t="shared" si="16"/>
        <v>-0.07599588442253502</v>
      </c>
    </row>
    <row r="47" spans="1:37" ht="13.5">
      <c r="A47" s="62" t="s">
        <v>112</v>
      </c>
      <c r="B47" s="63" t="s">
        <v>165</v>
      </c>
      <c r="C47" s="64" t="s">
        <v>166</v>
      </c>
      <c r="D47" s="85">
        <v>1470306830</v>
      </c>
      <c r="E47" s="86">
        <v>1184390453</v>
      </c>
      <c r="F47" s="87">
        <f t="shared" si="0"/>
        <v>2654697283</v>
      </c>
      <c r="G47" s="85">
        <v>1470306830</v>
      </c>
      <c r="H47" s="86">
        <v>1184390453</v>
      </c>
      <c r="I47" s="87">
        <f t="shared" si="1"/>
        <v>2654697283</v>
      </c>
      <c r="J47" s="85">
        <v>228540825</v>
      </c>
      <c r="K47" s="86">
        <v>65262601</v>
      </c>
      <c r="L47" s="86">
        <f t="shared" si="2"/>
        <v>293803426</v>
      </c>
      <c r="M47" s="104">
        <f t="shared" si="3"/>
        <v>0.11067304279152343</v>
      </c>
      <c r="N47" s="85">
        <v>314280699</v>
      </c>
      <c r="O47" s="86">
        <v>250990261</v>
      </c>
      <c r="P47" s="86">
        <f t="shared" si="4"/>
        <v>565270960</v>
      </c>
      <c r="Q47" s="104">
        <f t="shared" si="5"/>
        <v>0.21293236092109263</v>
      </c>
      <c r="R47" s="85">
        <v>0</v>
      </c>
      <c r="S47" s="86">
        <v>0</v>
      </c>
      <c r="T47" s="86">
        <f t="shared" si="6"/>
        <v>0</v>
      </c>
      <c r="U47" s="104">
        <f t="shared" si="7"/>
        <v>0</v>
      </c>
      <c r="V47" s="85">
        <v>0</v>
      </c>
      <c r="W47" s="86">
        <v>0</v>
      </c>
      <c r="X47" s="86">
        <f t="shared" si="8"/>
        <v>0</v>
      </c>
      <c r="Y47" s="104">
        <f t="shared" si="9"/>
        <v>0</v>
      </c>
      <c r="Z47" s="85">
        <f t="shared" si="10"/>
        <v>542821524</v>
      </c>
      <c r="AA47" s="86">
        <f t="shared" si="11"/>
        <v>316252862</v>
      </c>
      <c r="AB47" s="86">
        <f t="shared" si="12"/>
        <v>859074386</v>
      </c>
      <c r="AC47" s="104">
        <f t="shared" si="13"/>
        <v>0.3236054037126161</v>
      </c>
      <c r="AD47" s="85">
        <v>276896366</v>
      </c>
      <c r="AE47" s="86">
        <v>182933360</v>
      </c>
      <c r="AF47" s="86">
        <f t="shared" si="14"/>
        <v>459829726</v>
      </c>
      <c r="AG47" s="86">
        <v>2646241915</v>
      </c>
      <c r="AH47" s="86">
        <v>2643856880</v>
      </c>
      <c r="AI47" s="87">
        <v>977948189</v>
      </c>
      <c r="AJ47" s="124">
        <f t="shared" si="15"/>
        <v>0.3695611438457621</v>
      </c>
      <c r="AK47" s="125">
        <f t="shared" si="16"/>
        <v>0.22930495363407633</v>
      </c>
    </row>
    <row r="48" spans="1:37" ht="13.5">
      <c r="A48" s="65"/>
      <c r="B48" s="66" t="s">
        <v>167</v>
      </c>
      <c r="C48" s="67"/>
      <c r="D48" s="88">
        <f>SUM(D42:D47)</f>
        <v>3772775834</v>
      </c>
      <c r="E48" s="89">
        <f>SUM(E42:E47)</f>
        <v>2012395694</v>
      </c>
      <c r="F48" s="90">
        <f t="shared" si="0"/>
        <v>5785171528</v>
      </c>
      <c r="G48" s="88">
        <f>SUM(G42:G47)</f>
        <v>3772775834</v>
      </c>
      <c r="H48" s="89">
        <f>SUM(H42:H47)</f>
        <v>2012395694</v>
      </c>
      <c r="I48" s="90">
        <f t="shared" si="1"/>
        <v>5785171528</v>
      </c>
      <c r="J48" s="88">
        <f>SUM(J42:J47)</f>
        <v>667741618</v>
      </c>
      <c r="K48" s="89">
        <f>SUM(K42:K47)</f>
        <v>134078105</v>
      </c>
      <c r="L48" s="89">
        <f t="shared" si="2"/>
        <v>801819723</v>
      </c>
      <c r="M48" s="105">
        <f t="shared" si="3"/>
        <v>0.13859912694363935</v>
      </c>
      <c r="N48" s="88">
        <f>SUM(N42:N47)</f>
        <v>772723804</v>
      </c>
      <c r="O48" s="89">
        <f>SUM(O42:O47)</f>
        <v>322626924</v>
      </c>
      <c r="P48" s="89">
        <f t="shared" si="4"/>
        <v>1095350728</v>
      </c>
      <c r="Q48" s="105">
        <f t="shared" si="5"/>
        <v>0.1893376406729768</v>
      </c>
      <c r="R48" s="88">
        <f>SUM(R42:R47)</f>
        <v>0</v>
      </c>
      <c r="S48" s="89">
        <f>SUM(S42:S47)</f>
        <v>0</v>
      </c>
      <c r="T48" s="89">
        <f t="shared" si="6"/>
        <v>0</v>
      </c>
      <c r="U48" s="105">
        <f t="shared" si="7"/>
        <v>0</v>
      </c>
      <c r="V48" s="88">
        <f>SUM(V42:V47)</f>
        <v>0</v>
      </c>
      <c r="W48" s="89">
        <f>SUM(W42:W47)</f>
        <v>0</v>
      </c>
      <c r="X48" s="89">
        <f t="shared" si="8"/>
        <v>0</v>
      </c>
      <c r="Y48" s="105">
        <f t="shared" si="9"/>
        <v>0</v>
      </c>
      <c r="Z48" s="88">
        <f t="shared" si="10"/>
        <v>1440465422</v>
      </c>
      <c r="AA48" s="89">
        <f t="shared" si="11"/>
        <v>456705029</v>
      </c>
      <c r="AB48" s="89">
        <f t="shared" si="12"/>
        <v>1897170451</v>
      </c>
      <c r="AC48" s="105">
        <f t="shared" si="13"/>
        <v>0.3279367676166161</v>
      </c>
      <c r="AD48" s="88">
        <f>SUM(AD42:AD47)</f>
        <v>680374410</v>
      </c>
      <c r="AE48" s="89">
        <f>SUM(AE42:AE47)</f>
        <v>303895698</v>
      </c>
      <c r="AF48" s="89">
        <f t="shared" si="14"/>
        <v>984270108</v>
      </c>
      <c r="AG48" s="89">
        <f>SUM(AG42:AG47)</f>
        <v>5588694569</v>
      </c>
      <c r="AH48" s="89">
        <f>SUM(AH42:AH47)</f>
        <v>5714479825</v>
      </c>
      <c r="AI48" s="90">
        <f>SUM(AI42:AI47)</f>
        <v>2023158121</v>
      </c>
      <c r="AJ48" s="126">
        <f t="shared" si="15"/>
        <v>0.3620090695638085</v>
      </c>
      <c r="AK48" s="127">
        <f t="shared" si="16"/>
        <v>0.11285583001774957</v>
      </c>
    </row>
    <row r="49" spans="1:37" ht="13.5">
      <c r="A49" s="62" t="s">
        <v>97</v>
      </c>
      <c r="B49" s="63" t="s">
        <v>168</v>
      </c>
      <c r="C49" s="64" t="s">
        <v>169</v>
      </c>
      <c r="D49" s="85">
        <v>337612041</v>
      </c>
      <c r="E49" s="86">
        <v>142082100</v>
      </c>
      <c r="F49" s="87">
        <f t="shared" si="0"/>
        <v>479694141</v>
      </c>
      <c r="G49" s="85">
        <v>337612041</v>
      </c>
      <c r="H49" s="86">
        <v>142082100</v>
      </c>
      <c r="I49" s="87">
        <f t="shared" si="1"/>
        <v>479694141</v>
      </c>
      <c r="J49" s="85">
        <v>66390621</v>
      </c>
      <c r="K49" s="86">
        <v>54441604</v>
      </c>
      <c r="L49" s="86">
        <f t="shared" si="2"/>
        <v>120832225</v>
      </c>
      <c r="M49" s="104">
        <f t="shared" si="3"/>
        <v>0.25189431071245877</v>
      </c>
      <c r="N49" s="85">
        <v>63287885</v>
      </c>
      <c r="O49" s="86">
        <v>45642370</v>
      </c>
      <c r="P49" s="86">
        <f t="shared" si="4"/>
        <v>108930255</v>
      </c>
      <c r="Q49" s="104">
        <f t="shared" si="5"/>
        <v>0.22708272978468586</v>
      </c>
      <c r="R49" s="85">
        <v>0</v>
      </c>
      <c r="S49" s="86">
        <v>0</v>
      </c>
      <c r="T49" s="86">
        <f t="shared" si="6"/>
        <v>0</v>
      </c>
      <c r="U49" s="104">
        <f t="shared" si="7"/>
        <v>0</v>
      </c>
      <c r="V49" s="85">
        <v>0</v>
      </c>
      <c r="W49" s="86">
        <v>0</v>
      </c>
      <c r="X49" s="86">
        <f t="shared" si="8"/>
        <v>0</v>
      </c>
      <c r="Y49" s="104">
        <f t="shared" si="9"/>
        <v>0</v>
      </c>
      <c r="Z49" s="85">
        <f t="shared" si="10"/>
        <v>129678506</v>
      </c>
      <c r="AA49" s="86">
        <f t="shared" si="11"/>
        <v>100083974</v>
      </c>
      <c r="AB49" s="86">
        <f t="shared" si="12"/>
        <v>229762480</v>
      </c>
      <c r="AC49" s="104">
        <f t="shared" si="13"/>
        <v>0.4789770404971446</v>
      </c>
      <c r="AD49" s="85">
        <v>59213452</v>
      </c>
      <c r="AE49" s="86">
        <v>24951098</v>
      </c>
      <c r="AF49" s="86">
        <f t="shared" si="14"/>
        <v>84164550</v>
      </c>
      <c r="AG49" s="86">
        <v>491783951</v>
      </c>
      <c r="AH49" s="86">
        <v>498927706</v>
      </c>
      <c r="AI49" s="87">
        <v>172685371</v>
      </c>
      <c r="AJ49" s="124">
        <f t="shared" si="15"/>
        <v>0.3511407207349066</v>
      </c>
      <c r="AK49" s="125">
        <f t="shared" si="16"/>
        <v>0.29425340003600087</v>
      </c>
    </row>
    <row r="50" spans="1:37" ht="13.5">
      <c r="A50" s="62" t="s">
        <v>97</v>
      </c>
      <c r="B50" s="63" t="s">
        <v>170</v>
      </c>
      <c r="C50" s="64" t="s">
        <v>171</v>
      </c>
      <c r="D50" s="85">
        <v>273653257</v>
      </c>
      <c r="E50" s="86">
        <v>133824680</v>
      </c>
      <c r="F50" s="87">
        <f t="shared" si="0"/>
        <v>407477937</v>
      </c>
      <c r="G50" s="85">
        <v>273653257</v>
      </c>
      <c r="H50" s="86">
        <v>133824680</v>
      </c>
      <c r="I50" s="87">
        <f t="shared" si="1"/>
        <v>407477937</v>
      </c>
      <c r="J50" s="85">
        <v>17821825</v>
      </c>
      <c r="K50" s="86">
        <v>15208050</v>
      </c>
      <c r="L50" s="86">
        <f t="shared" si="2"/>
        <v>33029875</v>
      </c>
      <c r="M50" s="104">
        <f t="shared" si="3"/>
        <v>0.08105929671475685</v>
      </c>
      <c r="N50" s="85">
        <v>69116624</v>
      </c>
      <c r="O50" s="86">
        <v>39833195</v>
      </c>
      <c r="P50" s="86">
        <f t="shared" si="4"/>
        <v>108949819</v>
      </c>
      <c r="Q50" s="104">
        <f t="shared" si="5"/>
        <v>0.26737599537812523</v>
      </c>
      <c r="R50" s="85">
        <v>0</v>
      </c>
      <c r="S50" s="86">
        <v>0</v>
      </c>
      <c r="T50" s="86">
        <f t="shared" si="6"/>
        <v>0</v>
      </c>
      <c r="U50" s="104">
        <f t="shared" si="7"/>
        <v>0</v>
      </c>
      <c r="V50" s="85">
        <v>0</v>
      </c>
      <c r="W50" s="86">
        <v>0</v>
      </c>
      <c r="X50" s="86">
        <f t="shared" si="8"/>
        <v>0</v>
      </c>
      <c r="Y50" s="104">
        <f t="shared" si="9"/>
        <v>0</v>
      </c>
      <c r="Z50" s="85">
        <f t="shared" si="10"/>
        <v>86938449</v>
      </c>
      <c r="AA50" s="86">
        <f t="shared" si="11"/>
        <v>55041245</v>
      </c>
      <c r="AB50" s="86">
        <f t="shared" si="12"/>
        <v>141979694</v>
      </c>
      <c r="AC50" s="104">
        <f t="shared" si="13"/>
        <v>0.3484352920928821</v>
      </c>
      <c r="AD50" s="85">
        <v>49122922</v>
      </c>
      <c r="AE50" s="86">
        <v>21667135</v>
      </c>
      <c r="AF50" s="86">
        <f t="shared" si="14"/>
        <v>70790057</v>
      </c>
      <c r="AG50" s="86">
        <v>388261720</v>
      </c>
      <c r="AH50" s="86">
        <v>388261720</v>
      </c>
      <c r="AI50" s="87">
        <v>135473805</v>
      </c>
      <c r="AJ50" s="124">
        <f t="shared" si="15"/>
        <v>0.3489239294566562</v>
      </c>
      <c r="AK50" s="125">
        <f t="shared" si="16"/>
        <v>0.5390553930476423</v>
      </c>
    </row>
    <row r="51" spans="1:37" ht="13.5">
      <c r="A51" s="62" t="s">
        <v>97</v>
      </c>
      <c r="B51" s="63" t="s">
        <v>172</v>
      </c>
      <c r="C51" s="64" t="s">
        <v>173</v>
      </c>
      <c r="D51" s="85">
        <v>343970233</v>
      </c>
      <c r="E51" s="86">
        <v>93690598</v>
      </c>
      <c r="F51" s="87">
        <f t="shared" si="0"/>
        <v>437660831</v>
      </c>
      <c r="G51" s="85">
        <v>343970233</v>
      </c>
      <c r="H51" s="86">
        <v>93690598</v>
      </c>
      <c r="I51" s="87">
        <f t="shared" si="1"/>
        <v>437660831</v>
      </c>
      <c r="J51" s="85">
        <v>25479779</v>
      </c>
      <c r="K51" s="86">
        <v>25098487</v>
      </c>
      <c r="L51" s="86">
        <f t="shared" si="2"/>
        <v>50578266</v>
      </c>
      <c r="M51" s="104">
        <f t="shared" si="3"/>
        <v>0.11556498187063032</v>
      </c>
      <c r="N51" s="85">
        <v>118092089</v>
      </c>
      <c r="O51" s="86">
        <v>19393887</v>
      </c>
      <c r="P51" s="86">
        <f t="shared" si="4"/>
        <v>137485976</v>
      </c>
      <c r="Q51" s="104">
        <f t="shared" si="5"/>
        <v>0.31413817792618504</v>
      </c>
      <c r="R51" s="85">
        <v>0</v>
      </c>
      <c r="S51" s="86">
        <v>0</v>
      </c>
      <c r="T51" s="86">
        <f t="shared" si="6"/>
        <v>0</v>
      </c>
      <c r="U51" s="104">
        <f t="shared" si="7"/>
        <v>0</v>
      </c>
      <c r="V51" s="85">
        <v>0</v>
      </c>
      <c r="W51" s="86">
        <v>0</v>
      </c>
      <c r="X51" s="86">
        <f t="shared" si="8"/>
        <v>0</v>
      </c>
      <c r="Y51" s="104">
        <f t="shared" si="9"/>
        <v>0</v>
      </c>
      <c r="Z51" s="85">
        <f t="shared" si="10"/>
        <v>143571868</v>
      </c>
      <c r="AA51" s="86">
        <f t="shared" si="11"/>
        <v>44492374</v>
      </c>
      <c r="AB51" s="86">
        <f t="shared" si="12"/>
        <v>188064242</v>
      </c>
      <c r="AC51" s="104">
        <f t="shared" si="13"/>
        <v>0.42970315979681534</v>
      </c>
      <c r="AD51" s="85">
        <v>25244923</v>
      </c>
      <c r="AE51" s="86">
        <v>61114728</v>
      </c>
      <c r="AF51" s="86">
        <f t="shared" si="14"/>
        <v>86359651</v>
      </c>
      <c r="AG51" s="86">
        <v>416711404</v>
      </c>
      <c r="AH51" s="86">
        <v>483017965</v>
      </c>
      <c r="AI51" s="87">
        <v>165586991</v>
      </c>
      <c r="AJ51" s="124">
        <f t="shared" si="15"/>
        <v>0.39736611335935507</v>
      </c>
      <c r="AK51" s="125">
        <f t="shared" si="16"/>
        <v>0.5920163456890302</v>
      </c>
    </row>
    <row r="52" spans="1:37" ht="13.5">
      <c r="A52" s="62" t="s">
        <v>97</v>
      </c>
      <c r="B52" s="63" t="s">
        <v>174</v>
      </c>
      <c r="C52" s="64" t="s">
        <v>175</v>
      </c>
      <c r="D52" s="85">
        <v>125706878</v>
      </c>
      <c r="E52" s="86">
        <v>78688393</v>
      </c>
      <c r="F52" s="87">
        <f t="shared" si="0"/>
        <v>204395271</v>
      </c>
      <c r="G52" s="85">
        <v>125706878</v>
      </c>
      <c r="H52" s="86">
        <v>78688393</v>
      </c>
      <c r="I52" s="87">
        <f t="shared" si="1"/>
        <v>204395271</v>
      </c>
      <c r="J52" s="85">
        <v>25999997</v>
      </c>
      <c r="K52" s="86">
        <v>27152068</v>
      </c>
      <c r="L52" s="86">
        <f t="shared" si="2"/>
        <v>53152065</v>
      </c>
      <c r="M52" s="104">
        <f t="shared" si="3"/>
        <v>0.2600454733612697</v>
      </c>
      <c r="N52" s="85">
        <v>26985531</v>
      </c>
      <c r="O52" s="86">
        <v>18806359</v>
      </c>
      <c r="P52" s="86">
        <f t="shared" si="4"/>
        <v>45791890</v>
      </c>
      <c r="Q52" s="104">
        <f t="shared" si="5"/>
        <v>0.22403595629176762</v>
      </c>
      <c r="R52" s="85">
        <v>0</v>
      </c>
      <c r="S52" s="86">
        <v>0</v>
      </c>
      <c r="T52" s="86">
        <f t="shared" si="6"/>
        <v>0</v>
      </c>
      <c r="U52" s="104">
        <f t="shared" si="7"/>
        <v>0</v>
      </c>
      <c r="V52" s="85">
        <v>0</v>
      </c>
      <c r="W52" s="86">
        <v>0</v>
      </c>
      <c r="X52" s="86">
        <f t="shared" si="8"/>
        <v>0</v>
      </c>
      <c r="Y52" s="104">
        <f t="shared" si="9"/>
        <v>0</v>
      </c>
      <c r="Z52" s="85">
        <f t="shared" si="10"/>
        <v>52985528</v>
      </c>
      <c r="AA52" s="86">
        <f t="shared" si="11"/>
        <v>45958427</v>
      </c>
      <c r="AB52" s="86">
        <f t="shared" si="12"/>
        <v>98943955</v>
      </c>
      <c r="AC52" s="104">
        <f t="shared" si="13"/>
        <v>0.4840814296530373</v>
      </c>
      <c r="AD52" s="85">
        <v>21485107</v>
      </c>
      <c r="AE52" s="86">
        <v>22516442</v>
      </c>
      <c r="AF52" s="86">
        <f t="shared" si="14"/>
        <v>44001549</v>
      </c>
      <c r="AG52" s="86">
        <v>213349939</v>
      </c>
      <c r="AH52" s="86">
        <v>220415381</v>
      </c>
      <c r="AI52" s="87">
        <v>70811480</v>
      </c>
      <c r="AJ52" s="124">
        <f t="shared" si="15"/>
        <v>0.33190297748339176</v>
      </c>
      <c r="AK52" s="125">
        <f t="shared" si="16"/>
        <v>0.04068813577449282</v>
      </c>
    </row>
    <row r="53" spans="1:37" ht="13.5">
      <c r="A53" s="62" t="s">
        <v>112</v>
      </c>
      <c r="B53" s="63" t="s">
        <v>176</v>
      </c>
      <c r="C53" s="64" t="s">
        <v>177</v>
      </c>
      <c r="D53" s="85">
        <v>635482380</v>
      </c>
      <c r="E53" s="86">
        <v>566304000</v>
      </c>
      <c r="F53" s="87">
        <f t="shared" si="0"/>
        <v>1201786380</v>
      </c>
      <c r="G53" s="85">
        <v>635482380</v>
      </c>
      <c r="H53" s="86">
        <v>566304000</v>
      </c>
      <c r="I53" s="87">
        <f t="shared" si="1"/>
        <v>1201786380</v>
      </c>
      <c r="J53" s="85">
        <v>146954796</v>
      </c>
      <c r="K53" s="86">
        <v>147089982</v>
      </c>
      <c r="L53" s="86">
        <f t="shared" si="2"/>
        <v>294044778</v>
      </c>
      <c r="M53" s="104">
        <f t="shared" si="3"/>
        <v>0.24467308241586164</v>
      </c>
      <c r="N53" s="85">
        <v>101853388</v>
      </c>
      <c r="O53" s="86">
        <v>100490179</v>
      </c>
      <c r="P53" s="86">
        <f t="shared" si="4"/>
        <v>202343567</v>
      </c>
      <c r="Q53" s="104">
        <f t="shared" si="5"/>
        <v>0.16836899665978908</v>
      </c>
      <c r="R53" s="85">
        <v>0</v>
      </c>
      <c r="S53" s="86">
        <v>0</v>
      </c>
      <c r="T53" s="86">
        <f t="shared" si="6"/>
        <v>0</v>
      </c>
      <c r="U53" s="104">
        <f t="shared" si="7"/>
        <v>0</v>
      </c>
      <c r="V53" s="85">
        <v>0</v>
      </c>
      <c r="W53" s="86">
        <v>0</v>
      </c>
      <c r="X53" s="86">
        <f t="shared" si="8"/>
        <v>0</v>
      </c>
      <c r="Y53" s="104">
        <f t="shared" si="9"/>
        <v>0</v>
      </c>
      <c r="Z53" s="85">
        <f t="shared" si="10"/>
        <v>248808184</v>
      </c>
      <c r="AA53" s="86">
        <f t="shared" si="11"/>
        <v>247580161</v>
      </c>
      <c r="AB53" s="86">
        <f t="shared" si="12"/>
        <v>496388345</v>
      </c>
      <c r="AC53" s="104">
        <f t="shared" si="13"/>
        <v>0.4130420790756507</v>
      </c>
      <c r="AD53" s="85">
        <v>167433149</v>
      </c>
      <c r="AE53" s="86">
        <v>127266289</v>
      </c>
      <c r="AF53" s="86">
        <f t="shared" si="14"/>
        <v>294699438</v>
      </c>
      <c r="AG53" s="86">
        <v>1065314929</v>
      </c>
      <c r="AH53" s="86">
        <v>1092625230</v>
      </c>
      <c r="AI53" s="87">
        <v>544407404</v>
      </c>
      <c r="AJ53" s="124">
        <f t="shared" si="15"/>
        <v>0.5110295455176147</v>
      </c>
      <c r="AK53" s="125">
        <f t="shared" si="16"/>
        <v>-0.3133900479308006</v>
      </c>
    </row>
    <row r="54" spans="1:37" ht="13.5">
      <c r="A54" s="65"/>
      <c r="B54" s="66" t="s">
        <v>178</v>
      </c>
      <c r="C54" s="67"/>
      <c r="D54" s="88">
        <f>SUM(D49:D53)</f>
        <v>1716424789</v>
      </c>
      <c r="E54" s="89">
        <f>SUM(E49:E53)</f>
        <v>1014589771</v>
      </c>
      <c r="F54" s="90">
        <f t="shared" si="0"/>
        <v>2731014560</v>
      </c>
      <c r="G54" s="88">
        <f>SUM(G49:G53)</f>
        <v>1716424789</v>
      </c>
      <c r="H54" s="89">
        <f>SUM(H49:H53)</f>
        <v>1014589771</v>
      </c>
      <c r="I54" s="90">
        <f t="shared" si="1"/>
        <v>2731014560</v>
      </c>
      <c r="J54" s="88">
        <f>SUM(J49:J53)</f>
        <v>282647018</v>
      </c>
      <c r="K54" s="89">
        <f>SUM(K49:K53)</f>
        <v>268990191</v>
      </c>
      <c r="L54" s="89">
        <f t="shared" si="2"/>
        <v>551637209</v>
      </c>
      <c r="M54" s="105">
        <f t="shared" si="3"/>
        <v>0.20198984548804455</v>
      </c>
      <c r="N54" s="88">
        <f>SUM(N49:N53)</f>
        <v>379335517</v>
      </c>
      <c r="O54" s="89">
        <f>SUM(O49:O53)</f>
        <v>224165990</v>
      </c>
      <c r="P54" s="89">
        <f t="shared" si="4"/>
        <v>603501507</v>
      </c>
      <c r="Q54" s="105">
        <f t="shared" si="5"/>
        <v>0.22098069920213095</v>
      </c>
      <c r="R54" s="88">
        <f>SUM(R49:R53)</f>
        <v>0</v>
      </c>
      <c r="S54" s="89">
        <f>SUM(S49:S53)</f>
        <v>0</v>
      </c>
      <c r="T54" s="89">
        <f t="shared" si="6"/>
        <v>0</v>
      </c>
      <c r="U54" s="105">
        <f t="shared" si="7"/>
        <v>0</v>
      </c>
      <c r="V54" s="88">
        <f>SUM(V49:V53)</f>
        <v>0</v>
      </c>
      <c r="W54" s="89">
        <f>SUM(W49:W53)</f>
        <v>0</v>
      </c>
      <c r="X54" s="89">
        <f t="shared" si="8"/>
        <v>0</v>
      </c>
      <c r="Y54" s="105">
        <f t="shared" si="9"/>
        <v>0</v>
      </c>
      <c r="Z54" s="88">
        <f t="shared" si="10"/>
        <v>661982535</v>
      </c>
      <c r="AA54" s="89">
        <f t="shared" si="11"/>
        <v>493156181</v>
      </c>
      <c r="AB54" s="89">
        <f t="shared" si="12"/>
        <v>1155138716</v>
      </c>
      <c r="AC54" s="105">
        <f t="shared" si="13"/>
        <v>0.42297054469017553</v>
      </c>
      <c r="AD54" s="88">
        <f>SUM(AD49:AD53)</f>
        <v>322499553</v>
      </c>
      <c r="AE54" s="89">
        <f>SUM(AE49:AE53)</f>
        <v>257515692</v>
      </c>
      <c r="AF54" s="89">
        <f t="shared" si="14"/>
        <v>580015245</v>
      </c>
      <c r="AG54" s="89">
        <f>SUM(AG49:AG53)</f>
        <v>2575421943</v>
      </c>
      <c r="AH54" s="89">
        <f>SUM(AH49:AH53)</f>
        <v>2683248002</v>
      </c>
      <c r="AI54" s="90">
        <f>SUM(AI49:AI53)</f>
        <v>1088965051</v>
      </c>
      <c r="AJ54" s="126">
        <f t="shared" si="15"/>
        <v>0.4228297634722762</v>
      </c>
      <c r="AK54" s="127">
        <f t="shared" si="16"/>
        <v>0.04049249084823625</v>
      </c>
    </row>
    <row r="55" spans="1:37" ht="13.5">
      <c r="A55" s="68"/>
      <c r="B55" s="69" t="s">
        <v>179</v>
      </c>
      <c r="C55" s="70"/>
      <c r="D55" s="91">
        <f>SUM(D9:D10,D12:D19,D21:D27,D29:D35,D37:D40,D42:D47,D49:D53)</f>
        <v>32546063508</v>
      </c>
      <c r="E55" s="92">
        <f>SUM(E9:E10,E12:E19,E21:E27,E29:E35,E37:E40,E42:E47,E49:E53)</f>
        <v>9097631105</v>
      </c>
      <c r="F55" s="93">
        <f t="shared" si="0"/>
        <v>41643694613</v>
      </c>
      <c r="G55" s="91">
        <f>SUM(G9:G10,G12:G19,G21:G27,G29:G35,G37:G40,G42:G47,G49:G53)</f>
        <v>32560358745</v>
      </c>
      <c r="H55" s="92">
        <f>SUM(H9:H10,H12:H19,H21:H27,H29:H35,H37:H40,H42:H47,H49:H53)</f>
        <v>9438444444</v>
      </c>
      <c r="I55" s="93">
        <f t="shared" si="1"/>
        <v>41998803189</v>
      </c>
      <c r="J55" s="91">
        <f>SUM(J9:J10,J12:J19,J21:J27,J29:J35,J37:J40,J42:J47,J49:J53)</f>
        <v>6863938011</v>
      </c>
      <c r="K55" s="92">
        <f>SUM(K9:K10,K12:K19,K21:K27,K29:K35,K37:K40,K42:K47,K49:K53)</f>
        <v>899208443</v>
      </c>
      <c r="L55" s="92">
        <f t="shared" si="2"/>
        <v>7763146454</v>
      </c>
      <c r="M55" s="106">
        <f t="shared" si="3"/>
        <v>0.1864182927606179</v>
      </c>
      <c r="N55" s="91">
        <f>SUM(N9:N10,N12:N19,N21:N27,N29:N35,N37:N40,N42:N47,N49:N53)</f>
        <v>7213821388</v>
      </c>
      <c r="O55" s="92">
        <f>SUM(O9:O10,O12:O19,O21:O27,O29:O35,O37:O40,O42:O47,O49:O53)</f>
        <v>1689592728</v>
      </c>
      <c r="P55" s="92">
        <f t="shared" si="4"/>
        <v>8903414116</v>
      </c>
      <c r="Q55" s="106">
        <f t="shared" si="5"/>
        <v>0.2137998128826111</v>
      </c>
      <c r="R55" s="91">
        <f>SUM(R9:R10,R12:R19,R21:R27,R29:R35,R37:R40,R42:R47,R49:R53)</f>
        <v>0</v>
      </c>
      <c r="S55" s="92">
        <f>SUM(S9:S10,S12:S19,S21:S27,S29:S35,S37:S40,S42:S47,S49:S53)</f>
        <v>0</v>
      </c>
      <c r="T55" s="92">
        <f t="shared" si="6"/>
        <v>0</v>
      </c>
      <c r="U55" s="106">
        <f t="shared" si="7"/>
        <v>0</v>
      </c>
      <c r="V55" s="91">
        <f>SUM(V9:V10,V12:V19,V21:V27,V29:V35,V37:V40,V42:V47,V49:V53)</f>
        <v>0</v>
      </c>
      <c r="W55" s="92">
        <f>SUM(W9:W10,W12:W19,W21:W27,W29:W35,W37:W40,W42:W47,W49:W53)</f>
        <v>0</v>
      </c>
      <c r="X55" s="92">
        <f t="shared" si="8"/>
        <v>0</v>
      </c>
      <c r="Y55" s="106">
        <f t="shared" si="9"/>
        <v>0</v>
      </c>
      <c r="Z55" s="91">
        <f t="shared" si="10"/>
        <v>14077759399</v>
      </c>
      <c r="AA55" s="92">
        <f t="shared" si="11"/>
        <v>2588801171</v>
      </c>
      <c r="AB55" s="92">
        <f t="shared" si="12"/>
        <v>16666560570</v>
      </c>
      <c r="AC55" s="106">
        <f t="shared" si="13"/>
        <v>0.400218105643229</v>
      </c>
      <c r="AD55" s="91">
        <f>SUM(AD9:AD10,AD12:AD19,AD21:AD27,AD29:AD35,AD37:AD40,AD42:AD47,AD49:AD53)</f>
        <v>7619244850</v>
      </c>
      <c r="AE55" s="92">
        <f>SUM(AE9:AE10,AE12:AE19,AE21:AE27,AE29:AE35,AE37:AE40,AE42:AE47,AE49:AE53)</f>
        <v>1597389558</v>
      </c>
      <c r="AF55" s="92">
        <f t="shared" si="14"/>
        <v>9216634408</v>
      </c>
      <c r="AG55" s="92">
        <f>SUM(AG9:AG10,AG12:AG19,AG21:AG27,AG29:AG35,AG37:AG40,AG42:AG47,AG49:AG53)</f>
        <v>39598185639</v>
      </c>
      <c r="AH55" s="92">
        <f>SUM(AH9:AH10,AH12:AH19,AH21:AH27,AH29:AH35,AH37:AH40,AH42:AH47,AH49:AH53)</f>
        <v>40054049288</v>
      </c>
      <c r="AI55" s="93">
        <f>SUM(AI9:AI10,AI12:AI19,AI21:AI27,AI29:AI35,AI37:AI40,AI42:AI47,AI49:AI53)</f>
        <v>16523122501</v>
      </c>
      <c r="AJ55" s="128">
        <f t="shared" si="15"/>
        <v>0.417269686334479</v>
      </c>
      <c r="AK55" s="129">
        <f t="shared" si="16"/>
        <v>-0.033984237427072794</v>
      </c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3.5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23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50</v>
      </c>
      <c r="C9" s="64" t="s">
        <v>51</v>
      </c>
      <c r="D9" s="85">
        <v>6303843557</v>
      </c>
      <c r="E9" s="86">
        <v>1130454441</v>
      </c>
      <c r="F9" s="87">
        <f>$D9+$E9</f>
        <v>7434297998</v>
      </c>
      <c r="G9" s="85">
        <v>6303843557</v>
      </c>
      <c r="H9" s="86">
        <v>1130454441</v>
      </c>
      <c r="I9" s="87">
        <f>$G9+$H9</f>
        <v>7434297998</v>
      </c>
      <c r="J9" s="85">
        <v>1391391362</v>
      </c>
      <c r="K9" s="86">
        <v>62802730</v>
      </c>
      <c r="L9" s="86">
        <f>$J9+$K9</f>
        <v>1454194092</v>
      </c>
      <c r="M9" s="104">
        <f>IF($F9=0,0,$L9/$F9)</f>
        <v>0.19560610731385966</v>
      </c>
      <c r="N9" s="85">
        <v>1616595728</v>
      </c>
      <c r="O9" s="86">
        <v>223529218</v>
      </c>
      <c r="P9" s="86">
        <f>$N9+$O9</f>
        <v>1840124946</v>
      </c>
      <c r="Q9" s="104">
        <f>IF($F9=0,0,$P9/$F9)</f>
        <v>0.24751831934838187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</f>
        <v>3007987090</v>
      </c>
      <c r="AA9" s="86">
        <f>$K9+$O9</f>
        <v>286331948</v>
      </c>
      <c r="AB9" s="86">
        <f>$Z9+$AA9</f>
        <v>3294319038</v>
      </c>
      <c r="AC9" s="104">
        <f>IF($F9=0,0,$AB9/$F9)</f>
        <v>0.4431244266622415</v>
      </c>
      <c r="AD9" s="85">
        <v>1566015094</v>
      </c>
      <c r="AE9" s="86">
        <v>258572335</v>
      </c>
      <c r="AF9" s="86">
        <f>$AD9+$AE9</f>
        <v>1824587429</v>
      </c>
      <c r="AG9" s="86">
        <v>7287048582</v>
      </c>
      <c r="AH9" s="86">
        <v>7467798752</v>
      </c>
      <c r="AI9" s="87">
        <v>2941074395</v>
      </c>
      <c r="AJ9" s="124">
        <f>IF($AG9=0,0,$AI9/$AG9)</f>
        <v>0.40360296242087</v>
      </c>
      <c r="AK9" s="125">
        <f>IF($AF9=0,0,(($P9/$AF9)-1))</f>
        <v>0.008515633042871285</v>
      </c>
    </row>
    <row r="10" spans="1:37" ht="13.5">
      <c r="A10" s="65"/>
      <c r="B10" s="66" t="s">
        <v>96</v>
      </c>
      <c r="C10" s="67"/>
      <c r="D10" s="88">
        <f>D9</f>
        <v>6303843557</v>
      </c>
      <c r="E10" s="89">
        <f>E9</f>
        <v>1130454441</v>
      </c>
      <c r="F10" s="90">
        <f aca="true" t="shared" si="0" ref="F10:F37">$D10+$E10</f>
        <v>7434297998</v>
      </c>
      <c r="G10" s="88">
        <f>G9</f>
        <v>6303843557</v>
      </c>
      <c r="H10" s="89">
        <f>H9</f>
        <v>1130454441</v>
      </c>
      <c r="I10" s="90">
        <f aca="true" t="shared" si="1" ref="I10:I37">$G10+$H10</f>
        <v>7434297998</v>
      </c>
      <c r="J10" s="88">
        <f>J9</f>
        <v>1391391362</v>
      </c>
      <c r="K10" s="89">
        <f>K9</f>
        <v>62802730</v>
      </c>
      <c r="L10" s="89">
        <f aca="true" t="shared" si="2" ref="L10:L37">$J10+$K10</f>
        <v>1454194092</v>
      </c>
      <c r="M10" s="105">
        <f aca="true" t="shared" si="3" ref="M10:M37">IF($F10=0,0,$L10/$F10)</f>
        <v>0.19560610731385966</v>
      </c>
      <c r="N10" s="88">
        <f>N9</f>
        <v>1616595728</v>
      </c>
      <c r="O10" s="89">
        <f>O9</f>
        <v>223529218</v>
      </c>
      <c r="P10" s="89">
        <f aca="true" t="shared" si="4" ref="P10:P37">$N10+$O10</f>
        <v>1840124946</v>
      </c>
      <c r="Q10" s="105">
        <f aca="true" t="shared" si="5" ref="Q10:Q37">IF($F10=0,0,$P10/$F10)</f>
        <v>0.24751831934838187</v>
      </c>
      <c r="R10" s="88">
        <f>R9</f>
        <v>0</v>
      </c>
      <c r="S10" s="89">
        <f>S9</f>
        <v>0</v>
      </c>
      <c r="T10" s="89">
        <f aca="true" t="shared" si="6" ref="T10:T37">$R10+$S10</f>
        <v>0</v>
      </c>
      <c r="U10" s="105">
        <f aca="true" t="shared" si="7" ref="U10:U37">IF($I10=0,0,$T10/$I10)</f>
        <v>0</v>
      </c>
      <c r="V10" s="88">
        <f>V9</f>
        <v>0</v>
      </c>
      <c r="W10" s="89">
        <f>W9</f>
        <v>0</v>
      </c>
      <c r="X10" s="89">
        <f aca="true" t="shared" si="8" ref="X10:X37">$V10+$W10</f>
        <v>0</v>
      </c>
      <c r="Y10" s="105">
        <f aca="true" t="shared" si="9" ref="Y10:Y37">IF($I10=0,0,$X10/$I10)</f>
        <v>0</v>
      </c>
      <c r="Z10" s="88">
        <f aca="true" t="shared" si="10" ref="Z10:Z37">$J10+$N10</f>
        <v>3007987090</v>
      </c>
      <c r="AA10" s="89">
        <f aca="true" t="shared" si="11" ref="AA10:AA37">$K10+$O10</f>
        <v>286331948</v>
      </c>
      <c r="AB10" s="89">
        <f aca="true" t="shared" si="12" ref="AB10:AB37">$Z10+$AA10</f>
        <v>3294319038</v>
      </c>
      <c r="AC10" s="105">
        <f aca="true" t="shared" si="13" ref="AC10:AC37">IF($F10=0,0,$AB10/$F10)</f>
        <v>0.4431244266622415</v>
      </c>
      <c r="AD10" s="88">
        <f>AD9</f>
        <v>1566015094</v>
      </c>
      <c r="AE10" s="89">
        <f>AE9</f>
        <v>258572335</v>
      </c>
      <c r="AF10" s="89">
        <f aca="true" t="shared" si="14" ref="AF10:AF37">$AD10+$AE10</f>
        <v>1824587429</v>
      </c>
      <c r="AG10" s="89">
        <f>AG9</f>
        <v>7287048582</v>
      </c>
      <c r="AH10" s="89">
        <f>AH9</f>
        <v>7467798752</v>
      </c>
      <c r="AI10" s="90">
        <f>AI9</f>
        <v>2941074395</v>
      </c>
      <c r="AJ10" s="126">
        <f aca="true" t="shared" si="15" ref="AJ10:AJ37">IF($AG10=0,0,$AI10/$AG10)</f>
        <v>0.40360296242087</v>
      </c>
      <c r="AK10" s="127">
        <f aca="true" t="shared" si="16" ref="AK10:AK37">IF($AF10=0,0,(($P10/$AF10)-1))</f>
        <v>0.008515633042871285</v>
      </c>
    </row>
    <row r="11" spans="1:37" ht="13.5">
      <c r="A11" s="62" t="s">
        <v>97</v>
      </c>
      <c r="B11" s="63" t="s">
        <v>180</v>
      </c>
      <c r="C11" s="64" t="s">
        <v>181</v>
      </c>
      <c r="D11" s="85">
        <v>180146754</v>
      </c>
      <c r="E11" s="86">
        <v>49949000</v>
      </c>
      <c r="F11" s="87">
        <f t="shared" si="0"/>
        <v>230095754</v>
      </c>
      <c r="G11" s="85">
        <v>180146754</v>
      </c>
      <c r="H11" s="86">
        <v>49949000</v>
      </c>
      <c r="I11" s="87">
        <f t="shared" si="1"/>
        <v>230095754</v>
      </c>
      <c r="J11" s="85">
        <v>26951840</v>
      </c>
      <c r="K11" s="86">
        <v>7620228</v>
      </c>
      <c r="L11" s="86">
        <f t="shared" si="2"/>
        <v>34572068</v>
      </c>
      <c r="M11" s="104">
        <f t="shared" si="3"/>
        <v>0.15025078646170933</v>
      </c>
      <c r="N11" s="85">
        <v>19559504</v>
      </c>
      <c r="O11" s="86">
        <v>9092660</v>
      </c>
      <c r="P11" s="86">
        <f t="shared" si="4"/>
        <v>28652164</v>
      </c>
      <c r="Q11" s="104">
        <f t="shared" si="5"/>
        <v>0.12452278454473349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46511344</v>
      </c>
      <c r="AA11" s="86">
        <f t="shared" si="11"/>
        <v>16712888</v>
      </c>
      <c r="AB11" s="86">
        <f t="shared" si="12"/>
        <v>63224232</v>
      </c>
      <c r="AC11" s="104">
        <f t="shared" si="13"/>
        <v>0.27477357100644284</v>
      </c>
      <c r="AD11" s="85">
        <v>43496089</v>
      </c>
      <c r="AE11" s="86">
        <v>2341090</v>
      </c>
      <c r="AF11" s="86">
        <f t="shared" si="14"/>
        <v>45837179</v>
      </c>
      <c r="AG11" s="86">
        <v>211267632</v>
      </c>
      <c r="AH11" s="86">
        <v>223231647</v>
      </c>
      <c r="AI11" s="87">
        <v>138358156</v>
      </c>
      <c r="AJ11" s="124">
        <f t="shared" si="15"/>
        <v>0.6548951900024136</v>
      </c>
      <c r="AK11" s="125">
        <f t="shared" si="16"/>
        <v>-0.3749143244613723</v>
      </c>
    </row>
    <row r="12" spans="1:37" ht="13.5">
      <c r="A12" s="62" t="s">
        <v>97</v>
      </c>
      <c r="B12" s="63" t="s">
        <v>182</v>
      </c>
      <c r="C12" s="64" t="s">
        <v>183</v>
      </c>
      <c r="D12" s="85">
        <v>385767465</v>
      </c>
      <c r="E12" s="86">
        <v>44201000</v>
      </c>
      <c r="F12" s="87">
        <f t="shared" si="0"/>
        <v>429968465</v>
      </c>
      <c r="G12" s="85">
        <v>385767465</v>
      </c>
      <c r="H12" s="86">
        <v>44201000</v>
      </c>
      <c r="I12" s="87">
        <f t="shared" si="1"/>
        <v>429968465</v>
      </c>
      <c r="J12" s="85">
        <v>0</v>
      </c>
      <c r="K12" s="86">
        <v>2021899</v>
      </c>
      <c r="L12" s="86">
        <f t="shared" si="2"/>
        <v>2021899</v>
      </c>
      <c r="M12" s="104">
        <f t="shared" si="3"/>
        <v>0.004702435561175399</v>
      </c>
      <c r="N12" s="85">
        <v>0</v>
      </c>
      <c r="O12" s="86">
        <v>0</v>
      </c>
      <c r="P12" s="86">
        <f t="shared" si="4"/>
        <v>0</v>
      </c>
      <c r="Q12" s="104">
        <f t="shared" si="5"/>
        <v>0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0</v>
      </c>
      <c r="AA12" s="86">
        <f t="shared" si="11"/>
        <v>2021899</v>
      </c>
      <c r="AB12" s="86">
        <f t="shared" si="12"/>
        <v>2021899</v>
      </c>
      <c r="AC12" s="104">
        <f t="shared" si="13"/>
        <v>0.004702435561175399</v>
      </c>
      <c r="AD12" s="85">
        <v>53764906</v>
      </c>
      <c r="AE12" s="86">
        <v>12442852</v>
      </c>
      <c r="AF12" s="86">
        <f t="shared" si="14"/>
        <v>66207758</v>
      </c>
      <c r="AG12" s="86">
        <v>392320343</v>
      </c>
      <c r="AH12" s="86">
        <v>412114643</v>
      </c>
      <c r="AI12" s="87">
        <v>117849265</v>
      </c>
      <c r="AJ12" s="124">
        <f t="shared" si="15"/>
        <v>0.30039040060688366</v>
      </c>
      <c r="AK12" s="125">
        <f t="shared" si="16"/>
        <v>-1</v>
      </c>
    </row>
    <row r="13" spans="1:37" ht="13.5">
      <c r="A13" s="62" t="s">
        <v>97</v>
      </c>
      <c r="B13" s="63" t="s">
        <v>184</v>
      </c>
      <c r="C13" s="64" t="s">
        <v>185</v>
      </c>
      <c r="D13" s="85">
        <v>201182786</v>
      </c>
      <c r="E13" s="86">
        <v>96598600</v>
      </c>
      <c r="F13" s="87">
        <f t="shared" si="0"/>
        <v>297781386</v>
      </c>
      <c r="G13" s="85">
        <v>201182786</v>
      </c>
      <c r="H13" s="86">
        <v>96598600</v>
      </c>
      <c r="I13" s="87">
        <f t="shared" si="1"/>
        <v>297781386</v>
      </c>
      <c r="J13" s="85">
        <v>7029795</v>
      </c>
      <c r="K13" s="86">
        <v>0</v>
      </c>
      <c r="L13" s="86">
        <f t="shared" si="2"/>
        <v>7029795</v>
      </c>
      <c r="M13" s="104">
        <f t="shared" si="3"/>
        <v>0.023607234469652176</v>
      </c>
      <c r="N13" s="85">
        <v>0</v>
      </c>
      <c r="O13" s="86">
        <v>0</v>
      </c>
      <c r="P13" s="86">
        <f t="shared" si="4"/>
        <v>0</v>
      </c>
      <c r="Q13" s="104">
        <f t="shared" si="5"/>
        <v>0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7029795</v>
      </c>
      <c r="AA13" s="86">
        <f t="shared" si="11"/>
        <v>0</v>
      </c>
      <c r="AB13" s="86">
        <f t="shared" si="12"/>
        <v>7029795</v>
      </c>
      <c r="AC13" s="104">
        <f t="shared" si="13"/>
        <v>0.023607234469652176</v>
      </c>
      <c r="AD13" s="85">
        <v>25203261</v>
      </c>
      <c r="AE13" s="86">
        <v>10813380</v>
      </c>
      <c r="AF13" s="86">
        <f t="shared" si="14"/>
        <v>36016641</v>
      </c>
      <c r="AG13" s="86">
        <v>237624028</v>
      </c>
      <c r="AH13" s="86">
        <v>239907961</v>
      </c>
      <c r="AI13" s="87">
        <v>60710434</v>
      </c>
      <c r="AJ13" s="124">
        <f t="shared" si="15"/>
        <v>0.25548945748870144</v>
      </c>
      <c r="AK13" s="125">
        <f t="shared" si="16"/>
        <v>-1</v>
      </c>
    </row>
    <row r="14" spans="1:37" ht="13.5">
      <c r="A14" s="62" t="s">
        <v>112</v>
      </c>
      <c r="B14" s="63" t="s">
        <v>186</v>
      </c>
      <c r="C14" s="64" t="s">
        <v>187</v>
      </c>
      <c r="D14" s="85">
        <v>65268043</v>
      </c>
      <c r="E14" s="86">
        <v>280500</v>
      </c>
      <c r="F14" s="87">
        <f t="shared" si="0"/>
        <v>65548543</v>
      </c>
      <c r="G14" s="85">
        <v>65268043</v>
      </c>
      <c r="H14" s="86">
        <v>280500</v>
      </c>
      <c r="I14" s="87">
        <f t="shared" si="1"/>
        <v>65548543</v>
      </c>
      <c r="J14" s="85">
        <v>12880222</v>
      </c>
      <c r="K14" s="86">
        <v>0</v>
      </c>
      <c r="L14" s="86">
        <f t="shared" si="2"/>
        <v>12880222</v>
      </c>
      <c r="M14" s="104">
        <f t="shared" si="3"/>
        <v>0.19649898244115052</v>
      </c>
      <c r="N14" s="85">
        <v>12458737</v>
      </c>
      <c r="O14" s="86">
        <v>0</v>
      </c>
      <c r="P14" s="86">
        <f t="shared" si="4"/>
        <v>12458737</v>
      </c>
      <c r="Q14" s="104">
        <f t="shared" si="5"/>
        <v>0.19006886240019094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25338959</v>
      </c>
      <c r="AA14" s="86">
        <f t="shared" si="11"/>
        <v>0</v>
      </c>
      <c r="AB14" s="86">
        <f t="shared" si="12"/>
        <v>25338959</v>
      </c>
      <c r="AC14" s="104">
        <f t="shared" si="13"/>
        <v>0.3865678448413415</v>
      </c>
      <c r="AD14" s="85">
        <v>11571189</v>
      </c>
      <c r="AE14" s="86">
        <v>0</v>
      </c>
      <c r="AF14" s="86">
        <f t="shared" si="14"/>
        <v>11571189</v>
      </c>
      <c r="AG14" s="86">
        <v>59418126</v>
      </c>
      <c r="AH14" s="86">
        <v>59423344</v>
      </c>
      <c r="AI14" s="87">
        <v>24459727</v>
      </c>
      <c r="AJ14" s="124">
        <f t="shared" si="15"/>
        <v>0.4116542988918903</v>
      </c>
      <c r="AK14" s="125">
        <f t="shared" si="16"/>
        <v>0.07670326705405994</v>
      </c>
    </row>
    <row r="15" spans="1:37" ht="13.5">
      <c r="A15" s="65"/>
      <c r="B15" s="66" t="s">
        <v>188</v>
      </c>
      <c r="C15" s="67"/>
      <c r="D15" s="88">
        <f>SUM(D11:D14)</f>
        <v>832365048</v>
      </c>
      <c r="E15" s="89">
        <f>SUM(E11:E14)</f>
        <v>191029100</v>
      </c>
      <c r="F15" s="90">
        <f t="shared" si="0"/>
        <v>1023394148</v>
      </c>
      <c r="G15" s="88">
        <f>SUM(G11:G14)</f>
        <v>832365048</v>
      </c>
      <c r="H15" s="89">
        <f>SUM(H11:H14)</f>
        <v>191029100</v>
      </c>
      <c r="I15" s="90">
        <f t="shared" si="1"/>
        <v>1023394148</v>
      </c>
      <c r="J15" s="88">
        <f>SUM(J11:J14)</f>
        <v>46861857</v>
      </c>
      <c r="K15" s="89">
        <f>SUM(K11:K14)</f>
        <v>9642127</v>
      </c>
      <c r="L15" s="89">
        <f t="shared" si="2"/>
        <v>56503984</v>
      </c>
      <c r="M15" s="105">
        <f t="shared" si="3"/>
        <v>0.05521233838440905</v>
      </c>
      <c r="N15" s="88">
        <f>SUM(N11:N14)</f>
        <v>32018241</v>
      </c>
      <c r="O15" s="89">
        <f>SUM(O11:O14)</f>
        <v>9092660</v>
      </c>
      <c r="P15" s="89">
        <f t="shared" si="4"/>
        <v>41110901</v>
      </c>
      <c r="Q15" s="105">
        <f t="shared" si="5"/>
        <v>0.0401711316019759</v>
      </c>
      <c r="R15" s="88">
        <f>SUM(R11:R14)</f>
        <v>0</v>
      </c>
      <c r="S15" s="89">
        <f>SUM(S11:S14)</f>
        <v>0</v>
      </c>
      <c r="T15" s="89">
        <f t="shared" si="6"/>
        <v>0</v>
      </c>
      <c r="U15" s="105">
        <f t="shared" si="7"/>
        <v>0</v>
      </c>
      <c r="V15" s="88">
        <f>SUM(V11:V14)</f>
        <v>0</v>
      </c>
      <c r="W15" s="89">
        <f>SUM(W11:W14)</f>
        <v>0</v>
      </c>
      <c r="X15" s="89">
        <f t="shared" si="8"/>
        <v>0</v>
      </c>
      <c r="Y15" s="105">
        <f t="shared" si="9"/>
        <v>0</v>
      </c>
      <c r="Z15" s="88">
        <f t="shared" si="10"/>
        <v>78880098</v>
      </c>
      <c r="AA15" s="89">
        <f t="shared" si="11"/>
        <v>18734787</v>
      </c>
      <c r="AB15" s="89">
        <f t="shared" si="12"/>
        <v>97614885</v>
      </c>
      <c r="AC15" s="105">
        <f t="shared" si="13"/>
        <v>0.09538346998638496</v>
      </c>
      <c r="AD15" s="88">
        <f>SUM(AD11:AD14)</f>
        <v>134035445</v>
      </c>
      <c r="AE15" s="89">
        <f>SUM(AE11:AE14)</f>
        <v>25597322</v>
      </c>
      <c r="AF15" s="89">
        <f t="shared" si="14"/>
        <v>159632767</v>
      </c>
      <c r="AG15" s="89">
        <f>SUM(AG11:AG14)</f>
        <v>900630129</v>
      </c>
      <c r="AH15" s="89">
        <f>SUM(AH11:AH14)</f>
        <v>934677595</v>
      </c>
      <c r="AI15" s="90">
        <f>SUM(AI11:AI14)</f>
        <v>341377582</v>
      </c>
      <c r="AJ15" s="126">
        <f t="shared" si="15"/>
        <v>0.37904303998695116</v>
      </c>
      <c r="AK15" s="127">
        <f t="shared" si="16"/>
        <v>-0.7424657745862414</v>
      </c>
    </row>
    <row r="16" spans="1:37" ht="13.5">
      <c r="A16" s="62" t="s">
        <v>97</v>
      </c>
      <c r="B16" s="63" t="s">
        <v>189</v>
      </c>
      <c r="C16" s="64" t="s">
        <v>190</v>
      </c>
      <c r="D16" s="85">
        <v>272760329</v>
      </c>
      <c r="E16" s="86">
        <v>35179981</v>
      </c>
      <c r="F16" s="87">
        <f t="shared" si="0"/>
        <v>307940310</v>
      </c>
      <c r="G16" s="85">
        <v>272760329</v>
      </c>
      <c r="H16" s="86">
        <v>35179981</v>
      </c>
      <c r="I16" s="87">
        <f t="shared" si="1"/>
        <v>307940310</v>
      </c>
      <c r="J16" s="85">
        <v>8942179</v>
      </c>
      <c r="K16" s="86">
        <v>792726</v>
      </c>
      <c r="L16" s="86">
        <f t="shared" si="2"/>
        <v>9734905</v>
      </c>
      <c r="M16" s="104">
        <f t="shared" si="3"/>
        <v>0.0316129609663639</v>
      </c>
      <c r="N16" s="85">
        <v>747146</v>
      </c>
      <c r="O16" s="86">
        <v>0</v>
      </c>
      <c r="P16" s="86">
        <f t="shared" si="4"/>
        <v>747146</v>
      </c>
      <c r="Q16" s="104">
        <f t="shared" si="5"/>
        <v>0.002426268909062279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9689325</v>
      </c>
      <c r="AA16" s="86">
        <f t="shared" si="11"/>
        <v>792726</v>
      </c>
      <c r="AB16" s="86">
        <f t="shared" si="12"/>
        <v>10482051</v>
      </c>
      <c r="AC16" s="104">
        <f t="shared" si="13"/>
        <v>0.03403922987542618</v>
      </c>
      <c r="AD16" s="85">
        <v>21770743</v>
      </c>
      <c r="AE16" s="86">
        <v>3089600</v>
      </c>
      <c r="AF16" s="86">
        <f t="shared" si="14"/>
        <v>24860343</v>
      </c>
      <c r="AG16" s="86">
        <v>297533475</v>
      </c>
      <c r="AH16" s="86">
        <v>255858000</v>
      </c>
      <c r="AI16" s="87">
        <v>81689303</v>
      </c>
      <c r="AJ16" s="124">
        <f t="shared" si="15"/>
        <v>0.27455499923159904</v>
      </c>
      <c r="AK16" s="125">
        <f t="shared" si="16"/>
        <v>-0.9699462714573166</v>
      </c>
    </row>
    <row r="17" spans="1:37" ht="13.5">
      <c r="A17" s="62" t="s">
        <v>97</v>
      </c>
      <c r="B17" s="63" t="s">
        <v>191</v>
      </c>
      <c r="C17" s="64" t="s">
        <v>192</v>
      </c>
      <c r="D17" s="85">
        <v>105661945</v>
      </c>
      <c r="E17" s="86">
        <v>125585950</v>
      </c>
      <c r="F17" s="87">
        <f t="shared" si="0"/>
        <v>231247895</v>
      </c>
      <c r="G17" s="85">
        <v>105661945</v>
      </c>
      <c r="H17" s="86">
        <v>125585950</v>
      </c>
      <c r="I17" s="87">
        <f t="shared" si="1"/>
        <v>231247895</v>
      </c>
      <c r="J17" s="85">
        <v>21658665</v>
      </c>
      <c r="K17" s="86">
        <v>35542598</v>
      </c>
      <c r="L17" s="86">
        <f t="shared" si="2"/>
        <v>57201263</v>
      </c>
      <c r="M17" s="104">
        <f t="shared" si="3"/>
        <v>0.24735906460899892</v>
      </c>
      <c r="N17" s="85">
        <v>27932357</v>
      </c>
      <c r="O17" s="86">
        <v>25575776</v>
      </c>
      <c r="P17" s="86">
        <f t="shared" si="4"/>
        <v>53508133</v>
      </c>
      <c r="Q17" s="104">
        <f t="shared" si="5"/>
        <v>0.23138862734296456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49591022</v>
      </c>
      <c r="AA17" s="86">
        <f t="shared" si="11"/>
        <v>61118374</v>
      </c>
      <c r="AB17" s="86">
        <f t="shared" si="12"/>
        <v>110709396</v>
      </c>
      <c r="AC17" s="104">
        <f t="shared" si="13"/>
        <v>0.4787476919519635</v>
      </c>
      <c r="AD17" s="85">
        <v>24906460</v>
      </c>
      <c r="AE17" s="86">
        <v>31389764</v>
      </c>
      <c r="AF17" s="86">
        <f t="shared" si="14"/>
        <v>56296224</v>
      </c>
      <c r="AG17" s="86">
        <v>162412707</v>
      </c>
      <c r="AH17" s="86">
        <v>162412707</v>
      </c>
      <c r="AI17" s="87">
        <v>91028915</v>
      </c>
      <c r="AJ17" s="124">
        <f t="shared" si="15"/>
        <v>0.560479020893359</v>
      </c>
      <c r="AK17" s="125">
        <f t="shared" si="16"/>
        <v>-0.04952536425888887</v>
      </c>
    </row>
    <row r="18" spans="1:37" ht="13.5">
      <c r="A18" s="62" t="s">
        <v>97</v>
      </c>
      <c r="B18" s="63" t="s">
        <v>193</v>
      </c>
      <c r="C18" s="64" t="s">
        <v>194</v>
      </c>
      <c r="D18" s="85">
        <v>180781322</v>
      </c>
      <c r="E18" s="86">
        <v>22672000</v>
      </c>
      <c r="F18" s="87">
        <f t="shared" si="0"/>
        <v>203453322</v>
      </c>
      <c r="G18" s="85">
        <v>180781322</v>
      </c>
      <c r="H18" s="86">
        <v>22672000</v>
      </c>
      <c r="I18" s="87">
        <f t="shared" si="1"/>
        <v>203453322</v>
      </c>
      <c r="J18" s="85">
        <v>24486255</v>
      </c>
      <c r="K18" s="86">
        <v>3924337</v>
      </c>
      <c r="L18" s="86">
        <f t="shared" si="2"/>
        <v>28410592</v>
      </c>
      <c r="M18" s="104">
        <f t="shared" si="3"/>
        <v>0.13964181916872315</v>
      </c>
      <c r="N18" s="85">
        <v>33237150</v>
      </c>
      <c r="O18" s="86">
        <v>8222202</v>
      </c>
      <c r="P18" s="86">
        <f t="shared" si="4"/>
        <v>41459352</v>
      </c>
      <c r="Q18" s="104">
        <f t="shared" si="5"/>
        <v>0.2037782012721326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57723405</v>
      </c>
      <c r="AA18" s="86">
        <f t="shared" si="11"/>
        <v>12146539</v>
      </c>
      <c r="AB18" s="86">
        <f t="shared" si="12"/>
        <v>69869944</v>
      </c>
      <c r="AC18" s="104">
        <f t="shared" si="13"/>
        <v>0.34342002044085573</v>
      </c>
      <c r="AD18" s="85">
        <v>18897207</v>
      </c>
      <c r="AE18" s="86">
        <v>0</v>
      </c>
      <c r="AF18" s="86">
        <f t="shared" si="14"/>
        <v>18897207</v>
      </c>
      <c r="AG18" s="86">
        <v>218588136</v>
      </c>
      <c r="AH18" s="86">
        <v>218587717</v>
      </c>
      <c r="AI18" s="87">
        <v>65709865</v>
      </c>
      <c r="AJ18" s="124">
        <f t="shared" si="15"/>
        <v>0.30061039085854135</v>
      </c>
      <c r="AK18" s="125">
        <f t="shared" si="16"/>
        <v>1.1939407236212207</v>
      </c>
    </row>
    <row r="19" spans="1:37" ht="13.5">
      <c r="A19" s="62" t="s">
        <v>97</v>
      </c>
      <c r="B19" s="63" t="s">
        <v>75</v>
      </c>
      <c r="C19" s="64" t="s">
        <v>76</v>
      </c>
      <c r="D19" s="85">
        <v>2415436312</v>
      </c>
      <c r="E19" s="86">
        <v>163406000</v>
      </c>
      <c r="F19" s="87">
        <f t="shared" si="0"/>
        <v>2578842312</v>
      </c>
      <c r="G19" s="85">
        <v>2415436312</v>
      </c>
      <c r="H19" s="86">
        <v>163406000</v>
      </c>
      <c r="I19" s="87">
        <f t="shared" si="1"/>
        <v>2578842312</v>
      </c>
      <c r="J19" s="85">
        <v>350694996</v>
      </c>
      <c r="K19" s="86">
        <v>23088503</v>
      </c>
      <c r="L19" s="86">
        <f t="shared" si="2"/>
        <v>373783499</v>
      </c>
      <c r="M19" s="104">
        <f t="shared" si="3"/>
        <v>0.1449423631916894</v>
      </c>
      <c r="N19" s="85">
        <v>370925706</v>
      </c>
      <c r="O19" s="86">
        <v>35497430</v>
      </c>
      <c r="P19" s="86">
        <f t="shared" si="4"/>
        <v>406423136</v>
      </c>
      <c r="Q19" s="104">
        <f t="shared" si="5"/>
        <v>0.15759906455265266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721620702</v>
      </c>
      <c r="AA19" s="86">
        <f t="shared" si="11"/>
        <v>58585933</v>
      </c>
      <c r="AB19" s="86">
        <f t="shared" si="12"/>
        <v>780206635</v>
      </c>
      <c r="AC19" s="104">
        <f t="shared" si="13"/>
        <v>0.30254142774434206</v>
      </c>
      <c r="AD19" s="85">
        <v>431222981</v>
      </c>
      <c r="AE19" s="86">
        <v>35687525</v>
      </c>
      <c r="AF19" s="86">
        <f t="shared" si="14"/>
        <v>466910506</v>
      </c>
      <c r="AG19" s="86">
        <v>2504036793</v>
      </c>
      <c r="AH19" s="86">
        <v>2504038657</v>
      </c>
      <c r="AI19" s="87">
        <v>970005669</v>
      </c>
      <c r="AJ19" s="124">
        <f t="shared" si="15"/>
        <v>0.38737676367681073</v>
      </c>
      <c r="AK19" s="125">
        <f t="shared" si="16"/>
        <v>-0.12954810230806846</v>
      </c>
    </row>
    <row r="20" spans="1:37" ht="13.5">
      <c r="A20" s="62" t="s">
        <v>97</v>
      </c>
      <c r="B20" s="63" t="s">
        <v>195</v>
      </c>
      <c r="C20" s="64" t="s">
        <v>196</v>
      </c>
      <c r="D20" s="85">
        <v>446577338</v>
      </c>
      <c r="E20" s="86">
        <v>33406000</v>
      </c>
      <c r="F20" s="87">
        <f t="shared" si="0"/>
        <v>479983338</v>
      </c>
      <c r="G20" s="85">
        <v>446577338</v>
      </c>
      <c r="H20" s="86">
        <v>33406000</v>
      </c>
      <c r="I20" s="87">
        <f t="shared" si="1"/>
        <v>479983338</v>
      </c>
      <c r="J20" s="85">
        <v>69380410</v>
      </c>
      <c r="K20" s="86">
        <v>12107255</v>
      </c>
      <c r="L20" s="86">
        <f t="shared" si="2"/>
        <v>81487665</v>
      </c>
      <c r="M20" s="104">
        <f t="shared" si="3"/>
        <v>0.16977186195575814</v>
      </c>
      <c r="N20" s="85">
        <v>71926316</v>
      </c>
      <c r="O20" s="86">
        <v>3703032</v>
      </c>
      <c r="P20" s="86">
        <f t="shared" si="4"/>
        <v>75629348</v>
      </c>
      <c r="Q20" s="104">
        <f t="shared" si="5"/>
        <v>0.15756661119765786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141306726</v>
      </c>
      <c r="AA20" s="86">
        <f t="shared" si="11"/>
        <v>15810287</v>
      </c>
      <c r="AB20" s="86">
        <f t="shared" si="12"/>
        <v>157117013</v>
      </c>
      <c r="AC20" s="104">
        <f t="shared" si="13"/>
        <v>0.327338473153416</v>
      </c>
      <c r="AD20" s="85">
        <v>72327373</v>
      </c>
      <c r="AE20" s="86">
        <v>9785590</v>
      </c>
      <c r="AF20" s="86">
        <f t="shared" si="14"/>
        <v>82112963</v>
      </c>
      <c r="AG20" s="86">
        <v>470473705</v>
      </c>
      <c r="AH20" s="86">
        <v>473880000</v>
      </c>
      <c r="AI20" s="87">
        <v>168119610</v>
      </c>
      <c r="AJ20" s="124">
        <f t="shared" si="15"/>
        <v>0.35734113981991833</v>
      </c>
      <c r="AK20" s="125">
        <f t="shared" si="16"/>
        <v>-0.07895970091835558</v>
      </c>
    </row>
    <row r="21" spans="1:37" ht="13.5">
      <c r="A21" s="62" t="s">
        <v>112</v>
      </c>
      <c r="B21" s="63" t="s">
        <v>197</v>
      </c>
      <c r="C21" s="64" t="s">
        <v>198</v>
      </c>
      <c r="D21" s="85">
        <v>136612841</v>
      </c>
      <c r="E21" s="86">
        <v>4745000</v>
      </c>
      <c r="F21" s="87">
        <f t="shared" si="0"/>
        <v>141357841</v>
      </c>
      <c r="G21" s="85">
        <v>136612841</v>
      </c>
      <c r="H21" s="86">
        <v>4745000</v>
      </c>
      <c r="I21" s="87">
        <f t="shared" si="1"/>
        <v>141357841</v>
      </c>
      <c r="J21" s="85">
        <v>30169674</v>
      </c>
      <c r="K21" s="86">
        <v>402348</v>
      </c>
      <c r="L21" s="86">
        <f t="shared" si="2"/>
        <v>30572022</v>
      </c>
      <c r="M21" s="104">
        <f t="shared" si="3"/>
        <v>0.2162739737939263</v>
      </c>
      <c r="N21" s="85">
        <v>27967242</v>
      </c>
      <c r="O21" s="86">
        <v>587474</v>
      </c>
      <c r="P21" s="86">
        <f t="shared" si="4"/>
        <v>28554716</v>
      </c>
      <c r="Q21" s="104">
        <f t="shared" si="5"/>
        <v>0.2020030569086012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58136916</v>
      </c>
      <c r="AA21" s="86">
        <f t="shared" si="11"/>
        <v>989822</v>
      </c>
      <c r="AB21" s="86">
        <f t="shared" si="12"/>
        <v>59126738</v>
      </c>
      <c r="AC21" s="104">
        <f t="shared" si="13"/>
        <v>0.4182770307025275</v>
      </c>
      <c r="AD21" s="85">
        <v>23974340</v>
      </c>
      <c r="AE21" s="86">
        <v>1037630</v>
      </c>
      <c r="AF21" s="86">
        <f t="shared" si="14"/>
        <v>25011970</v>
      </c>
      <c r="AG21" s="86">
        <v>125848000</v>
      </c>
      <c r="AH21" s="86">
        <v>129821000</v>
      </c>
      <c r="AI21" s="87">
        <v>55087198</v>
      </c>
      <c r="AJ21" s="124">
        <f t="shared" si="15"/>
        <v>0.4377280369970123</v>
      </c>
      <c r="AK21" s="125">
        <f t="shared" si="16"/>
        <v>0.1416420217999621</v>
      </c>
    </row>
    <row r="22" spans="1:37" ht="13.5">
      <c r="A22" s="65"/>
      <c r="B22" s="66" t="s">
        <v>199</v>
      </c>
      <c r="C22" s="67"/>
      <c r="D22" s="88">
        <f>SUM(D16:D21)</f>
        <v>3557830087</v>
      </c>
      <c r="E22" s="89">
        <f>SUM(E16:E21)</f>
        <v>384994931</v>
      </c>
      <c r="F22" s="90">
        <f t="shared" si="0"/>
        <v>3942825018</v>
      </c>
      <c r="G22" s="88">
        <f>SUM(G16:G21)</f>
        <v>3557830087</v>
      </c>
      <c r="H22" s="89">
        <f>SUM(H16:H21)</f>
        <v>384994931</v>
      </c>
      <c r="I22" s="90">
        <f t="shared" si="1"/>
        <v>3942825018</v>
      </c>
      <c r="J22" s="88">
        <f>SUM(J16:J21)</f>
        <v>505332179</v>
      </c>
      <c r="K22" s="89">
        <f>SUM(K16:K21)</f>
        <v>75857767</v>
      </c>
      <c r="L22" s="89">
        <f t="shared" si="2"/>
        <v>581189946</v>
      </c>
      <c r="M22" s="105">
        <f t="shared" si="3"/>
        <v>0.1474044481676767</v>
      </c>
      <c r="N22" s="88">
        <f>SUM(N16:N21)</f>
        <v>532735917</v>
      </c>
      <c r="O22" s="89">
        <f>SUM(O16:O21)</f>
        <v>73585914</v>
      </c>
      <c r="P22" s="89">
        <f t="shared" si="4"/>
        <v>606321831</v>
      </c>
      <c r="Q22" s="105">
        <f t="shared" si="5"/>
        <v>0.1537785289055402</v>
      </c>
      <c r="R22" s="88">
        <f>SUM(R16:R21)</f>
        <v>0</v>
      </c>
      <c r="S22" s="89">
        <f>SUM(S16:S21)</f>
        <v>0</v>
      </c>
      <c r="T22" s="89">
        <f t="shared" si="6"/>
        <v>0</v>
      </c>
      <c r="U22" s="105">
        <f t="shared" si="7"/>
        <v>0</v>
      </c>
      <c r="V22" s="88">
        <f>SUM(V16:V21)</f>
        <v>0</v>
      </c>
      <c r="W22" s="89">
        <f>SUM(W16:W21)</f>
        <v>0</v>
      </c>
      <c r="X22" s="89">
        <f t="shared" si="8"/>
        <v>0</v>
      </c>
      <c r="Y22" s="105">
        <f t="shared" si="9"/>
        <v>0</v>
      </c>
      <c r="Z22" s="88">
        <f t="shared" si="10"/>
        <v>1038068096</v>
      </c>
      <c r="AA22" s="89">
        <f t="shared" si="11"/>
        <v>149443681</v>
      </c>
      <c r="AB22" s="89">
        <f t="shared" si="12"/>
        <v>1187511777</v>
      </c>
      <c r="AC22" s="105">
        <f t="shared" si="13"/>
        <v>0.3011829770732169</v>
      </c>
      <c r="AD22" s="88">
        <f>SUM(AD16:AD21)</f>
        <v>593099104</v>
      </c>
      <c r="AE22" s="89">
        <f>SUM(AE16:AE21)</f>
        <v>80990109</v>
      </c>
      <c r="AF22" s="89">
        <f t="shared" si="14"/>
        <v>674089213</v>
      </c>
      <c r="AG22" s="89">
        <f>SUM(AG16:AG21)</f>
        <v>3778892816</v>
      </c>
      <c r="AH22" s="89">
        <f>SUM(AH16:AH21)</f>
        <v>3744598081</v>
      </c>
      <c r="AI22" s="90">
        <f>SUM(AI16:AI21)</f>
        <v>1431640560</v>
      </c>
      <c r="AJ22" s="126">
        <f t="shared" si="15"/>
        <v>0.3788518568027043</v>
      </c>
      <c r="AK22" s="127">
        <f t="shared" si="16"/>
        <v>-0.10053177041419292</v>
      </c>
    </row>
    <row r="23" spans="1:37" ht="13.5">
      <c r="A23" s="62" t="s">
        <v>97</v>
      </c>
      <c r="B23" s="63" t="s">
        <v>200</v>
      </c>
      <c r="C23" s="64" t="s">
        <v>201</v>
      </c>
      <c r="D23" s="85">
        <v>658106828</v>
      </c>
      <c r="E23" s="86">
        <v>129720370</v>
      </c>
      <c r="F23" s="87">
        <f t="shared" si="0"/>
        <v>787827198</v>
      </c>
      <c r="G23" s="85">
        <v>658106828</v>
      </c>
      <c r="H23" s="86">
        <v>129720370</v>
      </c>
      <c r="I23" s="87">
        <f t="shared" si="1"/>
        <v>787827198</v>
      </c>
      <c r="J23" s="85">
        <v>98767159</v>
      </c>
      <c r="K23" s="86">
        <v>12226217</v>
      </c>
      <c r="L23" s="86">
        <f t="shared" si="2"/>
        <v>110993376</v>
      </c>
      <c r="M23" s="104">
        <f t="shared" si="3"/>
        <v>0.14088543310229815</v>
      </c>
      <c r="N23" s="85">
        <v>78128087</v>
      </c>
      <c r="O23" s="86">
        <v>23694834</v>
      </c>
      <c r="P23" s="86">
        <f t="shared" si="4"/>
        <v>101822921</v>
      </c>
      <c r="Q23" s="104">
        <f t="shared" si="5"/>
        <v>0.12924524725535053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176895246</v>
      </c>
      <c r="AA23" s="86">
        <f t="shared" si="11"/>
        <v>35921051</v>
      </c>
      <c r="AB23" s="86">
        <f t="shared" si="12"/>
        <v>212816297</v>
      </c>
      <c r="AC23" s="104">
        <f t="shared" si="13"/>
        <v>0.2701306803576487</v>
      </c>
      <c r="AD23" s="85">
        <v>191994339</v>
      </c>
      <c r="AE23" s="86">
        <v>18093087</v>
      </c>
      <c r="AF23" s="86">
        <f t="shared" si="14"/>
        <v>210087426</v>
      </c>
      <c r="AG23" s="86">
        <v>575676801</v>
      </c>
      <c r="AH23" s="86">
        <v>772977237</v>
      </c>
      <c r="AI23" s="87">
        <v>298413339</v>
      </c>
      <c r="AJ23" s="124">
        <f t="shared" si="15"/>
        <v>0.5183695755702339</v>
      </c>
      <c r="AK23" s="125">
        <f t="shared" si="16"/>
        <v>-0.5153307223631747</v>
      </c>
    </row>
    <row r="24" spans="1:37" ht="13.5">
      <c r="A24" s="62" t="s">
        <v>97</v>
      </c>
      <c r="B24" s="63" t="s">
        <v>202</v>
      </c>
      <c r="C24" s="64" t="s">
        <v>203</v>
      </c>
      <c r="D24" s="85">
        <v>879325434</v>
      </c>
      <c r="E24" s="86">
        <v>76179000</v>
      </c>
      <c r="F24" s="87">
        <f t="shared" si="0"/>
        <v>955504434</v>
      </c>
      <c r="G24" s="85">
        <v>879325434</v>
      </c>
      <c r="H24" s="86">
        <v>76179000</v>
      </c>
      <c r="I24" s="87">
        <f t="shared" si="1"/>
        <v>955504434</v>
      </c>
      <c r="J24" s="85">
        <v>136745625</v>
      </c>
      <c r="K24" s="86">
        <v>14537891</v>
      </c>
      <c r="L24" s="86">
        <f t="shared" si="2"/>
        <v>151283516</v>
      </c>
      <c r="M24" s="104">
        <f t="shared" si="3"/>
        <v>0.15832842906514447</v>
      </c>
      <c r="N24" s="85">
        <v>216785048</v>
      </c>
      <c r="O24" s="86">
        <v>19155513</v>
      </c>
      <c r="P24" s="86">
        <f t="shared" si="4"/>
        <v>235940561</v>
      </c>
      <c r="Q24" s="104">
        <f t="shared" si="5"/>
        <v>0.24692775104380102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353530673</v>
      </c>
      <c r="AA24" s="86">
        <f t="shared" si="11"/>
        <v>33693404</v>
      </c>
      <c r="AB24" s="86">
        <f t="shared" si="12"/>
        <v>387224077</v>
      </c>
      <c r="AC24" s="104">
        <f t="shared" si="13"/>
        <v>0.4052561801089455</v>
      </c>
      <c r="AD24" s="85">
        <v>182125843</v>
      </c>
      <c r="AE24" s="86">
        <v>10734690</v>
      </c>
      <c r="AF24" s="86">
        <f t="shared" si="14"/>
        <v>192860533</v>
      </c>
      <c r="AG24" s="86">
        <v>801437984</v>
      </c>
      <c r="AH24" s="86">
        <v>792002521</v>
      </c>
      <c r="AI24" s="87">
        <v>307588151</v>
      </c>
      <c r="AJ24" s="124">
        <f t="shared" si="15"/>
        <v>0.38379532433042257</v>
      </c>
      <c r="AK24" s="125">
        <f t="shared" si="16"/>
        <v>0.2233739963790311</v>
      </c>
    </row>
    <row r="25" spans="1:37" ht="13.5">
      <c r="A25" s="62" t="s">
        <v>97</v>
      </c>
      <c r="B25" s="63" t="s">
        <v>204</v>
      </c>
      <c r="C25" s="64" t="s">
        <v>205</v>
      </c>
      <c r="D25" s="85">
        <v>356990249</v>
      </c>
      <c r="E25" s="86">
        <v>64927000</v>
      </c>
      <c r="F25" s="87">
        <f t="shared" si="0"/>
        <v>421917249</v>
      </c>
      <c r="G25" s="85">
        <v>356990249</v>
      </c>
      <c r="H25" s="86">
        <v>64927000</v>
      </c>
      <c r="I25" s="87">
        <f t="shared" si="1"/>
        <v>421917249</v>
      </c>
      <c r="J25" s="85">
        <v>68251761</v>
      </c>
      <c r="K25" s="86">
        <v>4778285</v>
      </c>
      <c r="L25" s="86">
        <f t="shared" si="2"/>
        <v>73030046</v>
      </c>
      <c r="M25" s="104">
        <f t="shared" si="3"/>
        <v>0.1730909228600891</v>
      </c>
      <c r="N25" s="85">
        <v>101955396</v>
      </c>
      <c r="O25" s="86">
        <v>6385940</v>
      </c>
      <c r="P25" s="86">
        <f t="shared" si="4"/>
        <v>108341336</v>
      </c>
      <c r="Q25" s="104">
        <f t="shared" si="5"/>
        <v>0.2567833769697337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170207157</v>
      </c>
      <c r="AA25" s="86">
        <f t="shared" si="11"/>
        <v>11164225</v>
      </c>
      <c r="AB25" s="86">
        <f t="shared" si="12"/>
        <v>181371382</v>
      </c>
      <c r="AC25" s="104">
        <f t="shared" si="13"/>
        <v>0.4298742998298228</v>
      </c>
      <c r="AD25" s="85">
        <v>84897819</v>
      </c>
      <c r="AE25" s="86">
        <v>7080613</v>
      </c>
      <c r="AF25" s="86">
        <f t="shared" si="14"/>
        <v>91978432</v>
      </c>
      <c r="AG25" s="86">
        <v>435679488</v>
      </c>
      <c r="AH25" s="86">
        <v>444968570</v>
      </c>
      <c r="AI25" s="87">
        <v>197539548</v>
      </c>
      <c r="AJ25" s="124">
        <f t="shared" si="15"/>
        <v>0.453405665037873</v>
      </c>
      <c r="AK25" s="125">
        <f t="shared" si="16"/>
        <v>0.17789935797122536</v>
      </c>
    </row>
    <row r="26" spans="1:37" ht="13.5">
      <c r="A26" s="62" t="s">
        <v>97</v>
      </c>
      <c r="B26" s="63" t="s">
        <v>206</v>
      </c>
      <c r="C26" s="64" t="s">
        <v>207</v>
      </c>
      <c r="D26" s="85">
        <v>2121950758</v>
      </c>
      <c r="E26" s="86">
        <v>230321000</v>
      </c>
      <c r="F26" s="87">
        <f t="shared" si="0"/>
        <v>2352271758</v>
      </c>
      <c r="G26" s="85">
        <v>2121950758</v>
      </c>
      <c r="H26" s="86">
        <v>230321000</v>
      </c>
      <c r="I26" s="87">
        <f t="shared" si="1"/>
        <v>2352271758</v>
      </c>
      <c r="J26" s="85">
        <v>598064363</v>
      </c>
      <c r="K26" s="86">
        <v>41256852</v>
      </c>
      <c r="L26" s="86">
        <f t="shared" si="2"/>
        <v>639321215</v>
      </c>
      <c r="M26" s="104">
        <f t="shared" si="3"/>
        <v>0.271788841074884</v>
      </c>
      <c r="N26" s="85">
        <v>692852214</v>
      </c>
      <c r="O26" s="86">
        <v>51528493</v>
      </c>
      <c r="P26" s="86">
        <f t="shared" si="4"/>
        <v>744380707</v>
      </c>
      <c r="Q26" s="104">
        <f t="shared" si="5"/>
        <v>0.31645183192306986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1290916577</v>
      </c>
      <c r="AA26" s="86">
        <f t="shared" si="11"/>
        <v>92785345</v>
      </c>
      <c r="AB26" s="86">
        <f t="shared" si="12"/>
        <v>1383701922</v>
      </c>
      <c r="AC26" s="104">
        <f t="shared" si="13"/>
        <v>0.5882406729979538</v>
      </c>
      <c r="AD26" s="85">
        <v>252303895</v>
      </c>
      <c r="AE26" s="86">
        <v>29174252</v>
      </c>
      <c r="AF26" s="86">
        <f t="shared" si="14"/>
        <v>281478147</v>
      </c>
      <c r="AG26" s="86">
        <v>2518309937</v>
      </c>
      <c r="AH26" s="86">
        <v>2518309940</v>
      </c>
      <c r="AI26" s="87">
        <v>622798105</v>
      </c>
      <c r="AJ26" s="124">
        <f t="shared" si="15"/>
        <v>0.2473079646987074</v>
      </c>
      <c r="AK26" s="125">
        <f t="shared" si="16"/>
        <v>1.6445417341759039</v>
      </c>
    </row>
    <row r="27" spans="1:37" ht="13.5">
      <c r="A27" s="62" t="s">
        <v>97</v>
      </c>
      <c r="B27" s="63" t="s">
        <v>208</v>
      </c>
      <c r="C27" s="64" t="s">
        <v>209</v>
      </c>
      <c r="D27" s="85">
        <v>126336791</v>
      </c>
      <c r="E27" s="86">
        <v>68698000</v>
      </c>
      <c r="F27" s="87">
        <f t="shared" si="0"/>
        <v>195034791</v>
      </c>
      <c r="G27" s="85">
        <v>126336791</v>
      </c>
      <c r="H27" s="86">
        <v>68698000</v>
      </c>
      <c r="I27" s="87">
        <f t="shared" si="1"/>
        <v>195034791</v>
      </c>
      <c r="J27" s="85">
        <v>3925755</v>
      </c>
      <c r="K27" s="86">
        <v>782244</v>
      </c>
      <c r="L27" s="86">
        <f t="shared" si="2"/>
        <v>4707999</v>
      </c>
      <c r="M27" s="104">
        <f t="shared" si="3"/>
        <v>0.02413927779685215</v>
      </c>
      <c r="N27" s="85">
        <v>0</v>
      </c>
      <c r="O27" s="86">
        <v>9722474</v>
      </c>
      <c r="P27" s="86">
        <f t="shared" si="4"/>
        <v>9722474</v>
      </c>
      <c r="Q27" s="104">
        <f t="shared" si="5"/>
        <v>0.04984994702816894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3925755</v>
      </c>
      <c r="AA27" s="86">
        <f t="shared" si="11"/>
        <v>10504718</v>
      </c>
      <c r="AB27" s="86">
        <f t="shared" si="12"/>
        <v>14430473</v>
      </c>
      <c r="AC27" s="104">
        <f t="shared" si="13"/>
        <v>0.07398922482502109</v>
      </c>
      <c r="AD27" s="85">
        <v>39657327</v>
      </c>
      <c r="AE27" s="86">
        <v>38833914</v>
      </c>
      <c r="AF27" s="86">
        <f t="shared" si="14"/>
        <v>78491241</v>
      </c>
      <c r="AG27" s="86">
        <v>213416435</v>
      </c>
      <c r="AH27" s="86">
        <v>211199485</v>
      </c>
      <c r="AI27" s="87">
        <v>126941722</v>
      </c>
      <c r="AJ27" s="124">
        <f t="shared" si="15"/>
        <v>0.5948076210719198</v>
      </c>
      <c r="AK27" s="125">
        <f t="shared" si="16"/>
        <v>-0.8761330069937358</v>
      </c>
    </row>
    <row r="28" spans="1:37" ht="13.5">
      <c r="A28" s="62" t="s">
        <v>97</v>
      </c>
      <c r="B28" s="63" t="s">
        <v>210</v>
      </c>
      <c r="C28" s="64" t="s">
        <v>211</v>
      </c>
      <c r="D28" s="85">
        <v>229787602</v>
      </c>
      <c r="E28" s="86">
        <v>63848274</v>
      </c>
      <c r="F28" s="87">
        <f t="shared" si="0"/>
        <v>293635876</v>
      </c>
      <c r="G28" s="85">
        <v>229787602</v>
      </c>
      <c r="H28" s="86">
        <v>63848274</v>
      </c>
      <c r="I28" s="87">
        <f t="shared" si="1"/>
        <v>293635876</v>
      </c>
      <c r="J28" s="85">
        <v>44030543</v>
      </c>
      <c r="K28" s="86">
        <v>9266904</v>
      </c>
      <c r="L28" s="86">
        <f t="shared" si="2"/>
        <v>53297447</v>
      </c>
      <c r="M28" s="104">
        <f t="shared" si="3"/>
        <v>0.18150863486449456</v>
      </c>
      <c r="N28" s="85">
        <v>46667176</v>
      </c>
      <c r="O28" s="86">
        <v>16495083</v>
      </c>
      <c r="P28" s="86">
        <f t="shared" si="4"/>
        <v>63162259</v>
      </c>
      <c r="Q28" s="104">
        <f t="shared" si="5"/>
        <v>0.21510402564024567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90697719</v>
      </c>
      <c r="AA28" s="86">
        <f t="shared" si="11"/>
        <v>25761987</v>
      </c>
      <c r="AB28" s="86">
        <f t="shared" si="12"/>
        <v>116459706</v>
      </c>
      <c r="AC28" s="104">
        <f t="shared" si="13"/>
        <v>0.39661266050474026</v>
      </c>
      <c r="AD28" s="85">
        <v>47163525</v>
      </c>
      <c r="AE28" s="86">
        <v>7884985</v>
      </c>
      <c r="AF28" s="86">
        <f t="shared" si="14"/>
        <v>55048510</v>
      </c>
      <c r="AG28" s="86">
        <v>270085665</v>
      </c>
      <c r="AH28" s="86">
        <v>275375934</v>
      </c>
      <c r="AI28" s="87">
        <v>93018516</v>
      </c>
      <c r="AJ28" s="124">
        <f t="shared" si="15"/>
        <v>0.3444037505655844</v>
      </c>
      <c r="AK28" s="125">
        <f t="shared" si="16"/>
        <v>0.14739270872181653</v>
      </c>
    </row>
    <row r="29" spans="1:37" ht="13.5">
      <c r="A29" s="62" t="s">
        <v>112</v>
      </c>
      <c r="B29" s="63" t="s">
        <v>212</v>
      </c>
      <c r="C29" s="64" t="s">
        <v>213</v>
      </c>
      <c r="D29" s="85">
        <v>119938709</v>
      </c>
      <c r="E29" s="86">
        <v>800000</v>
      </c>
      <c r="F29" s="87">
        <f t="shared" si="0"/>
        <v>120738709</v>
      </c>
      <c r="G29" s="85">
        <v>119938709</v>
      </c>
      <c r="H29" s="86">
        <v>800000</v>
      </c>
      <c r="I29" s="87">
        <f t="shared" si="1"/>
        <v>120738709</v>
      </c>
      <c r="J29" s="85">
        <v>28409526</v>
      </c>
      <c r="K29" s="86">
        <v>2557644</v>
      </c>
      <c r="L29" s="86">
        <f t="shared" si="2"/>
        <v>30967170</v>
      </c>
      <c r="M29" s="104">
        <f t="shared" si="3"/>
        <v>0.25648087723051605</v>
      </c>
      <c r="N29" s="85">
        <v>36744302</v>
      </c>
      <c r="O29" s="86">
        <v>935511</v>
      </c>
      <c r="P29" s="86">
        <f t="shared" si="4"/>
        <v>37679813</v>
      </c>
      <c r="Q29" s="104">
        <f t="shared" si="5"/>
        <v>0.3120773222778123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65153828</v>
      </c>
      <c r="AA29" s="86">
        <f t="shared" si="11"/>
        <v>3493155</v>
      </c>
      <c r="AB29" s="86">
        <f t="shared" si="12"/>
        <v>68646983</v>
      </c>
      <c r="AC29" s="104">
        <f t="shared" si="13"/>
        <v>0.5685581995083283</v>
      </c>
      <c r="AD29" s="85">
        <v>31929892</v>
      </c>
      <c r="AE29" s="86">
        <v>7500</v>
      </c>
      <c r="AF29" s="86">
        <f t="shared" si="14"/>
        <v>31937392</v>
      </c>
      <c r="AG29" s="86">
        <v>219773585</v>
      </c>
      <c r="AH29" s="86">
        <v>122901272</v>
      </c>
      <c r="AI29" s="87">
        <v>64315929</v>
      </c>
      <c r="AJ29" s="124">
        <f t="shared" si="15"/>
        <v>0.292646311430011</v>
      </c>
      <c r="AK29" s="125">
        <f t="shared" si="16"/>
        <v>0.17980243972331866</v>
      </c>
    </row>
    <row r="30" spans="1:37" ht="13.5">
      <c r="A30" s="65"/>
      <c r="B30" s="66" t="s">
        <v>214</v>
      </c>
      <c r="C30" s="67"/>
      <c r="D30" s="88">
        <f>SUM(D23:D29)</f>
        <v>4492436371</v>
      </c>
      <c r="E30" s="89">
        <f>SUM(E23:E29)</f>
        <v>634493644</v>
      </c>
      <c r="F30" s="90">
        <f t="shared" si="0"/>
        <v>5126930015</v>
      </c>
      <c r="G30" s="88">
        <f>SUM(G23:G29)</f>
        <v>4492436371</v>
      </c>
      <c r="H30" s="89">
        <f>SUM(H23:H29)</f>
        <v>634493644</v>
      </c>
      <c r="I30" s="90">
        <f t="shared" si="1"/>
        <v>5126930015</v>
      </c>
      <c r="J30" s="88">
        <f>SUM(J23:J29)</f>
        <v>978194732</v>
      </c>
      <c r="K30" s="89">
        <f>SUM(K23:K29)</f>
        <v>85406037</v>
      </c>
      <c r="L30" s="89">
        <f t="shared" si="2"/>
        <v>1063600769</v>
      </c>
      <c r="M30" s="105">
        <f t="shared" si="3"/>
        <v>0.20745373271883838</v>
      </c>
      <c r="N30" s="88">
        <f>SUM(N23:N29)</f>
        <v>1173132223</v>
      </c>
      <c r="O30" s="89">
        <f>SUM(O23:O29)</f>
        <v>127917848</v>
      </c>
      <c r="P30" s="89">
        <f t="shared" si="4"/>
        <v>1301050071</v>
      </c>
      <c r="Q30" s="105">
        <f t="shared" si="5"/>
        <v>0.2537678624817351</v>
      </c>
      <c r="R30" s="88">
        <f>SUM(R23:R29)</f>
        <v>0</v>
      </c>
      <c r="S30" s="89">
        <f>SUM(S23:S29)</f>
        <v>0</v>
      </c>
      <c r="T30" s="89">
        <f t="shared" si="6"/>
        <v>0</v>
      </c>
      <c r="U30" s="105">
        <f t="shared" si="7"/>
        <v>0</v>
      </c>
      <c r="V30" s="88">
        <f>SUM(V23:V29)</f>
        <v>0</v>
      </c>
      <c r="W30" s="89">
        <f>SUM(W23:W29)</f>
        <v>0</v>
      </c>
      <c r="X30" s="89">
        <f t="shared" si="8"/>
        <v>0</v>
      </c>
      <c r="Y30" s="105">
        <f t="shared" si="9"/>
        <v>0</v>
      </c>
      <c r="Z30" s="88">
        <f t="shared" si="10"/>
        <v>2151326955</v>
      </c>
      <c r="AA30" s="89">
        <f t="shared" si="11"/>
        <v>213323885</v>
      </c>
      <c r="AB30" s="89">
        <f t="shared" si="12"/>
        <v>2364650840</v>
      </c>
      <c r="AC30" s="105">
        <f t="shared" si="13"/>
        <v>0.46122159520057343</v>
      </c>
      <c r="AD30" s="88">
        <f>SUM(AD23:AD29)</f>
        <v>830072640</v>
      </c>
      <c r="AE30" s="89">
        <f>SUM(AE23:AE29)</f>
        <v>111809041</v>
      </c>
      <c r="AF30" s="89">
        <f t="shared" si="14"/>
        <v>941881681</v>
      </c>
      <c r="AG30" s="89">
        <f>SUM(AG23:AG29)</f>
        <v>5034379895</v>
      </c>
      <c r="AH30" s="89">
        <f>SUM(AH23:AH29)</f>
        <v>5137734959</v>
      </c>
      <c r="AI30" s="90">
        <f>SUM(AI23:AI29)</f>
        <v>1710615310</v>
      </c>
      <c r="AJ30" s="126">
        <f t="shared" si="15"/>
        <v>0.339786695815096</v>
      </c>
      <c r="AK30" s="127">
        <f t="shared" si="16"/>
        <v>0.3813306886048249</v>
      </c>
    </row>
    <row r="31" spans="1:37" ht="13.5">
      <c r="A31" s="62" t="s">
        <v>97</v>
      </c>
      <c r="B31" s="63" t="s">
        <v>215</v>
      </c>
      <c r="C31" s="64" t="s">
        <v>216</v>
      </c>
      <c r="D31" s="85">
        <v>790573015</v>
      </c>
      <c r="E31" s="86">
        <v>66283400</v>
      </c>
      <c r="F31" s="87">
        <f t="shared" si="0"/>
        <v>856856415</v>
      </c>
      <c r="G31" s="85">
        <v>790573015</v>
      </c>
      <c r="H31" s="86">
        <v>66283400</v>
      </c>
      <c r="I31" s="87">
        <f t="shared" si="1"/>
        <v>856856415</v>
      </c>
      <c r="J31" s="85">
        <v>86827647</v>
      </c>
      <c r="K31" s="86">
        <v>9888626</v>
      </c>
      <c r="L31" s="86">
        <f t="shared" si="2"/>
        <v>96716273</v>
      </c>
      <c r="M31" s="104">
        <f t="shared" si="3"/>
        <v>0.11287337213901819</v>
      </c>
      <c r="N31" s="85">
        <v>180409697</v>
      </c>
      <c r="O31" s="86">
        <v>18428043</v>
      </c>
      <c r="P31" s="86">
        <f t="shared" si="4"/>
        <v>198837740</v>
      </c>
      <c r="Q31" s="104">
        <f t="shared" si="5"/>
        <v>0.23205491202397077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267237344</v>
      </c>
      <c r="AA31" s="86">
        <f t="shared" si="11"/>
        <v>28316669</v>
      </c>
      <c r="AB31" s="86">
        <f t="shared" si="12"/>
        <v>295554013</v>
      </c>
      <c r="AC31" s="104">
        <f t="shared" si="13"/>
        <v>0.344928284162989</v>
      </c>
      <c r="AD31" s="85">
        <v>137191921</v>
      </c>
      <c r="AE31" s="86">
        <v>23917498</v>
      </c>
      <c r="AF31" s="86">
        <f t="shared" si="14"/>
        <v>161109419</v>
      </c>
      <c r="AG31" s="86">
        <v>851170707</v>
      </c>
      <c r="AH31" s="86">
        <v>801694488</v>
      </c>
      <c r="AI31" s="87">
        <v>271510112</v>
      </c>
      <c r="AJ31" s="124">
        <f t="shared" si="15"/>
        <v>0.31898432331741416</v>
      </c>
      <c r="AK31" s="125">
        <f t="shared" si="16"/>
        <v>0.2341782450348231</v>
      </c>
    </row>
    <row r="32" spans="1:37" ht="13.5">
      <c r="A32" s="62" t="s">
        <v>97</v>
      </c>
      <c r="B32" s="63" t="s">
        <v>217</v>
      </c>
      <c r="C32" s="64" t="s">
        <v>218</v>
      </c>
      <c r="D32" s="85">
        <v>835705987</v>
      </c>
      <c r="E32" s="86">
        <v>102164001</v>
      </c>
      <c r="F32" s="87">
        <f t="shared" si="0"/>
        <v>937869988</v>
      </c>
      <c r="G32" s="85">
        <v>835705987</v>
      </c>
      <c r="H32" s="86">
        <v>102164001</v>
      </c>
      <c r="I32" s="87">
        <f t="shared" si="1"/>
        <v>937869988</v>
      </c>
      <c r="J32" s="85">
        <v>139936630</v>
      </c>
      <c r="K32" s="86">
        <v>24742090</v>
      </c>
      <c r="L32" s="86">
        <f t="shared" si="2"/>
        <v>164678720</v>
      </c>
      <c r="M32" s="104">
        <f t="shared" si="3"/>
        <v>0.17558800484827966</v>
      </c>
      <c r="N32" s="85">
        <v>144294850</v>
      </c>
      <c r="O32" s="86">
        <v>11855090</v>
      </c>
      <c r="P32" s="86">
        <f t="shared" si="4"/>
        <v>156149940</v>
      </c>
      <c r="Q32" s="104">
        <f t="shared" si="5"/>
        <v>0.1664942284089807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284231480</v>
      </c>
      <c r="AA32" s="86">
        <f t="shared" si="11"/>
        <v>36597180</v>
      </c>
      <c r="AB32" s="86">
        <f t="shared" si="12"/>
        <v>320828660</v>
      </c>
      <c r="AC32" s="104">
        <f t="shared" si="13"/>
        <v>0.3420822332572604</v>
      </c>
      <c r="AD32" s="85">
        <v>199436700</v>
      </c>
      <c r="AE32" s="86">
        <v>16187341</v>
      </c>
      <c r="AF32" s="86">
        <f t="shared" si="14"/>
        <v>215624041</v>
      </c>
      <c r="AG32" s="86">
        <v>875148585</v>
      </c>
      <c r="AH32" s="86">
        <v>817524237</v>
      </c>
      <c r="AI32" s="87">
        <v>264974649</v>
      </c>
      <c r="AJ32" s="124">
        <f t="shared" si="15"/>
        <v>0.3027767553323531</v>
      </c>
      <c r="AK32" s="125">
        <f t="shared" si="16"/>
        <v>-0.2758231444145878</v>
      </c>
    </row>
    <row r="33" spans="1:37" ht="13.5">
      <c r="A33" s="62" t="s">
        <v>97</v>
      </c>
      <c r="B33" s="63" t="s">
        <v>219</v>
      </c>
      <c r="C33" s="64" t="s">
        <v>220</v>
      </c>
      <c r="D33" s="85">
        <v>1092829880</v>
      </c>
      <c r="E33" s="86">
        <v>777867800</v>
      </c>
      <c r="F33" s="87">
        <f t="shared" si="0"/>
        <v>1870697680</v>
      </c>
      <c r="G33" s="85">
        <v>1092829880</v>
      </c>
      <c r="H33" s="86">
        <v>777867800</v>
      </c>
      <c r="I33" s="87">
        <f t="shared" si="1"/>
        <v>1870697680</v>
      </c>
      <c r="J33" s="85">
        <v>242290206</v>
      </c>
      <c r="K33" s="86">
        <v>18708014</v>
      </c>
      <c r="L33" s="86">
        <f t="shared" si="2"/>
        <v>260998220</v>
      </c>
      <c r="M33" s="104">
        <f t="shared" si="3"/>
        <v>0.13951918730128537</v>
      </c>
      <c r="N33" s="85">
        <v>265682366</v>
      </c>
      <c r="O33" s="86">
        <v>21710750</v>
      </c>
      <c r="P33" s="86">
        <f t="shared" si="4"/>
        <v>287393116</v>
      </c>
      <c r="Q33" s="104">
        <f t="shared" si="5"/>
        <v>0.1536288407649065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507972572</v>
      </c>
      <c r="AA33" s="86">
        <f t="shared" si="11"/>
        <v>40418764</v>
      </c>
      <c r="AB33" s="86">
        <f t="shared" si="12"/>
        <v>548391336</v>
      </c>
      <c r="AC33" s="104">
        <f t="shared" si="13"/>
        <v>0.29314802806619183</v>
      </c>
      <c r="AD33" s="85">
        <v>202331146</v>
      </c>
      <c r="AE33" s="86">
        <v>12621775</v>
      </c>
      <c r="AF33" s="86">
        <f t="shared" si="14"/>
        <v>214952921</v>
      </c>
      <c r="AG33" s="86">
        <v>1239501970</v>
      </c>
      <c r="AH33" s="86">
        <v>1184898610</v>
      </c>
      <c r="AI33" s="87">
        <v>432026653</v>
      </c>
      <c r="AJ33" s="124">
        <f t="shared" si="15"/>
        <v>0.34854858116925785</v>
      </c>
      <c r="AK33" s="125">
        <f t="shared" si="16"/>
        <v>0.3370049342106869</v>
      </c>
    </row>
    <row r="34" spans="1:37" ht="13.5">
      <c r="A34" s="62" t="s">
        <v>97</v>
      </c>
      <c r="B34" s="63" t="s">
        <v>221</v>
      </c>
      <c r="C34" s="64" t="s">
        <v>222</v>
      </c>
      <c r="D34" s="85">
        <v>170847947</v>
      </c>
      <c r="E34" s="86">
        <v>47060800</v>
      </c>
      <c r="F34" s="87">
        <f t="shared" si="0"/>
        <v>217908747</v>
      </c>
      <c r="G34" s="85">
        <v>170847947</v>
      </c>
      <c r="H34" s="86">
        <v>47060800</v>
      </c>
      <c r="I34" s="87">
        <f t="shared" si="1"/>
        <v>217908747</v>
      </c>
      <c r="J34" s="85">
        <v>23196550</v>
      </c>
      <c r="K34" s="86">
        <v>2888428</v>
      </c>
      <c r="L34" s="86">
        <f t="shared" si="2"/>
        <v>26084978</v>
      </c>
      <c r="M34" s="104">
        <f t="shared" si="3"/>
        <v>0.1197059703160975</v>
      </c>
      <c r="N34" s="85">
        <v>22001295</v>
      </c>
      <c r="O34" s="86">
        <v>54056</v>
      </c>
      <c r="P34" s="86">
        <f t="shared" si="4"/>
        <v>22055351</v>
      </c>
      <c r="Q34" s="104">
        <f t="shared" si="5"/>
        <v>0.10121370208236753</v>
      </c>
      <c r="R34" s="85">
        <v>0</v>
      </c>
      <c r="S34" s="86">
        <v>0</v>
      </c>
      <c r="T34" s="86">
        <f t="shared" si="6"/>
        <v>0</v>
      </c>
      <c r="U34" s="104">
        <f t="shared" si="7"/>
        <v>0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f t="shared" si="10"/>
        <v>45197845</v>
      </c>
      <c r="AA34" s="86">
        <f t="shared" si="11"/>
        <v>2942484</v>
      </c>
      <c r="AB34" s="86">
        <f t="shared" si="12"/>
        <v>48140329</v>
      </c>
      <c r="AC34" s="104">
        <f t="shared" si="13"/>
        <v>0.22091967239846502</v>
      </c>
      <c r="AD34" s="85">
        <v>35052417</v>
      </c>
      <c r="AE34" s="86">
        <v>56623</v>
      </c>
      <c r="AF34" s="86">
        <f t="shared" si="14"/>
        <v>35109040</v>
      </c>
      <c r="AG34" s="86">
        <v>246622922</v>
      </c>
      <c r="AH34" s="86">
        <v>242719482</v>
      </c>
      <c r="AI34" s="87">
        <v>77556508</v>
      </c>
      <c r="AJ34" s="124">
        <f t="shared" si="15"/>
        <v>0.31447404552282454</v>
      </c>
      <c r="AK34" s="125">
        <f t="shared" si="16"/>
        <v>-0.371804213387777</v>
      </c>
    </row>
    <row r="35" spans="1:37" ht="13.5">
      <c r="A35" s="62" t="s">
        <v>112</v>
      </c>
      <c r="B35" s="63" t="s">
        <v>223</v>
      </c>
      <c r="C35" s="64" t="s">
        <v>224</v>
      </c>
      <c r="D35" s="85">
        <v>157187160</v>
      </c>
      <c r="E35" s="86">
        <v>5038000</v>
      </c>
      <c r="F35" s="87">
        <f t="shared" si="0"/>
        <v>162225160</v>
      </c>
      <c r="G35" s="85">
        <v>157187160</v>
      </c>
      <c r="H35" s="86">
        <v>5038000</v>
      </c>
      <c r="I35" s="87">
        <f t="shared" si="1"/>
        <v>162225160</v>
      </c>
      <c r="J35" s="85">
        <v>29212729</v>
      </c>
      <c r="K35" s="86">
        <v>0</v>
      </c>
      <c r="L35" s="86">
        <f t="shared" si="2"/>
        <v>29212729</v>
      </c>
      <c r="M35" s="104">
        <f t="shared" si="3"/>
        <v>0.1800752053503908</v>
      </c>
      <c r="N35" s="85">
        <v>40525791</v>
      </c>
      <c r="O35" s="86">
        <v>218963</v>
      </c>
      <c r="P35" s="86">
        <f t="shared" si="4"/>
        <v>40744754</v>
      </c>
      <c r="Q35" s="104">
        <f t="shared" si="5"/>
        <v>0.25116174334486707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69738520</v>
      </c>
      <c r="AA35" s="86">
        <f t="shared" si="11"/>
        <v>218963</v>
      </c>
      <c r="AB35" s="86">
        <f t="shared" si="12"/>
        <v>69957483</v>
      </c>
      <c r="AC35" s="104">
        <f t="shared" si="13"/>
        <v>0.43123694869525786</v>
      </c>
      <c r="AD35" s="85">
        <v>37745177</v>
      </c>
      <c r="AE35" s="86">
        <v>30019</v>
      </c>
      <c r="AF35" s="86">
        <f t="shared" si="14"/>
        <v>37775196</v>
      </c>
      <c r="AG35" s="86">
        <v>157597000</v>
      </c>
      <c r="AH35" s="86">
        <v>196146753</v>
      </c>
      <c r="AI35" s="87">
        <v>52571489</v>
      </c>
      <c r="AJ35" s="124">
        <f t="shared" si="15"/>
        <v>0.3335817877243856</v>
      </c>
      <c r="AK35" s="125">
        <f t="shared" si="16"/>
        <v>0.07861131944887867</v>
      </c>
    </row>
    <row r="36" spans="1:37" ht="13.5">
      <c r="A36" s="65"/>
      <c r="B36" s="66" t="s">
        <v>225</v>
      </c>
      <c r="C36" s="67"/>
      <c r="D36" s="88">
        <f>SUM(D31:D35)</f>
        <v>3047143989</v>
      </c>
      <c r="E36" s="89">
        <f>SUM(E31:E35)</f>
        <v>998414001</v>
      </c>
      <c r="F36" s="90">
        <f t="shared" si="0"/>
        <v>4045557990</v>
      </c>
      <c r="G36" s="88">
        <f>SUM(G31:G35)</f>
        <v>3047143989</v>
      </c>
      <c r="H36" s="89">
        <f>SUM(H31:H35)</f>
        <v>998414001</v>
      </c>
      <c r="I36" s="90">
        <f t="shared" si="1"/>
        <v>4045557990</v>
      </c>
      <c r="J36" s="88">
        <f>SUM(J31:J35)</f>
        <v>521463762</v>
      </c>
      <c r="K36" s="89">
        <f>SUM(K31:K35)</f>
        <v>56227158</v>
      </c>
      <c r="L36" s="89">
        <f t="shared" si="2"/>
        <v>577690920</v>
      </c>
      <c r="M36" s="105">
        <f t="shared" si="3"/>
        <v>0.14279635131370344</v>
      </c>
      <c r="N36" s="88">
        <f>SUM(N31:N35)</f>
        <v>652913999</v>
      </c>
      <c r="O36" s="89">
        <f>SUM(O31:O35)</f>
        <v>52266902</v>
      </c>
      <c r="P36" s="89">
        <f t="shared" si="4"/>
        <v>705180901</v>
      </c>
      <c r="Q36" s="105">
        <f t="shared" si="5"/>
        <v>0.1743099228198185</v>
      </c>
      <c r="R36" s="88">
        <f>SUM(R31:R35)</f>
        <v>0</v>
      </c>
      <c r="S36" s="89">
        <f>SUM(S31:S35)</f>
        <v>0</v>
      </c>
      <c r="T36" s="89">
        <f t="shared" si="6"/>
        <v>0</v>
      </c>
      <c r="U36" s="105">
        <f t="shared" si="7"/>
        <v>0</v>
      </c>
      <c r="V36" s="88">
        <f>SUM(V31:V35)</f>
        <v>0</v>
      </c>
      <c r="W36" s="89">
        <f>SUM(W31:W35)</f>
        <v>0</v>
      </c>
      <c r="X36" s="89">
        <f t="shared" si="8"/>
        <v>0</v>
      </c>
      <c r="Y36" s="105">
        <f t="shared" si="9"/>
        <v>0</v>
      </c>
      <c r="Z36" s="88">
        <f t="shared" si="10"/>
        <v>1174377761</v>
      </c>
      <c r="AA36" s="89">
        <f t="shared" si="11"/>
        <v>108494060</v>
      </c>
      <c r="AB36" s="89">
        <f t="shared" si="12"/>
        <v>1282871821</v>
      </c>
      <c r="AC36" s="105">
        <f t="shared" si="13"/>
        <v>0.31710627413352194</v>
      </c>
      <c r="AD36" s="88">
        <f>SUM(AD31:AD35)</f>
        <v>611757361</v>
      </c>
      <c r="AE36" s="89">
        <f>SUM(AE31:AE35)</f>
        <v>52813256</v>
      </c>
      <c r="AF36" s="89">
        <f t="shared" si="14"/>
        <v>664570617</v>
      </c>
      <c r="AG36" s="89">
        <f>SUM(AG31:AG35)</f>
        <v>3370041184</v>
      </c>
      <c r="AH36" s="89">
        <f>SUM(AH31:AH35)</f>
        <v>3242983570</v>
      </c>
      <c r="AI36" s="90">
        <f>SUM(AI31:AI35)</f>
        <v>1098639411</v>
      </c>
      <c r="AJ36" s="126">
        <f t="shared" si="15"/>
        <v>0.326001775947436</v>
      </c>
      <c r="AK36" s="127">
        <f t="shared" si="16"/>
        <v>0.0611075526981959</v>
      </c>
    </row>
    <row r="37" spans="1:37" ht="13.5">
      <c r="A37" s="68"/>
      <c r="B37" s="69" t="s">
        <v>226</v>
      </c>
      <c r="C37" s="70"/>
      <c r="D37" s="91">
        <f>SUM(D9,D11:D14,D16:D21,D23:D29,D31:D35)</f>
        <v>18233619052</v>
      </c>
      <c r="E37" s="92">
        <f>SUM(E9,E11:E14,E16:E21,E23:E29,E31:E35)</f>
        <v>3339386117</v>
      </c>
      <c r="F37" s="93">
        <f t="shared" si="0"/>
        <v>21573005169</v>
      </c>
      <c r="G37" s="91">
        <f>SUM(G9,G11:G14,G16:G21,G23:G29,G31:G35)</f>
        <v>18233619052</v>
      </c>
      <c r="H37" s="92">
        <f>SUM(H9,H11:H14,H16:H21,H23:H29,H31:H35)</f>
        <v>3339386117</v>
      </c>
      <c r="I37" s="93">
        <f t="shared" si="1"/>
        <v>21573005169</v>
      </c>
      <c r="J37" s="91">
        <f>SUM(J9,J11:J14,J16:J21,J23:J29,J31:J35)</f>
        <v>3443243892</v>
      </c>
      <c r="K37" s="92">
        <f>SUM(K9,K11:K14,K16:K21,K23:K29,K31:K35)</f>
        <v>289935819</v>
      </c>
      <c r="L37" s="92">
        <f t="shared" si="2"/>
        <v>3733179711</v>
      </c>
      <c r="M37" s="106">
        <f t="shared" si="3"/>
        <v>0.1730486634455782</v>
      </c>
      <c r="N37" s="91">
        <f>SUM(N9,N11:N14,N16:N21,N23:N29,N31:N35)</f>
        <v>4007396108</v>
      </c>
      <c r="O37" s="92">
        <f>SUM(O9,O11:O14,O16:O21,O23:O29,O31:O35)</f>
        <v>486392542</v>
      </c>
      <c r="P37" s="92">
        <f t="shared" si="4"/>
        <v>4493788650</v>
      </c>
      <c r="Q37" s="106">
        <f t="shared" si="5"/>
        <v>0.20830610361404303</v>
      </c>
      <c r="R37" s="91">
        <f>SUM(R9,R11:R14,R16:R21,R23:R29,R31:R35)</f>
        <v>0</v>
      </c>
      <c r="S37" s="92">
        <f>SUM(S9,S11:S14,S16:S21,S23:S29,S31:S35)</f>
        <v>0</v>
      </c>
      <c r="T37" s="92">
        <f t="shared" si="6"/>
        <v>0</v>
      </c>
      <c r="U37" s="106">
        <f t="shared" si="7"/>
        <v>0</v>
      </c>
      <c r="V37" s="91">
        <f>SUM(V9,V11:V14,V16:V21,V23:V29,V31:V35)</f>
        <v>0</v>
      </c>
      <c r="W37" s="92">
        <f>SUM(W9,W11:W14,W16:W21,W23:W29,W31:W35)</f>
        <v>0</v>
      </c>
      <c r="X37" s="92">
        <f t="shared" si="8"/>
        <v>0</v>
      </c>
      <c r="Y37" s="106">
        <f t="shared" si="9"/>
        <v>0</v>
      </c>
      <c r="Z37" s="91">
        <f t="shared" si="10"/>
        <v>7450640000</v>
      </c>
      <c r="AA37" s="92">
        <f t="shared" si="11"/>
        <v>776328361</v>
      </c>
      <c r="AB37" s="92">
        <f t="shared" si="12"/>
        <v>8226968361</v>
      </c>
      <c r="AC37" s="106">
        <f t="shared" si="13"/>
        <v>0.38135476705962124</v>
      </c>
      <c r="AD37" s="91">
        <f>SUM(AD9,AD11:AD14,AD16:AD21,AD23:AD29,AD31:AD35)</f>
        <v>3734979644</v>
      </c>
      <c r="AE37" s="92">
        <f>SUM(AE9,AE11:AE14,AE16:AE21,AE23:AE29,AE31:AE35)</f>
        <v>529782063</v>
      </c>
      <c r="AF37" s="92">
        <f t="shared" si="14"/>
        <v>4264761707</v>
      </c>
      <c r="AG37" s="92">
        <f>SUM(AG9,AG11:AG14,AG16:AG21,AG23:AG29,AG31:AG35)</f>
        <v>20370992606</v>
      </c>
      <c r="AH37" s="92">
        <f>SUM(AH9,AH11:AH14,AH16:AH21,AH23:AH29,AH31:AH35)</f>
        <v>20527792957</v>
      </c>
      <c r="AI37" s="93">
        <f>SUM(AI9,AI11:AI14,AI16:AI21,AI23:AI29,AI31:AI35)</f>
        <v>7523347258</v>
      </c>
      <c r="AJ37" s="128">
        <f t="shared" si="15"/>
        <v>0.3693166751130281</v>
      </c>
      <c r="AK37" s="129">
        <f t="shared" si="16"/>
        <v>0.05370216643618919</v>
      </c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3.5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25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44</v>
      </c>
      <c r="C9" s="64" t="s">
        <v>45</v>
      </c>
      <c r="D9" s="85">
        <v>35316496296</v>
      </c>
      <c r="E9" s="86">
        <v>6904212611</v>
      </c>
      <c r="F9" s="87">
        <f>$D9+$E9</f>
        <v>42220708907</v>
      </c>
      <c r="G9" s="85">
        <v>35316496296</v>
      </c>
      <c r="H9" s="86">
        <v>6904212611</v>
      </c>
      <c r="I9" s="87">
        <f>$G9+$H9</f>
        <v>42220708907</v>
      </c>
      <c r="J9" s="85">
        <v>8110431486</v>
      </c>
      <c r="K9" s="86">
        <v>163314601</v>
      </c>
      <c r="L9" s="86">
        <f>$J9+$K9</f>
        <v>8273746087</v>
      </c>
      <c r="M9" s="104">
        <f>IF($F9=0,0,$L9/$F9)</f>
        <v>0.19596416785006304</v>
      </c>
      <c r="N9" s="85">
        <v>8428497351</v>
      </c>
      <c r="O9" s="86">
        <v>825888273</v>
      </c>
      <c r="P9" s="86">
        <f>$N9+$O9</f>
        <v>9254385624</v>
      </c>
      <c r="Q9" s="104">
        <f>IF($F9=0,0,$P9/$F9)</f>
        <v>0.2191906735716999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</f>
        <v>16538928837</v>
      </c>
      <c r="AA9" s="86">
        <f>$K9+$O9</f>
        <v>989202874</v>
      </c>
      <c r="AB9" s="86">
        <f>$Z9+$AA9</f>
        <v>17528131711</v>
      </c>
      <c r="AC9" s="104">
        <f>IF($F9=0,0,$AB9/$F9)</f>
        <v>0.41515484142176295</v>
      </c>
      <c r="AD9" s="85">
        <v>7737465984</v>
      </c>
      <c r="AE9" s="86">
        <v>1223538368</v>
      </c>
      <c r="AF9" s="86">
        <f>$AD9+$AE9</f>
        <v>8961004352</v>
      </c>
      <c r="AG9" s="86">
        <v>39489049903</v>
      </c>
      <c r="AH9" s="86">
        <v>39322066272</v>
      </c>
      <c r="AI9" s="87">
        <v>17228615759</v>
      </c>
      <c r="AJ9" s="124">
        <f>IF($AG9=0,0,$AI9/$AG9)</f>
        <v>0.43628843442220006</v>
      </c>
      <c r="AK9" s="125">
        <f>IF($AF9=0,0,(($P9/$AF9)-1))</f>
        <v>0.03273977564072039</v>
      </c>
    </row>
    <row r="10" spans="1:37" ht="13.5">
      <c r="A10" s="62" t="s">
        <v>95</v>
      </c>
      <c r="B10" s="63" t="s">
        <v>48</v>
      </c>
      <c r="C10" s="64" t="s">
        <v>49</v>
      </c>
      <c r="D10" s="85">
        <v>51344950012</v>
      </c>
      <c r="E10" s="86">
        <v>7810236131</v>
      </c>
      <c r="F10" s="87">
        <f aca="true" t="shared" si="0" ref="F10:F23">$D10+$E10</f>
        <v>59155186143</v>
      </c>
      <c r="G10" s="85">
        <v>51344950012</v>
      </c>
      <c r="H10" s="86">
        <v>7810236131</v>
      </c>
      <c r="I10" s="87">
        <f aca="true" t="shared" si="1" ref="I10:I23">$G10+$H10</f>
        <v>59155186143</v>
      </c>
      <c r="J10" s="85">
        <v>13042066241</v>
      </c>
      <c r="K10" s="86">
        <v>452270689</v>
      </c>
      <c r="L10" s="86">
        <f aca="true" t="shared" si="2" ref="L10:L23">$J10+$K10</f>
        <v>13494336930</v>
      </c>
      <c r="M10" s="104">
        <f aca="true" t="shared" si="3" ref="M10:M23">IF($F10=0,0,$L10/$F10)</f>
        <v>0.2281175634775147</v>
      </c>
      <c r="N10" s="85">
        <v>11697531868</v>
      </c>
      <c r="O10" s="86">
        <v>1478454241</v>
      </c>
      <c r="P10" s="86">
        <f aca="true" t="shared" si="4" ref="P10:P23">$N10+$O10</f>
        <v>13175986109</v>
      </c>
      <c r="Q10" s="104">
        <f aca="true" t="shared" si="5" ref="Q10:Q23">IF($F10=0,0,$P10/$F10)</f>
        <v>0.22273594198738147</v>
      </c>
      <c r="R10" s="85">
        <v>0</v>
      </c>
      <c r="S10" s="86">
        <v>0</v>
      </c>
      <c r="T10" s="86">
        <f aca="true" t="shared" si="6" ref="T10:T23">$R10+$S10</f>
        <v>0</v>
      </c>
      <c r="U10" s="104">
        <f aca="true" t="shared" si="7" ref="U10:U23">IF($I10=0,0,$T10/$I10)</f>
        <v>0</v>
      </c>
      <c r="V10" s="85">
        <v>0</v>
      </c>
      <c r="W10" s="86">
        <v>0</v>
      </c>
      <c r="X10" s="86">
        <f aca="true" t="shared" si="8" ref="X10:X23">$V10+$W10</f>
        <v>0</v>
      </c>
      <c r="Y10" s="104">
        <f aca="true" t="shared" si="9" ref="Y10:Y23">IF($I10=0,0,$X10/$I10)</f>
        <v>0</v>
      </c>
      <c r="Z10" s="85">
        <f aca="true" t="shared" si="10" ref="Z10:Z23">$J10+$N10</f>
        <v>24739598109</v>
      </c>
      <c r="AA10" s="86">
        <f aca="true" t="shared" si="11" ref="AA10:AA23">$K10+$O10</f>
        <v>1930724930</v>
      </c>
      <c r="AB10" s="86">
        <f aca="true" t="shared" si="12" ref="AB10:AB23">$Z10+$AA10</f>
        <v>26670323039</v>
      </c>
      <c r="AC10" s="104">
        <f aca="true" t="shared" si="13" ref="AC10:AC23">IF($F10=0,0,$AB10/$F10)</f>
        <v>0.45085350546489616</v>
      </c>
      <c r="AD10" s="85">
        <v>11269780544</v>
      </c>
      <c r="AE10" s="86">
        <v>1403080000</v>
      </c>
      <c r="AF10" s="86">
        <f aca="true" t="shared" si="14" ref="AF10:AF23">$AD10+$AE10</f>
        <v>12672860544</v>
      </c>
      <c r="AG10" s="86">
        <v>56329537608</v>
      </c>
      <c r="AH10" s="86">
        <v>54277973637</v>
      </c>
      <c r="AI10" s="87">
        <v>24678874276</v>
      </c>
      <c r="AJ10" s="124">
        <f aca="true" t="shared" si="15" ref="AJ10:AJ23">IF($AG10=0,0,$AI10/$AG10)</f>
        <v>0.4381160457545647</v>
      </c>
      <c r="AK10" s="125">
        <f aca="true" t="shared" si="16" ref="AK10:AK23">IF($AF10=0,0,(($P10/$AF10)-1))</f>
        <v>0.0397010259249011</v>
      </c>
    </row>
    <row r="11" spans="1:37" ht="13.5">
      <c r="A11" s="62" t="s">
        <v>95</v>
      </c>
      <c r="B11" s="63" t="s">
        <v>54</v>
      </c>
      <c r="C11" s="64" t="s">
        <v>55</v>
      </c>
      <c r="D11" s="85">
        <v>32417511804</v>
      </c>
      <c r="E11" s="86">
        <v>4023015060</v>
      </c>
      <c r="F11" s="87">
        <f t="shared" si="0"/>
        <v>36440526864</v>
      </c>
      <c r="G11" s="85">
        <v>32417511804</v>
      </c>
      <c r="H11" s="86">
        <v>4023015060</v>
      </c>
      <c r="I11" s="87">
        <f t="shared" si="1"/>
        <v>36440526864</v>
      </c>
      <c r="J11" s="85">
        <v>7756478632</v>
      </c>
      <c r="K11" s="86">
        <v>135696220</v>
      </c>
      <c r="L11" s="86">
        <f t="shared" si="2"/>
        <v>7892174852</v>
      </c>
      <c r="M11" s="104">
        <f t="shared" si="3"/>
        <v>0.2165768590957659</v>
      </c>
      <c r="N11" s="85">
        <v>7545752028</v>
      </c>
      <c r="O11" s="86">
        <v>757264339</v>
      </c>
      <c r="P11" s="86">
        <f t="shared" si="4"/>
        <v>8303016367</v>
      </c>
      <c r="Q11" s="104">
        <f t="shared" si="5"/>
        <v>0.2278511613728242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15302230660</v>
      </c>
      <c r="AA11" s="86">
        <f t="shared" si="11"/>
        <v>892960559</v>
      </c>
      <c r="AB11" s="86">
        <f t="shared" si="12"/>
        <v>16195191219</v>
      </c>
      <c r="AC11" s="104">
        <f t="shared" si="13"/>
        <v>0.4444280204685901</v>
      </c>
      <c r="AD11" s="85">
        <v>8371638443</v>
      </c>
      <c r="AE11" s="86">
        <v>714465019</v>
      </c>
      <c r="AF11" s="86">
        <f t="shared" si="14"/>
        <v>9086103462</v>
      </c>
      <c r="AG11" s="86">
        <v>33855613389</v>
      </c>
      <c r="AH11" s="86">
        <v>34398104314</v>
      </c>
      <c r="AI11" s="87">
        <v>15566662815</v>
      </c>
      <c r="AJ11" s="124">
        <f t="shared" si="15"/>
        <v>0.45979562195903834</v>
      </c>
      <c r="AK11" s="125">
        <f t="shared" si="16"/>
        <v>-0.08618513956780649</v>
      </c>
    </row>
    <row r="12" spans="1:37" ht="13.5">
      <c r="A12" s="65"/>
      <c r="B12" s="66" t="s">
        <v>96</v>
      </c>
      <c r="C12" s="67"/>
      <c r="D12" s="88">
        <f>SUM(D9:D11)</f>
        <v>119078958112</v>
      </c>
      <c r="E12" s="89">
        <f>SUM(E9:E11)</f>
        <v>18737463802</v>
      </c>
      <c r="F12" s="90">
        <f t="shared" si="0"/>
        <v>137816421914</v>
      </c>
      <c r="G12" s="88">
        <f>SUM(G9:G11)</f>
        <v>119078958112</v>
      </c>
      <c r="H12" s="89">
        <f>SUM(H9:H11)</f>
        <v>18737463802</v>
      </c>
      <c r="I12" s="90">
        <f t="shared" si="1"/>
        <v>137816421914</v>
      </c>
      <c r="J12" s="88">
        <f>SUM(J9:J11)</f>
        <v>28908976359</v>
      </c>
      <c r="K12" s="89">
        <f>SUM(K9:K11)</f>
        <v>751281510</v>
      </c>
      <c r="L12" s="89">
        <f t="shared" si="2"/>
        <v>29660257869</v>
      </c>
      <c r="M12" s="105">
        <f t="shared" si="3"/>
        <v>0.2152157011267391</v>
      </c>
      <c r="N12" s="88">
        <f>SUM(N9:N11)</f>
        <v>27671781247</v>
      </c>
      <c r="O12" s="89">
        <f>SUM(O9:O11)</f>
        <v>3061606853</v>
      </c>
      <c r="P12" s="89">
        <f t="shared" si="4"/>
        <v>30733388100</v>
      </c>
      <c r="Q12" s="105">
        <f t="shared" si="5"/>
        <v>0.22300236556118258</v>
      </c>
      <c r="R12" s="88">
        <f>SUM(R9:R11)</f>
        <v>0</v>
      </c>
      <c r="S12" s="89">
        <f>SUM(S9:S11)</f>
        <v>0</v>
      </c>
      <c r="T12" s="89">
        <f t="shared" si="6"/>
        <v>0</v>
      </c>
      <c r="U12" s="105">
        <f t="shared" si="7"/>
        <v>0</v>
      </c>
      <c r="V12" s="88">
        <f>SUM(V9:V11)</f>
        <v>0</v>
      </c>
      <c r="W12" s="89">
        <f>SUM(W9:W11)</f>
        <v>0</v>
      </c>
      <c r="X12" s="89">
        <f t="shared" si="8"/>
        <v>0</v>
      </c>
      <c r="Y12" s="105">
        <f t="shared" si="9"/>
        <v>0</v>
      </c>
      <c r="Z12" s="88">
        <f t="shared" si="10"/>
        <v>56580757606</v>
      </c>
      <c r="AA12" s="89">
        <f t="shared" si="11"/>
        <v>3812888363</v>
      </c>
      <c r="AB12" s="89">
        <f t="shared" si="12"/>
        <v>60393645969</v>
      </c>
      <c r="AC12" s="105">
        <f t="shared" si="13"/>
        <v>0.4382180666879217</v>
      </c>
      <c r="AD12" s="88">
        <f>SUM(AD9:AD11)</f>
        <v>27378884971</v>
      </c>
      <c r="AE12" s="89">
        <f>SUM(AE9:AE11)</f>
        <v>3341083387</v>
      </c>
      <c r="AF12" s="89">
        <f t="shared" si="14"/>
        <v>30719968358</v>
      </c>
      <c r="AG12" s="89">
        <f>SUM(AG9:AG11)</f>
        <v>129674200900</v>
      </c>
      <c r="AH12" s="89">
        <f>SUM(AH9:AH11)</f>
        <v>127998144223</v>
      </c>
      <c r="AI12" s="90">
        <f>SUM(AI9:AI11)</f>
        <v>57474152850</v>
      </c>
      <c r="AJ12" s="126">
        <f t="shared" si="15"/>
        <v>0.4432196416180113</v>
      </c>
      <c r="AK12" s="127">
        <f t="shared" si="16"/>
        <v>0.0004368410098478659</v>
      </c>
    </row>
    <row r="13" spans="1:37" ht="13.5">
      <c r="A13" s="62" t="s">
        <v>97</v>
      </c>
      <c r="B13" s="63" t="s">
        <v>65</v>
      </c>
      <c r="C13" s="64" t="s">
        <v>66</v>
      </c>
      <c r="D13" s="85">
        <v>5457847096</v>
      </c>
      <c r="E13" s="86">
        <v>287612500</v>
      </c>
      <c r="F13" s="87">
        <f t="shared" si="0"/>
        <v>5745459596</v>
      </c>
      <c r="G13" s="85">
        <v>5457847096</v>
      </c>
      <c r="H13" s="86">
        <v>287612500</v>
      </c>
      <c r="I13" s="87">
        <f t="shared" si="1"/>
        <v>5745459596</v>
      </c>
      <c r="J13" s="85">
        <v>664867330</v>
      </c>
      <c r="K13" s="86">
        <v>29373294</v>
      </c>
      <c r="L13" s="86">
        <f t="shared" si="2"/>
        <v>694240624</v>
      </c>
      <c r="M13" s="104">
        <f t="shared" si="3"/>
        <v>0.12083291378175066</v>
      </c>
      <c r="N13" s="85">
        <v>1448803367</v>
      </c>
      <c r="O13" s="86">
        <v>46523830</v>
      </c>
      <c r="P13" s="86">
        <f t="shared" si="4"/>
        <v>1495327197</v>
      </c>
      <c r="Q13" s="104">
        <f t="shared" si="5"/>
        <v>0.2602624162636266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2113670697</v>
      </c>
      <c r="AA13" s="86">
        <f t="shared" si="11"/>
        <v>75897124</v>
      </c>
      <c r="AB13" s="86">
        <f t="shared" si="12"/>
        <v>2189567821</v>
      </c>
      <c r="AC13" s="104">
        <f t="shared" si="13"/>
        <v>0.38109533004537727</v>
      </c>
      <c r="AD13" s="85">
        <v>1276200675</v>
      </c>
      <c r="AE13" s="86">
        <v>59918899</v>
      </c>
      <c r="AF13" s="86">
        <f t="shared" si="14"/>
        <v>1336119574</v>
      </c>
      <c r="AG13" s="86">
        <v>6288085049</v>
      </c>
      <c r="AH13" s="86">
        <v>5786043716</v>
      </c>
      <c r="AI13" s="87">
        <v>1830906922</v>
      </c>
      <c r="AJ13" s="124">
        <f t="shared" si="15"/>
        <v>0.29117082668771643</v>
      </c>
      <c r="AK13" s="125">
        <f t="shared" si="16"/>
        <v>0.11915671778041026</v>
      </c>
    </row>
    <row r="14" spans="1:37" ht="13.5">
      <c r="A14" s="62" t="s">
        <v>97</v>
      </c>
      <c r="B14" s="63" t="s">
        <v>227</v>
      </c>
      <c r="C14" s="64" t="s">
        <v>228</v>
      </c>
      <c r="D14" s="85">
        <v>1109759260</v>
      </c>
      <c r="E14" s="86">
        <v>110162000</v>
      </c>
      <c r="F14" s="87">
        <f t="shared" si="0"/>
        <v>1219921260</v>
      </c>
      <c r="G14" s="85">
        <v>1109759260</v>
      </c>
      <c r="H14" s="86">
        <v>110162000</v>
      </c>
      <c r="I14" s="87">
        <f t="shared" si="1"/>
        <v>1219921260</v>
      </c>
      <c r="J14" s="85">
        <v>246807466</v>
      </c>
      <c r="K14" s="86">
        <v>10795571</v>
      </c>
      <c r="L14" s="86">
        <f t="shared" si="2"/>
        <v>257603037</v>
      </c>
      <c r="M14" s="104">
        <f t="shared" si="3"/>
        <v>0.21116365903812515</v>
      </c>
      <c r="N14" s="85">
        <v>254664682</v>
      </c>
      <c r="O14" s="86">
        <v>17952729</v>
      </c>
      <c r="P14" s="86">
        <f t="shared" si="4"/>
        <v>272617411</v>
      </c>
      <c r="Q14" s="104">
        <f t="shared" si="5"/>
        <v>0.22347131732092282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501472148</v>
      </c>
      <c r="AA14" s="86">
        <f t="shared" si="11"/>
        <v>28748300</v>
      </c>
      <c r="AB14" s="86">
        <f t="shared" si="12"/>
        <v>530220448</v>
      </c>
      <c r="AC14" s="104">
        <f t="shared" si="13"/>
        <v>0.43463497635904796</v>
      </c>
      <c r="AD14" s="85">
        <v>260647042</v>
      </c>
      <c r="AE14" s="86">
        <v>32080272</v>
      </c>
      <c r="AF14" s="86">
        <f t="shared" si="14"/>
        <v>292727314</v>
      </c>
      <c r="AG14" s="86">
        <v>1169155776</v>
      </c>
      <c r="AH14" s="86">
        <v>1214288687</v>
      </c>
      <c r="AI14" s="87">
        <v>468934137</v>
      </c>
      <c r="AJ14" s="124">
        <f t="shared" si="15"/>
        <v>0.40108781620559686</v>
      </c>
      <c r="AK14" s="125">
        <f t="shared" si="16"/>
        <v>-0.06869841671146548</v>
      </c>
    </row>
    <row r="15" spans="1:37" ht="13.5">
      <c r="A15" s="62" t="s">
        <v>97</v>
      </c>
      <c r="B15" s="63" t="s">
        <v>229</v>
      </c>
      <c r="C15" s="64" t="s">
        <v>230</v>
      </c>
      <c r="D15" s="85">
        <v>817331334</v>
      </c>
      <c r="E15" s="86">
        <v>90467795</v>
      </c>
      <c r="F15" s="87">
        <f t="shared" si="0"/>
        <v>907799129</v>
      </c>
      <c r="G15" s="85">
        <v>817331334</v>
      </c>
      <c r="H15" s="86">
        <v>90467795</v>
      </c>
      <c r="I15" s="87">
        <f t="shared" si="1"/>
        <v>907799129</v>
      </c>
      <c r="J15" s="85">
        <v>144126594</v>
      </c>
      <c r="K15" s="86">
        <v>5049331</v>
      </c>
      <c r="L15" s="86">
        <f t="shared" si="2"/>
        <v>149175925</v>
      </c>
      <c r="M15" s="104">
        <f t="shared" si="3"/>
        <v>0.16432701930913618</v>
      </c>
      <c r="N15" s="85">
        <v>168123452</v>
      </c>
      <c r="O15" s="86">
        <v>7503912</v>
      </c>
      <c r="P15" s="86">
        <f t="shared" si="4"/>
        <v>175627364</v>
      </c>
      <c r="Q15" s="104">
        <f t="shared" si="5"/>
        <v>0.19346500606743808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312250046</v>
      </c>
      <c r="AA15" s="86">
        <f t="shared" si="11"/>
        <v>12553243</v>
      </c>
      <c r="AB15" s="86">
        <f t="shared" si="12"/>
        <v>324803289</v>
      </c>
      <c r="AC15" s="104">
        <f t="shared" si="13"/>
        <v>0.35779202537657423</v>
      </c>
      <c r="AD15" s="85">
        <v>132715520</v>
      </c>
      <c r="AE15" s="86">
        <v>11009871</v>
      </c>
      <c r="AF15" s="86">
        <f t="shared" si="14"/>
        <v>143725391</v>
      </c>
      <c r="AG15" s="86">
        <v>826549430</v>
      </c>
      <c r="AH15" s="86">
        <v>832476132</v>
      </c>
      <c r="AI15" s="87">
        <v>347644889</v>
      </c>
      <c r="AJ15" s="124">
        <f t="shared" si="15"/>
        <v>0.4205978207498129</v>
      </c>
      <c r="AK15" s="125">
        <f t="shared" si="16"/>
        <v>0.22196476751974892</v>
      </c>
    </row>
    <row r="16" spans="1:37" ht="13.5">
      <c r="A16" s="62" t="s">
        <v>112</v>
      </c>
      <c r="B16" s="63" t="s">
        <v>231</v>
      </c>
      <c r="C16" s="64" t="s">
        <v>232</v>
      </c>
      <c r="D16" s="85">
        <v>386250609</v>
      </c>
      <c r="E16" s="86">
        <v>3600000</v>
      </c>
      <c r="F16" s="87">
        <f t="shared" si="0"/>
        <v>389850609</v>
      </c>
      <c r="G16" s="85">
        <v>386250609</v>
      </c>
      <c r="H16" s="86">
        <v>3600000</v>
      </c>
      <c r="I16" s="87">
        <f t="shared" si="1"/>
        <v>389850609</v>
      </c>
      <c r="J16" s="85">
        <v>92025993</v>
      </c>
      <c r="K16" s="86">
        <v>601844</v>
      </c>
      <c r="L16" s="86">
        <f t="shared" si="2"/>
        <v>92627837</v>
      </c>
      <c r="M16" s="104">
        <f t="shared" si="3"/>
        <v>0.23759828729676294</v>
      </c>
      <c r="N16" s="85">
        <v>91248493</v>
      </c>
      <c r="O16" s="86">
        <v>1882227</v>
      </c>
      <c r="P16" s="86">
        <f t="shared" si="4"/>
        <v>93130720</v>
      </c>
      <c r="Q16" s="104">
        <f t="shared" si="5"/>
        <v>0.23888822500210588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183274486</v>
      </c>
      <c r="AA16" s="86">
        <f t="shared" si="11"/>
        <v>2484071</v>
      </c>
      <c r="AB16" s="86">
        <f t="shared" si="12"/>
        <v>185758557</v>
      </c>
      <c r="AC16" s="104">
        <f t="shared" si="13"/>
        <v>0.47648651229886885</v>
      </c>
      <c r="AD16" s="85">
        <v>89371141</v>
      </c>
      <c r="AE16" s="86">
        <v>983226</v>
      </c>
      <c r="AF16" s="86">
        <f t="shared" si="14"/>
        <v>90354367</v>
      </c>
      <c r="AG16" s="86">
        <v>391892329</v>
      </c>
      <c r="AH16" s="86">
        <v>393948293</v>
      </c>
      <c r="AI16" s="87">
        <v>180810460</v>
      </c>
      <c r="AJ16" s="124">
        <f t="shared" si="15"/>
        <v>0.46137790056104927</v>
      </c>
      <c r="AK16" s="125">
        <f t="shared" si="16"/>
        <v>0.030727380337908894</v>
      </c>
    </row>
    <row r="17" spans="1:37" ht="13.5">
      <c r="A17" s="65"/>
      <c r="B17" s="66" t="s">
        <v>233</v>
      </c>
      <c r="C17" s="67"/>
      <c r="D17" s="88">
        <f>SUM(D13:D16)</f>
        <v>7771188299</v>
      </c>
      <c r="E17" s="89">
        <f>SUM(E13:E16)</f>
        <v>491842295</v>
      </c>
      <c r="F17" s="90">
        <f t="shared" si="0"/>
        <v>8263030594</v>
      </c>
      <c r="G17" s="88">
        <f>SUM(G13:G16)</f>
        <v>7771188299</v>
      </c>
      <c r="H17" s="89">
        <f>SUM(H13:H16)</f>
        <v>491842295</v>
      </c>
      <c r="I17" s="90">
        <f t="shared" si="1"/>
        <v>8263030594</v>
      </c>
      <c r="J17" s="88">
        <f>SUM(J13:J16)</f>
        <v>1147827383</v>
      </c>
      <c r="K17" s="89">
        <f>SUM(K13:K16)</f>
        <v>45820040</v>
      </c>
      <c r="L17" s="89">
        <f t="shared" si="2"/>
        <v>1193647423</v>
      </c>
      <c r="M17" s="105">
        <f t="shared" si="3"/>
        <v>0.1444563722015913</v>
      </c>
      <c r="N17" s="88">
        <f>SUM(N13:N16)</f>
        <v>1962839994</v>
      </c>
      <c r="O17" s="89">
        <f>SUM(O13:O16)</f>
        <v>73862698</v>
      </c>
      <c r="P17" s="89">
        <f t="shared" si="4"/>
        <v>2036702692</v>
      </c>
      <c r="Q17" s="105">
        <f t="shared" si="5"/>
        <v>0.24648374090238787</v>
      </c>
      <c r="R17" s="88">
        <f>SUM(R13:R16)</f>
        <v>0</v>
      </c>
      <c r="S17" s="89">
        <f>SUM(S13:S16)</f>
        <v>0</v>
      </c>
      <c r="T17" s="89">
        <f t="shared" si="6"/>
        <v>0</v>
      </c>
      <c r="U17" s="105">
        <f t="shared" si="7"/>
        <v>0</v>
      </c>
      <c r="V17" s="88">
        <f>SUM(V13:V16)</f>
        <v>0</v>
      </c>
      <c r="W17" s="89">
        <f>SUM(W13:W16)</f>
        <v>0</v>
      </c>
      <c r="X17" s="89">
        <f t="shared" si="8"/>
        <v>0</v>
      </c>
      <c r="Y17" s="105">
        <f t="shared" si="9"/>
        <v>0</v>
      </c>
      <c r="Z17" s="88">
        <f t="shared" si="10"/>
        <v>3110667377</v>
      </c>
      <c r="AA17" s="89">
        <f t="shared" si="11"/>
        <v>119682738</v>
      </c>
      <c r="AB17" s="89">
        <f t="shared" si="12"/>
        <v>3230350115</v>
      </c>
      <c r="AC17" s="105">
        <f t="shared" si="13"/>
        <v>0.39094011310397914</v>
      </c>
      <c r="AD17" s="88">
        <f>SUM(AD13:AD16)</f>
        <v>1758934378</v>
      </c>
      <c r="AE17" s="89">
        <f>SUM(AE13:AE16)</f>
        <v>103992268</v>
      </c>
      <c r="AF17" s="89">
        <f t="shared" si="14"/>
        <v>1862926646</v>
      </c>
      <c r="AG17" s="89">
        <f>SUM(AG13:AG16)</f>
        <v>8675682584</v>
      </c>
      <c r="AH17" s="89">
        <f>SUM(AH13:AH16)</f>
        <v>8226756828</v>
      </c>
      <c r="AI17" s="90">
        <f>SUM(AI13:AI16)</f>
        <v>2828296408</v>
      </c>
      <c r="AJ17" s="126">
        <f t="shared" si="15"/>
        <v>0.3260027531684993</v>
      </c>
      <c r="AK17" s="127">
        <f t="shared" si="16"/>
        <v>0.09328120695096875</v>
      </c>
    </row>
    <row r="18" spans="1:37" ht="13.5">
      <c r="A18" s="62" t="s">
        <v>97</v>
      </c>
      <c r="B18" s="63" t="s">
        <v>77</v>
      </c>
      <c r="C18" s="64" t="s">
        <v>78</v>
      </c>
      <c r="D18" s="85">
        <v>2699163622</v>
      </c>
      <c r="E18" s="86">
        <v>386739113</v>
      </c>
      <c r="F18" s="87">
        <f t="shared" si="0"/>
        <v>3085902735</v>
      </c>
      <c r="G18" s="85">
        <v>2699163622</v>
      </c>
      <c r="H18" s="86">
        <v>386739113</v>
      </c>
      <c r="I18" s="87">
        <f t="shared" si="1"/>
        <v>3085902735</v>
      </c>
      <c r="J18" s="85">
        <v>565085094</v>
      </c>
      <c r="K18" s="86">
        <v>27539359</v>
      </c>
      <c r="L18" s="86">
        <f t="shared" si="2"/>
        <v>592624453</v>
      </c>
      <c r="M18" s="104">
        <f t="shared" si="3"/>
        <v>0.19204249255121128</v>
      </c>
      <c r="N18" s="85">
        <v>576132803</v>
      </c>
      <c r="O18" s="86">
        <v>96961846</v>
      </c>
      <c r="P18" s="86">
        <f t="shared" si="4"/>
        <v>673094649</v>
      </c>
      <c r="Q18" s="104">
        <f t="shared" si="5"/>
        <v>0.2181192042658467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1141217897</v>
      </c>
      <c r="AA18" s="86">
        <f t="shared" si="11"/>
        <v>124501205</v>
      </c>
      <c r="AB18" s="86">
        <f t="shared" si="12"/>
        <v>1265719102</v>
      </c>
      <c r="AC18" s="104">
        <f t="shared" si="13"/>
        <v>0.410161696817058</v>
      </c>
      <c r="AD18" s="85">
        <v>624923265</v>
      </c>
      <c r="AE18" s="86">
        <v>92895800</v>
      </c>
      <c r="AF18" s="86">
        <f t="shared" si="14"/>
        <v>717819065</v>
      </c>
      <c r="AG18" s="86">
        <v>2813768340</v>
      </c>
      <c r="AH18" s="86">
        <v>3138510535</v>
      </c>
      <c r="AI18" s="87">
        <v>1373526073</v>
      </c>
      <c r="AJ18" s="124">
        <f t="shared" si="15"/>
        <v>0.4881446896228849</v>
      </c>
      <c r="AK18" s="125">
        <f t="shared" si="16"/>
        <v>-0.06230597399917204</v>
      </c>
    </row>
    <row r="19" spans="1:37" ht="13.5">
      <c r="A19" s="62" t="s">
        <v>97</v>
      </c>
      <c r="B19" s="63" t="s">
        <v>234</v>
      </c>
      <c r="C19" s="64" t="s">
        <v>235</v>
      </c>
      <c r="D19" s="85">
        <v>1387189082</v>
      </c>
      <c r="E19" s="86">
        <v>255431619</v>
      </c>
      <c r="F19" s="87">
        <f t="shared" si="0"/>
        <v>1642620701</v>
      </c>
      <c r="G19" s="85">
        <v>1387189082</v>
      </c>
      <c r="H19" s="86">
        <v>255431619</v>
      </c>
      <c r="I19" s="87">
        <f t="shared" si="1"/>
        <v>1642620701</v>
      </c>
      <c r="J19" s="85">
        <v>289274697</v>
      </c>
      <c r="K19" s="86">
        <v>31479176</v>
      </c>
      <c r="L19" s="86">
        <f t="shared" si="2"/>
        <v>320753873</v>
      </c>
      <c r="M19" s="104">
        <f t="shared" si="3"/>
        <v>0.19526959133336771</v>
      </c>
      <c r="N19" s="85">
        <v>383918654</v>
      </c>
      <c r="O19" s="86">
        <v>41551648</v>
      </c>
      <c r="P19" s="86">
        <f t="shared" si="4"/>
        <v>425470302</v>
      </c>
      <c r="Q19" s="104">
        <f t="shared" si="5"/>
        <v>0.2590192012927761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673193351</v>
      </c>
      <c r="AA19" s="86">
        <f t="shared" si="11"/>
        <v>73030824</v>
      </c>
      <c r="AB19" s="86">
        <f t="shared" si="12"/>
        <v>746224175</v>
      </c>
      <c r="AC19" s="104">
        <f t="shared" si="13"/>
        <v>0.4542887926261438</v>
      </c>
      <c r="AD19" s="85">
        <v>372575283</v>
      </c>
      <c r="AE19" s="86">
        <v>34768192</v>
      </c>
      <c r="AF19" s="86">
        <f t="shared" si="14"/>
        <v>407343475</v>
      </c>
      <c r="AG19" s="86">
        <v>1528518600</v>
      </c>
      <c r="AH19" s="86">
        <v>1549375038</v>
      </c>
      <c r="AI19" s="87">
        <v>684587043</v>
      </c>
      <c r="AJ19" s="124">
        <f t="shared" si="15"/>
        <v>0.4478761612714428</v>
      </c>
      <c r="AK19" s="125">
        <f t="shared" si="16"/>
        <v>0.04450010399700144</v>
      </c>
    </row>
    <row r="20" spans="1:37" ht="13.5">
      <c r="A20" s="62" t="s">
        <v>97</v>
      </c>
      <c r="B20" s="63" t="s">
        <v>236</v>
      </c>
      <c r="C20" s="64" t="s">
        <v>237</v>
      </c>
      <c r="D20" s="85">
        <v>1768317754</v>
      </c>
      <c r="E20" s="86">
        <v>324865071</v>
      </c>
      <c r="F20" s="87">
        <f t="shared" si="0"/>
        <v>2093182825</v>
      </c>
      <c r="G20" s="85">
        <v>1768317754</v>
      </c>
      <c r="H20" s="86">
        <v>324865071</v>
      </c>
      <c r="I20" s="87">
        <f t="shared" si="1"/>
        <v>2093182825</v>
      </c>
      <c r="J20" s="85">
        <v>440719895</v>
      </c>
      <c r="K20" s="86">
        <v>52257139</v>
      </c>
      <c r="L20" s="86">
        <f t="shared" si="2"/>
        <v>492977034</v>
      </c>
      <c r="M20" s="104">
        <f t="shared" si="3"/>
        <v>0.2355155164241327</v>
      </c>
      <c r="N20" s="85">
        <v>467264249</v>
      </c>
      <c r="O20" s="86">
        <v>64779965</v>
      </c>
      <c r="P20" s="86">
        <f t="shared" si="4"/>
        <v>532044214</v>
      </c>
      <c r="Q20" s="104">
        <f t="shared" si="5"/>
        <v>0.2541795239505656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907984144</v>
      </c>
      <c r="AA20" s="86">
        <f t="shared" si="11"/>
        <v>117037104</v>
      </c>
      <c r="AB20" s="86">
        <f t="shared" si="12"/>
        <v>1025021248</v>
      </c>
      <c r="AC20" s="104">
        <f t="shared" si="13"/>
        <v>0.4896950403746983</v>
      </c>
      <c r="AD20" s="85">
        <v>333511251</v>
      </c>
      <c r="AE20" s="86">
        <v>44784861</v>
      </c>
      <c r="AF20" s="86">
        <f t="shared" si="14"/>
        <v>378296112</v>
      </c>
      <c r="AG20" s="86">
        <v>1705478520</v>
      </c>
      <c r="AH20" s="86">
        <v>1880122189</v>
      </c>
      <c r="AI20" s="87">
        <v>724305298</v>
      </c>
      <c r="AJ20" s="124">
        <f t="shared" si="15"/>
        <v>0.4246932983946347</v>
      </c>
      <c r="AK20" s="125">
        <f t="shared" si="16"/>
        <v>0.4064226332836325</v>
      </c>
    </row>
    <row r="21" spans="1:37" ht="13.5">
      <c r="A21" s="62" t="s">
        <v>112</v>
      </c>
      <c r="B21" s="63" t="s">
        <v>238</v>
      </c>
      <c r="C21" s="64" t="s">
        <v>239</v>
      </c>
      <c r="D21" s="85">
        <v>342193288</v>
      </c>
      <c r="E21" s="86">
        <v>43277000</v>
      </c>
      <c r="F21" s="87">
        <f t="shared" si="0"/>
        <v>385470288</v>
      </c>
      <c r="G21" s="85">
        <v>342193288</v>
      </c>
      <c r="H21" s="86">
        <v>43277000</v>
      </c>
      <c r="I21" s="87">
        <f t="shared" si="1"/>
        <v>385470288</v>
      </c>
      <c r="J21" s="85">
        <v>65710846</v>
      </c>
      <c r="K21" s="86">
        <v>0</v>
      </c>
      <c r="L21" s="86">
        <f t="shared" si="2"/>
        <v>65710846</v>
      </c>
      <c r="M21" s="104">
        <f t="shared" si="3"/>
        <v>0.1704692891920116</v>
      </c>
      <c r="N21" s="85">
        <v>57029814</v>
      </c>
      <c r="O21" s="86">
        <v>0</v>
      </c>
      <c r="P21" s="86">
        <f t="shared" si="4"/>
        <v>57029814</v>
      </c>
      <c r="Q21" s="104">
        <f t="shared" si="5"/>
        <v>0.14794866368533183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122740660</v>
      </c>
      <c r="AA21" s="86">
        <f t="shared" si="11"/>
        <v>0</v>
      </c>
      <c r="AB21" s="86">
        <f t="shared" si="12"/>
        <v>122740660</v>
      </c>
      <c r="AC21" s="104">
        <f t="shared" si="13"/>
        <v>0.3184179528773434</v>
      </c>
      <c r="AD21" s="85">
        <v>79324967</v>
      </c>
      <c r="AE21" s="86">
        <v>0</v>
      </c>
      <c r="AF21" s="86">
        <f t="shared" si="14"/>
        <v>79324967</v>
      </c>
      <c r="AG21" s="86">
        <v>532660971</v>
      </c>
      <c r="AH21" s="86">
        <v>401156408</v>
      </c>
      <c r="AI21" s="87">
        <v>147720049</v>
      </c>
      <c r="AJ21" s="124">
        <f t="shared" si="15"/>
        <v>0.277324709416339</v>
      </c>
      <c r="AK21" s="125">
        <f t="shared" si="16"/>
        <v>-0.28106098046028816</v>
      </c>
    </row>
    <row r="22" spans="1:37" ht="13.5">
      <c r="A22" s="65"/>
      <c r="B22" s="66" t="s">
        <v>240</v>
      </c>
      <c r="C22" s="67"/>
      <c r="D22" s="88">
        <f>SUM(D18:D21)</f>
        <v>6196863746</v>
      </c>
      <c r="E22" s="89">
        <f>SUM(E18:E21)</f>
        <v>1010312803</v>
      </c>
      <c r="F22" s="90">
        <f t="shared" si="0"/>
        <v>7207176549</v>
      </c>
      <c r="G22" s="88">
        <f>SUM(G18:G21)</f>
        <v>6196863746</v>
      </c>
      <c r="H22" s="89">
        <f>SUM(H18:H21)</f>
        <v>1010312803</v>
      </c>
      <c r="I22" s="90">
        <f t="shared" si="1"/>
        <v>7207176549</v>
      </c>
      <c r="J22" s="88">
        <f>SUM(J18:J21)</f>
        <v>1360790532</v>
      </c>
      <c r="K22" s="89">
        <f>SUM(K18:K21)</f>
        <v>111275674</v>
      </c>
      <c r="L22" s="89">
        <f t="shared" si="2"/>
        <v>1472066206</v>
      </c>
      <c r="M22" s="105">
        <f t="shared" si="3"/>
        <v>0.20425005492674522</v>
      </c>
      <c r="N22" s="88">
        <f>SUM(N18:N21)</f>
        <v>1484345520</v>
      </c>
      <c r="O22" s="89">
        <f>SUM(O18:O21)</f>
        <v>203293459</v>
      </c>
      <c r="P22" s="89">
        <f t="shared" si="4"/>
        <v>1687638979</v>
      </c>
      <c r="Q22" s="105">
        <f t="shared" si="5"/>
        <v>0.23416090441605192</v>
      </c>
      <c r="R22" s="88">
        <f>SUM(R18:R21)</f>
        <v>0</v>
      </c>
      <c r="S22" s="89">
        <f>SUM(S18:S21)</f>
        <v>0</v>
      </c>
      <c r="T22" s="89">
        <f t="shared" si="6"/>
        <v>0</v>
      </c>
      <c r="U22" s="105">
        <f t="shared" si="7"/>
        <v>0</v>
      </c>
      <c r="V22" s="88">
        <f>SUM(V18:V21)</f>
        <v>0</v>
      </c>
      <c r="W22" s="89">
        <f>SUM(W18:W21)</f>
        <v>0</v>
      </c>
      <c r="X22" s="89">
        <f t="shared" si="8"/>
        <v>0</v>
      </c>
      <c r="Y22" s="105">
        <f t="shared" si="9"/>
        <v>0</v>
      </c>
      <c r="Z22" s="88">
        <f t="shared" si="10"/>
        <v>2845136052</v>
      </c>
      <c r="AA22" s="89">
        <f t="shared" si="11"/>
        <v>314569133</v>
      </c>
      <c r="AB22" s="89">
        <f t="shared" si="12"/>
        <v>3159705185</v>
      </c>
      <c r="AC22" s="105">
        <f t="shared" si="13"/>
        <v>0.4384109593427971</v>
      </c>
      <c r="AD22" s="88">
        <f>SUM(AD18:AD21)</f>
        <v>1410334766</v>
      </c>
      <c r="AE22" s="89">
        <f>SUM(AE18:AE21)</f>
        <v>172448853</v>
      </c>
      <c r="AF22" s="89">
        <f t="shared" si="14"/>
        <v>1582783619</v>
      </c>
      <c r="AG22" s="89">
        <f>SUM(AG18:AG21)</f>
        <v>6580426431</v>
      </c>
      <c r="AH22" s="89">
        <f>SUM(AH18:AH21)</f>
        <v>6969164170</v>
      </c>
      <c r="AI22" s="90">
        <f>SUM(AI18:AI21)</f>
        <v>2930138463</v>
      </c>
      <c r="AJ22" s="126">
        <f t="shared" si="15"/>
        <v>0.4452809394230579</v>
      </c>
      <c r="AK22" s="127">
        <f t="shared" si="16"/>
        <v>0.0662474382103142</v>
      </c>
    </row>
    <row r="23" spans="1:37" ht="13.5">
      <c r="A23" s="68"/>
      <c r="B23" s="69" t="s">
        <v>241</v>
      </c>
      <c r="C23" s="70"/>
      <c r="D23" s="91">
        <f>SUM(D9:D11,D13:D16,D18:D21)</f>
        <v>133047010157</v>
      </c>
      <c r="E23" s="92">
        <f>SUM(E9:E11,E13:E16,E18:E21)</f>
        <v>20239618900</v>
      </c>
      <c r="F23" s="93">
        <f t="shared" si="0"/>
        <v>153286629057</v>
      </c>
      <c r="G23" s="91">
        <f>SUM(G9:G11,G13:G16,G18:G21)</f>
        <v>133047010157</v>
      </c>
      <c r="H23" s="92">
        <f>SUM(H9:H11,H13:H16,H18:H21)</f>
        <v>20239618900</v>
      </c>
      <c r="I23" s="93">
        <f t="shared" si="1"/>
        <v>153286629057</v>
      </c>
      <c r="J23" s="91">
        <f>SUM(J9:J11,J13:J16,J18:J21)</f>
        <v>31417594274</v>
      </c>
      <c r="K23" s="92">
        <f>SUM(K9:K11,K13:K16,K18:K21)</f>
        <v>908377224</v>
      </c>
      <c r="L23" s="92">
        <f t="shared" si="2"/>
        <v>32325971498</v>
      </c>
      <c r="M23" s="106">
        <f t="shared" si="3"/>
        <v>0.21088578760499396</v>
      </c>
      <c r="N23" s="91">
        <f>SUM(N9:N11,N13:N16,N18:N21)</f>
        <v>31118966761</v>
      </c>
      <c r="O23" s="92">
        <f>SUM(O9:O11,O13:O16,O18:O21)</f>
        <v>3338763010</v>
      </c>
      <c r="P23" s="92">
        <f t="shared" si="4"/>
        <v>34457729771</v>
      </c>
      <c r="Q23" s="106">
        <f t="shared" si="5"/>
        <v>0.22479279492920945</v>
      </c>
      <c r="R23" s="91">
        <f>SUM(R9:R11,R13:R16,R18:R21)</f>
        <v>0</v>
      </c>
      <c r="S23" s="92">
        <f>SUM(S9:S11,S13:S16,S18:S21)</f>
        <v>0</v>
      </c>
      <c r="T23" s="92">
        <f t="shared" si="6"/>
        <v>0</v>
      </c>
      <c r="U23" s="106">
        <f t="shared" si="7"/>
        <v>0</v>
      </c>
      <c r="V23" s="91">
        <f>SUM(V9:V11,V13:V16,V18:V21)</f>
        <v>0</v>
      </c>
      <c r="W23" s="92">
        <f>SUM(W9:W11,W13:W16,W18:W21)</f>
        <v>0</v>
      </c>
      <c r="X23" s="92">
        <f t="shared" si="8"/>
        <v>0</v>
      </c>
      <c r="Y23" s="106">
        <f t="shared" si="9"/>
        <v>0</v>
      </c>
      <c r="Z23" s="91">
        <f t="shared" si="10"/>
        <v>62536561035</v>
      </c>
      <c r="AA23" s="92">
        <f t="shared" si="11"/>
        <v>4247140234</v>
      </c>
      <c r="AB23" s="92">
        <f t="shared" si="12"/>
        <v>66783701269</v>
      </c>
      <c r="AC23" s="106">
        <f t="shared" si="13"/>
        <v>0.43567858253420344</v>
      </c>
      <c r="AD23" s="91">
        <f>SUM(AD9:AD11,AD13:AD16,AD18:AD21)</f>
        <v>30548154115</v>
      </c>
      <c r="AE23" s="92">
        <f>SUM(AE9:AE11,AE13:AE16,AE18:AE21)</f>
        <v>3617524508</v>
      </c>
      <c r="AF23" s="92">
        <f t="shared" si="14"/>
        <v>34165678623</v>
      </c>
      <c r="AG23" s="92">
        <f>SUM(AG9:AG11,AG13:AG16,AG18:AG21)</f>
        <v>144930309915</v>
      </c>
      <c r="AH23" s="92">
        <f>SUM(AH9:AH11,AH13:AH16,AH18:AH21)</f>
        <v>143194065221</v>
      </c>
      <c r="AI23" s="93">
        <f>SUM(AI9:AI11,AI13:AI16,AI18:AI21)</f>
        <v>63232587721</v>
      </c>
      <c r="AJ23" s="128">
        <f t="shared" si="15"/>
        <v>0.4362965052519739</v>
      </c>
      <c r="AK23" s="129">
        <f t="shared" si="16"/>
        <v>0.008548085674592532</v>
      </c>
    </row>
    <row r="24" spans="1:37" ht="12.75">
      <c r="A24" s="71"/>
      <c r="B24" s="71"/>
      <c r="C24" s="71"/>
      <c r="D24" s="94"/>
      <c r="E24" s="94"/>
      <c r="F24" s="94"/>
      <c r="G24" s="94"/>
      <c r="H24" s="94"/>
      <c r="I24" s="94"/>
      <c r="J24" s="94"/>
      <c r="K24" s="94"/>
      <c r="L24" s="94"/>
      <c r="M24" s="107"/>
      <c r="N24" s="94"/>
      <c r="O24" s="94"/>
      <c r="P24" s="94"/>
      <c r="Q24" s="107"/>
      <c r="R24" s="94"/>
      <c r="S24" s="94"/>
      <c r="T24" s="94"/>
      <c r="U24" s="107"/>
      <c r="V24" s="94"/>
      <c r="W24" s="94"/>
      <c r="X24" s="94"/>
      <c r="Y24" s="107"/>
      <c r="Z24" s="94"/>
      <c r="AA24" s="94"/>
      <c r="AB24" s="94"/>
      <c r="AC24" s="107"/>
      <c r="AD24" s="94"/>
      <c r="AE24" s="94"/>
      <c r="AF24" s="94"/>
      <c r="AG24" s="94"/>
      <c r="AH24" s="94"/>
      <c r="AI24" s="94"/>
      <c r="AJ24" s="107"/>
      <c r="AK24" s="107"/>
    </row>
    <row r="25" spans="1:37" ht="12.75">
      <c r="A25" s="71"/>
      <c r="B25" s="71"/>
      <c r="C25" s="71"/>
      <c r="D25" s="94"/>
      <c r="E25" s="94"/>
      <c r="F25" s="94"/>
      <c r="G25" s="94"/>
      <c r="H25" s="94"/>
      <c r="I25" s="94"/>
      <c r="J25" s="94"/>
      <c r="K25" s="94"/>
      <c r="L25" s="94"/>
      <c r="M25" s="107"/>
      <c r="N25" s="94"/>
      <c r="O25" s="94"/>
      <c r="P25" s="94"/>
      <c r="Q25" s="107"/>
      <c r="R25" s="94"/>
      <c r="S25" s="94"/>
      <c r="T25" s="94"/>
      <c r="U25" s="107"/>
      <c r="V25" s="94"/>
      <c r="W25" s="94"/>
      <c r="X25" s="94"/>
      <c r="Y25" s="107"/>
      <c r="Z25" s="94"/>
      <c r="AA25" s="94"/>
      <c r="AB25" s="94"/>
      <c r="AC25" s="107"/>
      <c r="AD25" s="94"/>
      <c r="AE25" s="94"/>
      <c r="AF25" s="94"/>
      <c r="AG25" s="94"/>
      <c r="AH25" s="94"/>
      <c r="AI25" s="94"/>
      <c r="AJ25" s="107"/>
      <c r="AK25" s="107"/>
    </row>
    <row r="26" spans="1:37" ht="12.75">
      <c r="A26" s="71"/>
      <c r="B26" s="71"/>
      <c r="C26" s="71"/>
      <c r="D26" s="94"/>
      <c r="E26" s="94"/>
      <c r="F26" s="94"/>
      <c r="G26" s="94"/>
      <c r="H26" s="94"/>
      <c r="I26" s="94"/>
      <c r="J26" s="94"/>
      <c r="K26" s="94"/>
      <c r="L26" s="94"/>
      <c r="M26" s="107"/>
      <c r="N26" s="94"/>
      <c r="O26" s="94"/>
      <c r="P26" s="94"/>
      <c r="Q26" s="107"/>
      <c r="R26" s="94"/>
      <c r="S26" s="94"/>
      <c r="T26" s="94"/>
      <c r="U26" s="107"/>
      <c r="V26" s="94"/>
      <c r="W26" s="94"/>
      <c r="X26" s="94"/>
      <c r="Y26" s="107"/>
      <c r="Z26" s="94"/>
      <c r="AA26" s="94"/>
      <c r="AB26" s="94"/>
      <c r="AC26" s="107"/>
      <c r="AD26" s="94"/>
      <c r="AE26" s="94"/>
      <c r="AF26" s="94"/>
      <c r="AG26" s="94"/>
      <c r="AH26" s="94"/>
      <c r="AI26" s="94"/>
      <c r="AJ26" s="107"/>
      <c r="AK26" s="107"/>
    </row>
    <row r="27" spans="1:37" ht="12.75">
      <c r="A27" s="71"/>
      <c r="B27" s="71"/>
      <c r="C27" s="71"/>
      <c r="D27" s="94"/>
      <c r="E27" s="94"/>
      <c r="F27" s="94"/>
      <c r="G27" s="94"/>
      <c r="H27" s="94"/>
      <c r="I27" s="94"/>
      <c r="J27" s="94"/>
      <c r="K27" s="94"/>
      <c r="L27" s="94"/>
      <c r="M27" s="107"/>
      <c r="N27" s="94"/>
      <c r="O27" s="94"/>
      <c r="P27" s="94"/>
      <c r="Q27" s="107"/>
      <c r="R27" s="94"/>
      <c r="S27" s="94"/>
      <c r="T27" s="94"/>
      <c r="U27" s="107"/>
      <c r="V27" s="94"/>
      <c r="W27" s="94"/>
      <c r="X27" s="94"/>
      <c r="Y27" s="107"/>
      <c r="Z27" s="94"/>
      <c r="AA27" s="94"/>
      <c r="AB27" s="94"/>
      <c r="AC27" s="107"/>
      <c r="AD27" s="94"/>
      <c r="AE27" s="94"/>
      <c r="AF27" s="94"/>
      <c r="AG27" s="94"/>
      <c r="AH27" s="94"/>
      <c r="AI27" s="94"/>
      <c r="AJ27" s="107"/>
      <c r="AK27" s="107"/>
    </row>
    <row r="28" spans="1:37" ht="12.75">
      <c r="A28" s="71"/>
      <c r="B28" s="71"/>
      <c r="C28" s="71"/>
      <c r="D28" s="94"/>
      <c r="E28" s="94"/>
      <c r="F28" s="94"/>
      <c r="G28" s="94"/>
      <c r="H28" s="94"/>
      <c r="I28" s="94"/>
      <c r="J28" s="94"/>
      <c r="K28" s="94"/>
      <c r="L28" s="94"/>
      <c r="M28" s="107"/>
      <c r="N28" s="94"/>
      <c r="O28" s="94"/>
      <c r="P28" s="94"/>
      <c r="Q28" s="107"/>
      <c r="R28" s="94"/>
      <c r="S28" s="94"/>
      <c r="T28" s="94"/>
      <c r="U28" s="107"/>
      <c r="V28" s="94"/>
      <c r="W28" s="94"/>
      <c r="X28" s="94"/>
      <c r="Y28" s="107"/>
      <c r="Z28" s="94"/>
      <c r="AA28" s="94"/>
      <c r="AB28" s="94"/>
      <c r="AC28" s="107"/>
      <c r="AD28" s="94"/>
      <c r="AE28" s="94"/>
      <c r="AF28" s="94"/>
      <c r="AG28" s="94"/>
      <c r="AH28" s="94"/>
      <c r="AI28" s="94"/>
      <c r="AJ28" s="107"/>
      <c r="AK28" s="107"/>
    </row>
    <row r="29" spans="1:37" ht="12.75">
      <c r="A29" s="71"/>
      <c r="B29" s="71"/>
      <c r="C29" s="71"/>
      <c r="D29" s="94"/>
      <c r="E29" s="94"/>
      <c r="F29" s="94"/>
      <c r="G29" s="94"/>
      <c r="H29" s="94"/>
      <c r="I29" s="94"/>
      <c r="J29" s="94"/>
      <c r="K29" s="94"/>
      <c r="L29" s="94"/>
      <c r="M29" s="107"/>
      <c r="N29" s="94"/>
      <c r="O29" s="94"/>
      <c r="P29" s="94"/>
      <c r="Q29" s="107"/>
      <c r="R29" s="94"/>
      <c r="S29" s="94"/>
      <c r="T29" s="94"/>
      <c r="U29" s="107"/>
      <c r="V29" s="94"/>
      <c r="W29" s="94"/>
      <c r="X29" s="94"/>
      <c r="Y29" s="107"/>
      <c r="Z29" s="94"/>
      <c r="AA29" s="94"/>
      <c r="AB29" s="94"/>
      <c r="AC29" s="107"/>
      <c r="AD29" s="94"/>
      <c r="AE29" s="94"/>
      <c r="AF29" s="94"/>
      <c r="AG29" s="94"/>
      <c r="AH29" s="94"/>
      <c r="AI29" s="94"/>
      <c r="AJ29" s="107"/>
      <c r="AK29" s="107"/>
    </row>
    <row r="30" spans="1:37" ht="12.75">
      <c r="A30" s="71"/>
      <c r="B30" s="71"/>
      <c r="C30" s="71"/>
      <c r="D30" s="94"/>
      <c r="E30" s="94"/>
      <c r="F30" s="94"/>
      <c r="G30" s="94"/>
      <c r="H30" s="94"/>
      <c r="I30" s="94"/>
      <c r="J30" s="94"/>
      <c r="K30" s="94"/>
      <c r="L30" s="94"/>
      <c r="M30" s="107"/>
      <c r="N30" s="94"/>
      <c r="O30" s="94"/>
      <c r="P30" s="94"/>
      <c r="Q30" s="107"/>
      <c r="R30" s="94"/>
      <c r="S30" s="94"/>
      <c r="T30" s="94"/>
      <c r="U30" s="107"/>
      <c r="V30" s="94"/>
      <c r="W30" s="94"/>
      <c r="X30" s="94"/>
      <c r="Y30" s="107"/>
      <c r="Z30" s="94"/>
      <c r="AA30" s="94"/>
      <c r="AB30" s="94"/>
      <c r="AC30" s="107"/>
      <c r="AD30" s="94"/>
      <c r="AE30" s="94"/>
      <c r="AF30" s="94"/>
      <c r="AG30" s="94"/>
      <c r="AH30" s="94"/>
      <c r="AI30" s="94"/>
      <c r="AJ30" s="107"/>
      <c r="AK30" s="107"/>
    </row>
    <row r="31" spans="1:37" ht="12.75">
      <c r="A31" s="71"/>
      <c r="B31" s="71"/>
      <c r="C31" s="71"/>
      <c r="D31" s="94"/>
      <c r="E31" s="94"/>
      <c r="F31" s="94"/>
      <c r="G31" s="94"/>
      <c r="H31" s="94"/>
      <c r="I31" s="94"/>
      <c r="J31" s="94"/>
      <c r="K31" s="94"/>
      <c r="L31" s="94"/>
      <c r="M31" s="107"/>
      <c r="N31" s="94"/>
      <c r="O31" s="94"/>
      <c r="P31" s="94"/>
      <c r="Q31" s="107"/>
      <c r="R31" s="94"/>
      <c r="S31" s="94"/>
      <c r="T31" s="94"/>
      <c r="U31" s="107"/>
      <c r="V31" s="94"/>
      <c r="W31" s="94"/>
      <c r="X31" s="94"/>
      <c r="Y31" s="107"/>
      <c r="Z31" s="94"/>
      <c r="AA31" s="94"/>
      <c r="AB31" s="94"/>
      <c r="AC31" s="107"/>
      <c r="AD31" s="94"/>
      <c r="AE31" s="94"/>
      <c r="AF31" s="94"/>
      <c r="AG31" s="94"/>
      <c r="AH31" s="94"/>
      <c r="AI31" s="94"/>
      <c r="AJ31" s="107"/>
      <c r="AK31" s="107"/>
    </row>
    <row r="32" spans="1:37" ht="12.75">
      <c r="A32" s="71"/>
      <c r="B32" s="71"/>
      <c r="C32" s="71"/>
      <c r="D32" s="94"/>
      <c r="E32" s="94"/>
      <c r="F32" s="94"/>
      <c r="G32" s="94"/>
      <c r="H32" s="94"/>
      <c r="I32" s="94"/>
      <c r="J32" s="94"/>
      <c r="K32" s="94"/>
      <c r="L32" s="94"/>
      <c r="M32" s="107"/>
      <c r="N32" s="94"/>
      <c r="O32" s="94"/>
      <c r="P32" s="94"/>
      <c r="Q32" s="107"/>
      <c r="R32" s="94"/>
      <c r="S32" s="94"/>
      <c r="T32" s="94"/>
      <c r="U32" s="107"/>
      <c r="V32" s="94"/>
      <c r="W32" s="94"/>
      <c r="X32" s="94"/>
      <c r="Y32" s="107"/>
      <c r="Z32" s="94"/>
      <c r="AA32" s="94"/>
      <c r="AB32" s="94"/>
      <c r="AC32" s="107"/>
      <c r="AD32" s="94"/>
      <c r="AE32" s="94"/>
      <c r="AF32" s="94"/>
      <c r="AG32" s="94"/>
      <c r="AH32" s="94"/>
      <c r="AI32" s="94"/>
      <c r="AJ32" s="107"/>
      <c r="AK32" s="107"/>
    </row>
    <row r="33" spans="1:37" ht="12.75">
      <c r="A33" s="71"/>
      <c r="B33" s="71"/>
      <c r="C33" s="71"/>
      <c r="D33" s="94"/>
      <c r="E33" s="94"/>
      <c r="F33" s="94"/>
      <c r="G33" s="94"/>
      <c r="H33" s="94"/>
      <c r="I33" s="94"/>
      <c r="J33" s="94"/>
      <c r="K33" s="94"/>
      <c r="L33" s="94"/>
      <c r="M33" s="107"/>
      <c r="N33" s="94"/>
      <c r="O33" s="94"/>
      <c r="P33" s="94"/>
      <c r="Q33" s="107"/>
      <c r="R33" s="94"/>
      <c r="S33" s="94"/>
      <c r="T33" s="94"/>
      <c r="U33" s="107"/>
      <c r="V33" s="94"/>
      <c r="W33" s="94"/>
      <c r="X33" s="94"/>
      <c r="Y33" s="107"/>
      <c r="Z33" s="94"/>
      <c r="AA33" s="94"/>
      <c r="AB33" s="94"/>
      <c r="AC33" s="107"/>
      <c r="AD33" s="94"/>
      <c r="AE33" s="94"/>
      <c r="AF33" s="94"/>
      <c r="AG33" s="94"/>
      <c r="AH33" s="94"/>
      <c r="AI33" s="94"/>
      <c r="AJ33" s="107"/>
      <c r="AK33" s="107"/>
    </row>
    <row r="34" spans="1:37" ht="12.75">
      <c r="A34" s="71"/>
      <c r="B34" s="71"/>
      <c r="C34" s="71"/>
      <c r="D34" s="94"/>
      <c r="E34" s="94"/>
      <c r="F34" s="94"/>
      <c r="G34" s="94"/>
      <c r="H34" s="94"/>
      <c r="I34" s="94"/>
      <c r="J34" s="94"/>
      <c r="K34" s="94"/>
      <c r="L34" s="94"/>
      <c r="M34" s="107"/>
      <c r="N34" s="94"/>
      <c r="O34" s="94"/>
      <c r="P34" s="94"/>
      <c r="Q34" s="107"/>
      <c r="R34" s="94"/>
      <c r="S34" s="94"/>
      <c r="T34" s="94"/>
      <c r="U34" s="107"/>
      <c r="V34" s="94"/>
      <c r="W34" s="94"/>
      <c r="X34" s="94"/>
      <c r="Y34" s="107"/>
      <c r="Z34" s="94"/>
      <c r="AA34" s="94"/>
      <c r="AB34" s="94"/>
      <c r="AC34" s="107"/>
      <c r="AD34" s="94"/>
      <c r="AE34" s="94"/>
      <c r="AF34" s="94"/>
      <c r="AG34" s="94"/>
      <c r="AH34" s="94"/>
      <c r="AI34" s="94"/>
      <c r="AJ34" s="107"/>
      <c r="AK34" s="107"/>
    </row>
    <row r="35" spans="1:37" ht="12.75">
      <c r="A35" s="71"/>
      <c r="B35" s="71"/>
      <c r="C35" s="71"/>
      <c r="D35" s="94"/>
      <c r="E35" s="94"/>
      <c r="F35" s="94"/>
      <c r="G35" s="94"/>
      <c r="H35" s="94"/>
      <c r="I35" s="94"/>
      <c r="J35" s="94"/>
      <c r="K35" s="94"/>
      <c r="L35" s="94"/>
      <c r="M35" s="107"/>
      <c r="N35" s="94"/>
      <c r="O35" s="94"/>
      <c r="P35" s="94"/>
      <c r="Q35" s="107"/>
      <c r="R35" s="94"/>
      <c r="S35" s="94"/>
      <c r="T35" s="94"/>
      <c r="U35" s="107"/>
      <c r="V35" s="94"/>
      <c r="W35" s="94"/>
      <c r="X35" s="94"/>
      <c r="Y35" s="107"/>
      <c r="Z35" s="94"/>
      <c r="AA35" s="94"/>
      <c r="AB35" s="94"/>
      <c r="AC35" s="107"/>
      <c r="AD35" s="94"/>
      <c r="AE35" s="94"/>
      <c r="AF35" s="94"/>
      <c r="AG35" s="94"/>
      <c r="AH35" s="94"/>
      <c r="AI35" s="94"/>
      <c r="AJ35" s="107"/>
      <c r="AK35" s="107"/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3.5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27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46</v>
      </c>
      <c r="C9" s="64" t="s">
        <v>47</v>
      </c>
      <c r="D9" s="85">
        <v>35227111270</v>
      </c>
      <c r="E9" s="86">
        <v>7110162000</v>
      </c>
      <c r="F9" s="87">
        <f>$D9+$E9</f>
        <v>42337273270</v>
      </c>
      <c r="G9" s="85">
        <v>35227111270</v>
      </c>
      <c r="H9" s="86">
        <v>7110162000</v>
      </c>
      <c r="I9" s="87">
        <f>$G9+$H9</f>
        <v>42337273270</v>
      </c>
      <c r="J9" s="85">
        <v>6934967313</v>
      </c>
      <c r="K9" s="86">
        <v>825714000</v>
      </c>
      <c r="L9" s="86">
        <f>$J9+$K9</f>
        <v>7760681313</v>
      </c>
      <c r="M9" s="104">
        <f>IF($F9=0,0,$L9/$F9)</f>
        <v>0.1833061204368866</v>
      </c>
      <c r="N9" s="85">
        <v>9489000372</v>
      </c>
      <c r="O9" s="86">
        <v>1247507000</v>
      </c>
      <c r="P9" s="86">
        <f>$N9+$O9</f>
        <v>10736507372</v>
      </c>
      <c r="Q9" s="104">
        <f>IF($F9=0,0,$P9/$F9)</f>
        <v>0.25359468248059897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</f>
        <v>16423967685</v>
      </c>
      <c r="AA9" s="86">
        <f>$K9+$O9</f>
        <v>2073221000</v>
      </c>
      <c r="AB9" s="86">
        <f>$Z9+$AA9</f>
        <v>18497188685</v>
      </c>
      <c r="AC9" s="104">
        <f>IF($F9=0,0,$AB9/$F9)</f>
        <v>0.43690080291748556</v>
      </c>
      <c r="AD9" s="85">
        <v>7459811544</v>
      </c>
      <c r="AE9" s="86">
        <v>1172886000</v>
      </c>
      <c r="AF9" s="86">
        <f>$AD9+$AE9</f>
        <v>8632697544</v>
      </c>
      <c r="AG9" s="86">
        <v>40037354950</v>
      </c>
      <c r="AH9" s="86">
        <v>39355783318</v>
      </c>
      <c r="AI9" s="87">
        <v>17385359215</v>
      </c>
      <c r="AJ9" s="124">
        <f>IF($AG9=0,0,$AI9/$AG9)</f>
        <v>0.43422846580927793</v>
      </c>
      <c r="AK9" s="125">
        <f>IF($AF9=0,0,(($P9/$AF9)-1))</f>
        <v>0.24370248317829857</v>
      </c>
    </row>
    <row r="10" spans="1:37" ht="13.5">
      <c r="A10" s="65"/>
      <c r="B10" s="66" t="s">
        <v>96</v>
      </c>
      <c r="C10" s="67"/>
      <c r="D10" s="88">
        <f>D9</f>
        <v>35227111270</v>
      </c>
      <c r="E10" s="89">
        <f>E9</f>
        <v>7110162000</v>
      </c>
      <c r="F10" s="90">
        <f aca="true" t="shared" si="0" ref="F10:F41">$D10+$E10</f>
        <v>42337273270</v>
      </c>
      <c r="G10" s="88">
        <f>G9</f>
        <v>35227111270</v>
      </c>
      <c r="H10" s="89">
        <f>H9</f>
        <v>7110162000</v>
      </c>
      <c r="I10" s="90">
        <f aca="true" t="shared" si="1" ref="I10:I41">$G10+$H10</f>
        <v>42337273270</v>
      </c>
      <c r="J10" s="88">
        <f>J9</f>
        <v>6934967313</v>
      </c>
      <c r="K10" s="89">
        <f>K9</f>
        <v>825714000</v>
      </c>
      <c r="L10" s="89">
        <f aca="true" t="shared" si="2" ref="L10:L41">$J10+$K10</f>
        <v>7760681313</v>
      </c>
      <c r="M10" s="105">
        <f aca="true" t="shared" si="3" ref="M10:M41">IF($F10=0,0,$L10/$F10)</f>
        <v>0.1833061204368866</v>
      </c>
      <c r="N10" s="88">
        <f>N9</f>
        <v>9489000372</v>
      </c>
      <c r="O10" s="89">
        <f>O9</f>
        <v>1247507000</v>
      </c>
      <c r="P10" s="89">
        <f aca="true" t="shared" si="4" ref="P10:P41">$N10+$O10</f>
        <v>10736507372</v>
      </c>
      <c r="Q10" s="105">
        <f aca="true" t="shared" si="5" ref="Q10:Q41">IF($F10=0,0,$P10/$F10)</f>
        <v>0.25359468248059897</v>
      </c>
      <c r="R10" s="88">
        <f>R9</f>
        <v>0</v>
      </c>
      <c r="S10" s="89">
        <f>S9</f>
        <v>0</v>
      </c>
      <c r="T10" s="89">
        <f aca="true" t="shared" si="6" ref="T10:T41">$R10+$S10</f>
        <v>0</v>
      </c>
      <c r="U10" s="105">
        <f aca="true" t="shared" si="7" ref="U10:U41">IF($I10=0,0,$T10/$I10)</f>
        <v>0</v>
      </c>
      <c r="V10" s="88">
        <f>V9</f>
        <v>0</v>
      </c>
      <c r="W10" s="89">
        <f>W9</f>
        <v>0</v>
      </c>
      <c r="X10" s="89">
        <f aca="true" t="shared" si="8" ref="X10:X41">$V10+$W10</f>
        <v>0</v>
      </c>
      <c r="Y10" s="105">
        <f aca="true" t="shared" si="9" ref="Y10:Y41">IF($I10=0,0,$X10/$I10)</f>
        <v>0</v>
      </c>
      <c r="Z10" s="88">
        <f aca="true" t="shared" si="10" ref="Z10:Z41">$J10+$N10</f>
        <v>16423967685</v>
      </c>
      <c r="AA10" s="89">
        <f aca="true" t="shared" si="11" ref="AA10:AA41">$K10+$O10</f>
        <v>2073221000</v>
      </c>
      <c r="AB10" s="89">
        <f aca="true" t="shared" si="12" ref="AB10:AB41">$Z10+$AA10</f>
        <v>18497188685</v>
      </c>
      <c r="AC10" s="105">
        <f aca="true" t="shared" si="13" ref="AC10:AC41">IF($F10=0,0,$AB10/$F10)</f>
        <v>0.43690080291748556</v>
      </c>
      <c r="AD10" s="88">
        <f>AD9</f>
        <v>7459811544</v>
      </c>
      <c r="AE10" s="89">
        <f>AE9</f>
        <v>1172886000</v>
      </c>
      <c r="AF10" s="89">
        <f aca="true" t="shared" si="14" ref="AF10:AF41">$AD10+$AE10</f>
        <v>8632697544</v>
      </c>
      <c r="AG10" s="89">
        <f>AG9</f>
        <v>40037354950</v>
      </c>
      <c r="AH10" s="89">
        <f>AH9</f>
        <v>39355783318</v>
      </c>
      <c r="AI10" s="90">
        <f>AI9</f>
        <v>17385359215</v>
      </c>
      <c r="AJ10" s="126">
        <f aca="true" t="shared" si="15" ref="AJ10:AJ41">IF($AG10=0,0,$AI10/$AG10)</f>
        <v>0.43422846580927793</v>
      </c>
      <c r="AK10" s="127">
        <f aca="true" t="shared" si="16" ref="AK10:AK41">IF($AF10=0,0,(($P10/$AF10)-1))</f>
        <v>0.24370248317829857</v>
      </c>
    </row>
    <row r="11" spans="1:37" ht="13.5">
      <c r="A11" s="62" t="s">
        <v>97</v>
      </c>
      <c r="B11" s="63" t="s">
        <v>242</v>
      </c>
      <c r="C11" s="64" t="s">
        <v>243</v>
      </c>
      <c r="D11" s="85">
        <v>296828712</v>
      </c>
      <c r="E11" s="86">
        <v>50484550</v>
      </c>
      <c r="F11" s="87">
        <f t="shared" si="0"/>
        <v>347313262</v>
      </c>
      <c r="G11" s="85">
        <v>296828712</v>
      </c>
      <c r="H11" s="86">
        <v>50484550</v>
      </c>
      <c r="I11" s="87">
        <f t="shared" si="1"/>
        <v>347313262</v>
      </c>
      <c r="J11" s="85">
        <v>49246090</v>
      </c>
      <c r="K11" s="86">
        <v>8588251</v>
      </c>
      <c r="L11" s="86">
        <f t="shared" si="2"/>
        <v>57834341</v>
      </c>
      <c r="M11" s="104">
        <f t="shared" si="3"/>
        <v>0.16651924164070647</v>
      </c>
      <c r="N11" s="85">
        <v>106817281</v>
      </c>
      <c r="O11" s="86">
        <v>7959201</v>
      </c>
      <c r="P11" s="86">
        <f t="shared" si="4"/>
        <v>114776482</v>
      </c>
      <c r="Q11" s="104">
        <f t="shared" si="5"/>
        <v>0.3304696208231749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156063371</v>
      </c>
      <c r="AA11" s="86">
        <f t="shared" si="11"/>
        <v>16547452</v>
      </c>
      <c r="AB11" s="86">
        <f t="shared" si="12"/>
        <v>172610823</v>
      </c>
      <c r="AC11" s="104">
        <f t="shared" si="13"/>
        <v>0.4969888624638814</v>
      </c>
      <c r="AD11" s="85">
        <v>59607445</v>
      </c>
      <c r="AE11" s="86">
        <v>18448159</v>
      </c>
      <c r="AF11" s="86">
        <f t="shared" si="14"/>
        <v>78055604</v>
      </c>
      <c r="AG11" s="86">
        <v>340899114</v>
      </c>
      <c r="AH11" s="86">
        <v>362082041</v>
      </c>
      <c r="AI11" s="87">
        <v>128688167</v>
      </c>
      <c r="AJ11" s="124">
        <f t="shared" si="15"/>
        <v>0.3774963375234821</v>
      </c>
      <c r="AK11" s="125">
        <f t="shared" si="16"/>
        <v>0.470445120122317</v>
      </c>
    </row>
    <row r="12" spans="1:37" ht="13.5">
      <c r="A12" s="62" t="s">
        <v>97</v>
      </c>
      <c r="B12" s="63" t="s">
        <v>244</v>
      </c>
      <c r="C12" s="64" t="s">
        <v>245</v>
      </c>
      <c r="D12" s="85">
        <v>190255000</v>
      </c>
      <c r="E12" s="86">
        <v>71392000</v>
      </c>
      <c r="F12" s="87">
        <f t="shared" si="0"/>
        <v>261647000</v>
      </c>
      <c r="G12" s="85">
        <v>190255000</v>
      </c>
      <c r="H12" s="86">
        <v>71392000</v>
      </c>
      <c r="I12" s="87">
        <f t="shared" si="1"/>
        <v>261647000</v>
      </c>
      <c r="J12" s="85">
        <v>25066232</v>
      </c>
      <c r="K12" s="86">
        <v>6858743</v>
      </c>
      <c r="L12" s="86">
        <f t="shared" si="2"/>
        <v>31924975</v>
      </c>
      <c r="M12" s="104">
        <f t="shared" si="3"/>
        <v>0.1220154444728967</v>
      </c>
      <c r="N12" s="85">
        <v>33974243</v>
      </c>
      <c r="O12" s="86">
        <v>7148915</v>
      </c>
      <c r="P12" s="86">
        <f t="shared" si="4"/>
        <v>41123158</v>
      </c>
      <c r="Q12" s="104">
        <f t="shared" si="5"/>
        <v>0.15717037841060666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59040475</v>
      </c>
      <c r="AA12" s="86">
        <f t="shared" si="11"/>
        <v>14007658</v>
      </c>
      <c r="AB12" s="86">
        <f t="shared" si="12"/>
        <v>73048133</v>
      </c>
      <c r="AC12" s="104">
        <f t="shared" si="13"/>
        <v>0.27918582288350335</v>
      </c>
      <c r="AD12" s="85">
        <v>31075124</v>
      </c>
      <c r="AE12" s="86">
        <v>4723366</v>
      </c>
      <c r="AF12" s="86">
        <f t="shared" si="14"/>
        <v>35798490</v>
      </c>
      <c r="AG12" s="86">
        <v>272536792</v>
      </c>
      <c r="AH12" s="86">
        <v>280298022</v>
      </c>
      <c r="AI12" s="87">
        <v>80404931</v>
      </c>
      <c r="AJ12" s="124">
        <f t="shared" si="15"/>
        <v>0.2950241338424502</v>
      </c>
      <c r="AK12" s="125">
        <f t="shared" si="16"/>
        <v>0.14874001668785475</v>
      </c>
    </row>
    <row r="13" spans="1:37" ht="13.5">
      <c r="A13" s="62" t="s">
        <v>97</v>
      </c>
      <c r="B13" s="63" t="s">
        <v>246</v>
      </c>
      <c r="C13" s="64" t="s">
        <v>247</v>
      </c>
      <c r="D13" s="85">
        <v>184350781</v>
      </c>
      <c r="E13" s="86">
        <v>79353050</v>
      </c>
      <c r="F13" s="87">
        <f t="shared" si="0"/>
        <v>263703831</v>
      </c>
      <c r="G13" s="85">
        <v>184350781</v>
      </c>
      <c r="H13" s="86">
        <v>79353050</v>
      </c>
      <c r="I13" s="87">
        <f t="shared" si="1"/>
        <v>263703831</v>
      </c>
      <c r="J13" s="85">
        <v>17392820</v>
      </c>
      <c r="K13" s="86">
        <v>6483986</v>
      </c>
      <c r="L13" s="86">
        <f t="shared" si="2"/>
        <v>23876806</v>
      </c>
      <c r="M13" s="104">
        <f t="shared" si="3"/>
        <v>0.09054402398879066</v>
      </c>
      <c r="N13" s="85">
        <v>55000199</v>
      </c>
      <c r="O13" s="86">
        <v>5025165</v>
      </c>
      <c r="P13" s="86">
        <f t="shared" si="4"/>
        <v>60025364</v>
      </c>
      <c r="Q13" s="104">
        <f t="shared" si="5"/>
        <v>0.22762416371569513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72393019</v>
      </c>
      <c r="AA13" s="86">
        <f t="shared" si="11"/>
        <v>11509151</v>
      </c>
      <c r="AB13" s="86">
        <f t="shared" si="12"/>
        <v>83902170</v>
      </c>
      <c r="AC13" s="104">
        <f t="shared" si="13"/>
        <v>0.3181681877044858</v>
      </c>
      <c r="AD13" s="85">
        <v>31572219</v>
      </c>
      <c r="AE13" s="86">
        <v>8096260</v>
      </c>
      <c r="AF13" s="86">
        <f t="shared" si="14"/>
        <v>39668479</v>
      </c>
      <c r="AG13" s="86">
        <v>240456974</v>
      </c>
      <c r="AH13" s="86">
        <v>240222000</v>
      </c>
      <c r="AI13" s="87">
        <v>92468207</v>
      </c>
      <c r="AJ13" s="124">
        <f t="shared" si="15"/>
        <v>0.38455198641899235</v>
      </c>
      <c r="AK13" s="125">
        <f t="shared" si="16"/>
        <v>0.5131753350059123</v>
      </c>
    </row>
    <row r="14" spans="1:37" ht="13.5">
      <c r="A14" s="62" t="s">
        <v>97</v>
      </c>
      <c r="B14" s="63" t="s">
        <v>248</v>
      </c>
      <c r="C14" s="64" t="s">
        <v>249</v>
      </c>
      <c r="D14" s="85">
        <v>945363361</v>
      </c>
      <c r="E14" s="86">
        <v>223130754</v>
      </c>
      <c r="F14" s="87">
        <f t="shared" si="0"/>
        <v>1168494115</v>
      </c>
      <c r="G14" s="85">
        <v>945363361</v>
      </c>
      <c r="H14" s="86">
        <v>223130754</v>
      </c>
      <c r="I14" s="87">
        <f t="shared" si="1"/>
        <v>1168494115</v>
      </c>
      <c r="J14" s="85">
        <v>118515238</v>
      </c>
      <c r="K14" s="86">
        <v>24793001</v>
      </c>
      <c r="L14" s="86">
        <f t="shared" si="2"/>
        <v>143308239</v>
      </c>
      <c r="M14" s="104">
        <f t="shared" si="3"/>
        <v>0.12264352653586107</v>
      </c>
      <c r="N14" s="85">
        <v>233054019</v>
      </c>
      <c r="O14" s="86">
        <v>49802630</v>
      </c>
      <c r="P14" s="86">
        <f t="shared" si="4"/>
        <v>282856649</v>
      </c>
      <c r="Q14" s="104">
        <f t="shared" si="5"/>
        <v>0.2420693826087434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351569257</v>
      </c>
      <c r="AA14" s="86">
        <f t="shared" si="11"/>
        <v>74595631</v>
      </c>
      <c r="AB14" s="86">
        <f t="shared" si="12"/>
        <v>426164888</v>
      </c>
      <c r="AC14" s="104">
        <f t="shared" si="13"/>
        <v>0.36471290914460447</v>
      </c>
      <c r="AD14" s="85">
        <v>178728957</v>
      </c>
      <c r="AE14" s="86">
        <v>26800646</v>
      </c>
      <c r="AF14" s="86">
        <f t="shared" si="14"/>
        <v>205529603</v>
      </c>
      <c r="AG14" s="86">
        <v>1061434422</v>
      </c>
      <c r="AH14" s="86">
        <v>1313939561</v>
      </c>
      <c r="AI14" s="87">
        <v>416483945</v>
      </c>
      <c r="AJ14" s="124">
        <f t="shared" si="15"/>
        <v>0.3923784045134349</v>
      </c>
      <c r="AK14" s="125">
        <f t="shared" si="16"/>
        <v>0.37623313075732456</v>
      </c>
    </row>
    <row r="15" spans="1:37" ht="13.5">
      <c r="A15" s="62" t="s">
        <v>112</v>
      </c>
      <c r="B15" s="63" t="s">
        <v>250</v>
      </c>
      <c r="C15" s="64" t="s">
        <v>251</v>
      </c>
      <c r="D15" s="85">
        <v>884864953</v>
      </c>
      <c r="E15" s="86">
        <v>301162595</v>
      </c>
      <c r="F15" s="87">
        <f t="shared" si="0"/>
        <v>1186027548</v>
      </c>
      <c r="G15" s="85">
        <v>884864953</v>
      </c>
      <c r="H15" s="86">
        <v>301162595</v>
      </c>
      <c r="I15" s="87">
        <f t="shared" si="1"/>
        <v>1186027548</v>
      </c>
      <c r="J15" s="85">
        <v>234631662</v>
      </c>
      <c r="K15" s="86">
        <v>70694014</v>
      </c>
      <c r="L15" s="86">
        <f t="shared" si="2"/>
        <v>305325676</v>
      </c>
      <c r="M15" s="104">
        <f t="shared" si="3"/>
        <v>0.25743556843588594</v>
      </c>
      <c r="N15" s="85">
        <v>228845678</v>
      </c>
      <c r="O15" s="86">
        <v>92673557</v>
      </c>
      <c r="P15" s="86">
        <f t="shared" si="4"/>
        <v>321519235</v>
      </c>
      <c r="Q15" s="104">
        <f t="shared" si="5"/>
        <v>0.27108917962502505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463477340</v>
      </c>
      <c r="AA15" s="86">
        <f t="shared" si="11"/>
        <v>163367571</v>
      </c>
      <c r="AB15" s="86">
        <f t="shared" si="12"/>
        <v>626844911</v>
      </c>
      <c r="AC15" s="104">
        <f t="shared" si="13"/>
        <v>0.528524748060911</v>
      </c>
      <c r="AD15" s="85">
        <v>181654721</v>
      </c>
      <c r="AE15" s="86">
        <v>81760329</v>
      </c>
      <c r="AF15" s="86">
        <f t="shared" si="14"/>
        <v>263415050</v>
      </c>
      <c r="AG15" s="86">
        <v>1275756403</v>
      </c>
      <c r="AH15" s="86">
        <v>1232975296</v>
      </c>
      <c r="AI15" s="87">
        <v>528347743</v>
      </c>
      <c r="AJ15" s="124">
        <f t="shared" si="15"/>
        <v>0.4141446923233667</v>
      </c>
      <c r="AK15" s="125">
        <f t="shared" si="16"/>
        <v>0.22058035408379295</v>
      </c>
    </row>
    <row r="16" spans="1:37" ht="13.5">
      <c r="A16" s="65"/>
      <c r="B16" s="66" t="s">
        <v>252</v>
      </c>
      <c r="C16" s="67"/>
      <c r="D16" s="88">
        <f>SUM(D11:D15)</f>
        <v>2501662807</v>
      </c>
      <c r="E16" s="89">
        <f>SUM(E11:E15)</f>
        <v>725522949</v>
      </c>
      <c r="F16" s="90">
        <f t="shared" si="0"/>
        <v>3227185756</v>
      </c>
      <c r="G16" s="88">
        <f>SUM(G11:G15)</f>
        <v>2501662807</v>
      </c>
      <c r="H16" s="89">
        <f>SUM(H11:H15)</f>
        <v>725522949</v>
      </c>
      <c r="I16" s="90">
        <f t="shared" si="1"/>
        <v>3227185756</v>
      </c>
      <c r="J16" s="88">
        <f>SUM(J11:J15)</f>
        <v>444852042</v>
      </c>
      <c r="K16" s="89">
        <f>SUM(K11:K15)</f>
        <v>117417995</v>
      </c>
      <c r="L16" s="89">
        <f t="shared" si="2"/>
        <v>562270037</v>
      </c>
      <c r="M16" s="105">
        <f t="shared" si="3"/>
        <v>0.17422921378313125</v>
      </c>
      <c r="N16" s="88">
        <f>SUM(N11:N15)</f>
        <v>657691420</v>
      </c>
      <c r="O16" s="89">
        <f>SUM(O11:O15)</f>
        <v>162609468</v>
      </c>
      <c r="P16" s="89">
        <f t="shared" si="4"/>
        <v>820300888</v>
      </c>
      <c r="Q16" s="105">
        <f t="shared" si="5"/>
        <v>0.25418458992479515</v>
      </c>
      <c r="R16" s="88">
        <f>SUM(R11:R15)</f>
        <v>0</v>
      </c>
      <c r="S16" s="89">
        <f>SUM(S11:S15)</f>
        <v>0</v>
      </c>
      <c r="T16" s="89">
        <f t="shared" si="6"/>
        <v>0</v>
      </c>
      <c r="U16" s="105">
        <f t="shared" si="7"/>
        <v>0</v>
      </c>
      <c r="V16" s="88">
        <f>SUM(V11:V15)</f>
        <v>0</v>
      </c>
      <c r="W16" s="89">
        <f>SUM(W11:W15)</f>
        <v>0</v>
      </c>
      <c r="X16" s="89">
        <f t="shared" si="8"/>
        <v>0</v>
      </c>
      <c r="Y16" s="105">
        <f t="shared" si="9"/>
        <v>0</v>
      </c>
      <c r="Z16" s="88">
        <f t="shared" si="10"/>
        <v>1102543462</v>
      </c>
      <c r="AA16" s="89">
        <f t="shared" si="11"/>
        <v>280027463</v>
      </c>
      <c r="AB16" s="89">
        <f t="shared" si="12"/>
        <v>1382570925</v>
      </c>
      <c r="AC16" s="105">
        <f t="shared" si="13"/>
        <v>0.42841380370792637</v>
      </c>
      <c r="AD16" s="88">
        <f>SUM(AD11:AD15)</f>
        <v>482638466</v>
      </c>
      <c r="AE16" s="89">
        <f>SUM(AE11:AE15)</f>
        <v>139828760</v>
      </c>
      <c r="AF16" s="89">
        <f t="shared" si="14"/>
        <v>622467226</v>
      </c>
      <c r="AG16" s="89">
        <f>SUM(AG11:AG15)</f>
        <v>3191083705</v>
      </c>
      <c r="AH16" s="89">
        <f>SUM(AH11:AH15)</f>
        <v>3429516920</v>
      </c>
      <c r="AI16" s="90">
        <f>SUM(AI11:AI15)</f>
        <v>1246392993</v>
      </c>
      <c r="AJ16" s="126">
        <f t="shared" si="15"/>
        <v>0.3905861168878364</v>
      </c>
      <c r="AK16" s="127">
        <f t="shared" si="16"/>
        <v>0.31782181251740305</v>
      </c>
    </row>
    <row r="17" spans="1:37" ht="13.5">
      <c r="A17" s="62" t="s">
        <v>97</v>
      </c>
      <c r="B17" s="63" t="s">
        <v>253</v>
      </c>
      <c r="C17" s="64" t="s">
        <v>254</v>
      </c>
      <c r="D17" s="85">
        <v>153299000</v>
      </c>
      <c r="E17" s="86">
        <v>32842000</v>
      </c>
      <c r="F17" s="87">
        <f t="shared" si="0"/>
        <v>186141000</v>
      </c>
      <c r="G17" s="85">
        <v>153299000</v>
      </c>
      <c r="H17" s="86">
        <v>32842000</v>
      </c>
      <c r="I17" s="87">
        <f t="shared" si="1"/>
        <v>186141000</v>
      </c>
      <c r="J17" s="85">
        <v>27375564</v>
      </c>
      <c r="K17" s="86">
        <v>4567949</v>
      </c>
      <c r="L17" s="86">
        <f t="shared" si="2"/>
        <v>31943513</v>
      </c>
      <c r="M17" s="104">
        <f t="shared" si="3"/>
        <v>0.171609226339173</v>
      </c>
      <c r="N17" s="85">
        <v>41886926</v>
      </c>
      <c r="O17" s="86">
        <v>6746848</v>
      </c>
      <c r="P17" s="86">
        <f t="shared" si="4"/>
        <v>48633774</v>
      </c>
      <c r="Q17" s="104">
        <f t="shared" si="5"/>
        <v>0.2612738407981047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69262490</v>
      </c>
      <c r="AA17" s="86">
        <f t="shared" si="11"/>
        <v>11314797</v>
      </c>
      <c r="AB17" s="86">
        <f t="shared" si="12"/>
        <v>80577287</v>
      </c>
      <c r="AC17" s="104">
        <f t="shared" si="13"/>
        <v>0.43288306713727764</v>
      </c>
      <c r="AD17" s="85">
        <v>36318764</v>
      </c>
      <c r="AE17" s="86">
        <v>9383493</v>
      </c>
      <c r="AF17" s="86">
        <f t="shared" si="14"/>
        <v>45702257</v>
      </c>
      <c r="AG17" s="86">
        <v>178927000</v>
      </c>
      <c r="AH17" s="86">
        <v>183627000</v>
      </c>
      <c r="AI17" s="87">
        <v>78202553</v>
      </c>
      <c r="AJ17" s="124">
        <f t="shared" si="15"/>
        <v>0.4370640149334645</v>
      </c>
      <c r="AK17" s="125">
        <f t="shared" si="16"/>
        <v>0.06414381241609135</v>
      </c>
    </row>
    <row r="18" spans="1:37" ht="13.5">
      <c r="A18" s="62" t="s">
        <v>97</v>
      </c>
      <c r="B18" s="63" t="s">
        <v>255</v>
      </c>
      <c r="C18" s="64" t="s">
        <v>256</v>
      </c>
      <c r="D18" s="85">
        <v>391608059</v>
      </c>
      <c r="E18" s="86">
        <v>34500189</v>
      </c>
      <c r="F18" s="87">
        <f t="shared" si="0"/>
        <v>426108248</v>
      </c>
      <c r="G18" s="85">
        <v>391608059</v>
      </c>
      <c r="H18" s="86">
        <v>34500189</v>
      </c>
      <c r="I18" s="87">
        <f t="shared" si="1"/>
        <v>426108248</v>
      </c>
      <c r="J18" s="85">
        <v>101285235</v>
      </c>
      <c r="K18" s="86">
        <v>9351963</v>
      </c>
      <c r="L18" s="86">
        <f t="shared" si="2"/>
        <v>110637198</v>
      </c>
      <c r="M18" s="104">
        <f t="shared" si="3"/>
        <v>0.25964575555458386</v>
      </c>
      <c r="N18" s="85">
        <v>70350725</v>
      </c>
      <c r="O18" s="86">
        <v>10251077</v>
      </c>
      <c r="P18" s="86">
        <f t="shared" si="4"/>
        <v>80601802</v>
      </c>
      <c r="Q18" s="104">
        <f t="shared" si="5"/>
        <v>0.1891580423010258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171635960</v>
      </c>
      <c r="AA18" s="86">
        <f t="shared" si="11"/>
        <v>19603040</v>
      </c>
      <c r="AB18" s="86">
        <f t="shared" si="12"/>
        <v>191239000</v>
      </c>
      <c r="AC18" s="104">
        <f t="shared" si="13"/>
        <v>0.4488037978556097</v>
      </c>
      <c r="AD18" s="85">
        <v>87505161</v>
      </c>
      <c r="AE18" s="86">
        <v>6628401</v>
      </c>
      <c r="AF18" s="86">
        <f t="shared" si="14"/>
        <v>94133562</v>
      </c>
      <c r="AG18" s="86">
        <v>458651247</v>
      </c>
      <c r="AH18" s="86">
        <v>411354250</v>
      </c>
      <c r="AI18" s="87">
        <v>183495619</v>
      </c>
      <c r="AJ18" s="124">
        <f t="shared" si="15"/>
        <v>0.40007657277774716</v>
      </c>
      <c r="AK18" s="125">
        <f t="shared" si="16"/>
        <v>-0.1437506423054511</v>
      </c>
    </row>
    <row r="19" spans="1:37" ht="13.5">
      <c r="A19" s="62" t="s">
        <v>97</v>
      </c>
      <c r="B19" s="63" t="s">
        <v>257</v>
      </c>
      <c r="C19" s="64" t="s">
        <v>258</v>
      </c>
      <c r="D19" s="85">
        <v>177452000</v>
      </c>
      <c r="E19" s="86">
        <v>16878000</v>
      </c>
      <c r="F19" s="87">
        <f t="shared" si="0"/>
        <v>194330000</v>
      </c>
      <c r="G19" s="85">
        <v>177452000</v>
      </c>
      <c r="H19" s="86">
        <v>16878000</v>
      </c>
      <c r="I19" s="87">
        <f t="shared" si="1"/>
        <v>194330000</v>
      </c>
      <c r="J19" s="85">
        <v>41425331</v>
      </c>
      <c r="K19" s="86">
        <v>6430000</v>
      </c>
      <c r="L19" s="86">
        <f t="shared" si="2"/>
        <v>47855331</v>
      </c>
      <c r="M19" s="104">
        <f t="shared" si="3"/>
        <v>0.24625807132197808</v>
      </c>
      <c r="N19" s="85">
        <v>40777400</v>
      </c>
      <c r="O19" s="86">
        <v>1000000</v>
      </c>
      <c r="P19" s="86">
        <f t="shared" si="4"/>
        <v>41777400</v>
      </c>
      <c r="Q19" s="104">
        <f t="shared" si="5"/>
        <v>0.2149817321051819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82202731</v>
      </c>
      <c r="AA19" s="86">
        <f t="shared" si="11"/>
        <v>7430000</v>
      </c>
      <c r="AB19" s="86">
        <f t="shared" si="12"/>
        <v>89632731</v>
      </c>
      <c r="AC19" s="104">
        <f t="shared" si="13"/>
        <v>0.46123980342716</v>
      </c>
      <c r="AD19" s="85">
        <v>41727702</v>
      </c>
      <c r="AE19" s="86">
        <v>1052631</v>
      </c>
      <c r="AF19" s="86">
        <f t="shared" si="14"/>
        <v>42780333</v>
      </c>
      <c r="AG19" s="86">
        <v>167050366</v>
      </c>
      <c r="AH19" s="86">
        <v>171130607</v>
      </c>
      <c r="AI19" s="87">
        <v>81267527</v>
      </c>
      <c r="AJ19" s="124">
        <f t="shared" si="15"/>
        <v>0.48648517776967937</v>
      </c>
      <c r="AK19" s="125">
        <f t="shared" si="16"/>
        <v>-0.02344378665776159</v>
      </c>
    </row>
    <row r="20" spans="1:37" ht="13.5">
      <c r="A20" s="62" t="s">
        <v>97</v>
      </c>
      <c r="B20" s="63" t="s">
        <v>259</v>
      </c>
      <c r="C20" s="64" t="s">
        <v>260</v>
      </c>
      <c r="D20" s="85">
        <v>54633074</v>
      </c>
      <c r="E20" s="86">
        <v>12264828</v>
      </c>
      <c r="F20" s="87">
        <f t="shared" si="0"/>
        <v>66897902</v>
      </c>
      <c r="G20" s="85">
        <v>54633074</v>
      </c>
      <c r="H20" s="86">
        <v>12264828</v>
      </c>
      <c r="I20" s="87">
        <f t="shared" si="1"/>
        <v>66897902</v>
      </c>
      <c r="J20" s="85">
        <v>12700150</v>
      </c>
      <c r="K20" s="86">
        <v>1321494</v>
      </c>
      <c r="L20" s="86">
        <f t="shared" si="2"/>
        <v>14021644</v>
      </c>
      <c r="M20" s="104">
        <f t="shared" si="3"/>
        <v>0.2095976642137447</v>
      </c>
      <c r="N20" s="85">
        <v>10744535</v>
      </c>
      <c r="O20" s="86">
        <v>10238273</v>
      </c>
      <c r="P20" s="86">
        <f t="shared" si="4"/>
        <v>20982808</v>
      </c>
      <c r="Q20" s="104">
        <f t="shared" si="5"/>
        <v>0.3136542009942255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23444685</v>
      </c>
      <c r="AA20" s="86">
        <f t="shared" si="11"/>
        <v>11559767</v>
      </c>
      <c r="AB20" s="86">
        <f t="shared" si="12"/>
        <v>35004452</v>
      </c>
      <c r="AC20" s="104">
        <f t="shared" si="13"/>
        <v>0.5232518652079702</v>
      </c>
      <c r="AD20" s="85">
        <v>11386877</v>
      </c>
      <c r="AE20" s="86">
        <v>1487082</v>
      </c>
      <c r="AF20" s="86">
        <f t="shared" si="14"/>
        <v>12873959</v>
      </c>
      <c r="AG20" s="86">
        <v>72469149</v>
      </c>
      <c r="AH20" s="86">
        <v>72985314</v>
      </c>
      <c r="AI20" s="87">
        <v>27820270</v>
      </c>
      <c r="AJ20" s="124">
        <f t="shared" si="15"/>
        <v>0.38389121969681195</v>
      </c>
      <c r="AK20" s="125">
        <f t="shared" si="16"/>
        <v>0.6298644418550656</v>
      </c>
    </row>
    <row r="21" spans="1:37" ht="13.5">
      <c r="A21" s="62" t="s">
        <v>97</v>
      </c>
      <c r="B21" s="63" t="s">
        <v>79</v>
      </c>
      <c r="C21" s="64" t="s">
        <v>80</v>
      </c>
      <c r="D21" s="85">
        <v>4928911653</v>
      </c>
      <c r="E21" s="86">
        <v>571382146</v>
      </c>
      <c r="F21" s="87">
        <f t="shared" si="0"/>
        <v>5500293799</v>
      </c>
      <c r="G21" s="85">
        <v>4928911653</v>
      </c>
      <c r="H21" s="86">
        <v>571382146</v>
      </c>
      <c r="I21" s="87">
        <f t="shared" si="1"/>
        <v>5500293799</v>
      </c>
      <c r="J21" s="85">
        <v>1085577479</v>
      </c>
      <c r="K21" s="86">
        <v>64694300</v>
      </c>
      <c r="L21" s="86">
        <f t="shared" si="2"/>
        <v>1150271779</v>
      </c>
      <c r="M21" s="104">
        <f t="shared" si="3"/>
        <v>0.2091291521934936</v>
      </c>
      <c r="N21" s="85">
        <v>1320002379</v>
      </c>
      <c r="O21" s="86">
        <v>93255159</v>
      </c>
      <c r="P21" s="86">
        <f t="shared" si="4"/>
        <v>1413257538</v>
      </c>
      <c r="Q21" s="104">
        <f t="shared" si="5"/>
        <v>0.2569421906620592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2405579858</v>
      </c>
      <c r="AA21" s="86">
        <f t="shared" si="11"/>
        <v>157949459</v>
      </c>
      <c r="AB21" s="86">
        <f t="shared" si="12"/>
        <v>2563529317</v>
      </c>
      <c r="AC21" s="104">
        <f t="shared" si="13"/>
        <v>0.4660713428555528</v>
      </c>
      <c r="AD21" s="85">
        <v>1015601436</v>
      </c>
      <c r="AE21" s="86">
        <v>158991626</v>
      </c>
      <c r="AF21" s="86">
        <f t="shared" si="14"/>
        <v>1174593062</v>
      </c>
      <c r="AG21" s="86">
        <v>5603253221</v>
      </c>
      <c r="AH21" s="86">
        <v>5517401278</v>
      </c>
      <c r="AI21" s="87">
        <v>2319403679</v>
      </c>
      <c r="AJ21" s="124">
        <f t="shared" si="15"/>
        <v>0.4139387579892492</v>
      </c>
      <c r="AK21" s="125">
        <f t="shared" si="16"/>
        <v>0.20318907349377824</v>
      </c>
    </row>
    <row r="22" spans="1:37" ht="13.5">
      <c r="A22" s="62" t="s">
        <v>97</v>
      </c>
      <c r="B22" s="63" t="s">
        <v>261</v>
      </c>
      <c r="C22" s="64" t="s">
        <v>262</v>
      </c>
      <c r="D22" s="85">
        <v>112649801</v>
      </c>
      <c r="E22" s="86">
        <v>19285000</v>
      </c>
      <c r="F22" s="87">
        <f t="shared" si="0"/>
        <v>131934801</v>
      </c>
      <c r="G22" s="85">
        <v>112649801</v>
      </c>
      <c r="H22" s="86">
        <v>19285000</v>
      </c>
      <c r="I22" s="87">
        <f t="shared" si="1"/>
        <v>131934801</v>
      </c>
      <c r="J22" s="85">
        <v>18446672</v>
      </c>
      <c r="K22" s="86">
        <v>12000561</v>
      </c>
      <c r="L22" s="86">
        <f t="shared" si="2"/>
        <v>30447233</v>
      </c>
      <c r="M22" s="104">
        <f t="shared" si="3"/>
        <v>0.2307748430984483</v>
      </c>
      <c r="N22" s="85">
        <v>22352191</v>
      </c>
      <c r="O22" s="86">
        <v>7496525</v>
      </c>
      <c r="P22" s="86">
        <f t="shared" si="4"/>
        <v>29848716</v>
      </c>
      <c r="Q22" s="104">
        <f t="shared" si="5"/>
        <v>0.22623838269934557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40798863</v>
      </c>
      <c r="AA22" s="86">
        <f t="shared" si="11"/>
        <v>19497086</v>
      </c>
      <c r="AB22" s="86">
        <f t="shared" si="12"/>
        <v>60295949</v>
      </c>
      <c r="AC22" s="104">
        <f t="shared" si="13"/>
        <v>0.45701322579779385</v>
      </c>
      <c r="AD22" s="85">
        <v>19662824</v>
      </c>
      <c r="AE22" s="86">
        <v>5676134</v>
      </c>
      <c r="AF22" s="86">
        <f t="shared" si="14"/>
        <v>25338958</v>
      </c>
      <c r="AG22" s="86">
        <v>109745565</v>
      </c>
      <c r="AH22" s="86">
        <v>112284074</v>
      </c>
      <c r="AI22" s="87">
        <v>41047432</v>
      </c>
      <c r="AJ22" s="124">
        <f t="shared" si="15"/>
        <v>0.37402360632978654</v>
      </c>
      <c r="AK22" s="125">
        <f t="shared" si="16"/>
        <v>0.17797724752533228</v>
      </c>
    </row>
    <row r="23" spans="1:37" ht="13.5">
      <c r="A23" s="62" t="s">
        <v>97</v>
      </c>
      <c r="B23" s="63" t="s">
        <v>263</v>
      </c>
      <c r="C23" s="64" t="s">
        <v>264</v>
      </c>
      <c r="D23" s="85">
        <v>124458931</v>
      </c>
      <c r="E23" s="86">
        <v>25388550</v>
      </c>
      <c r="F23" s="87">
        <f t="shared" si="0"/>
        <v>149847481</v>
      </c>
      <c r="G23" s="85">
        <v>124458931</v>
      </c>
      <c r="H23" s="86">
        <v>25388550</v>
      </c>
      <c r="I23" s="87">
        <f t="shared" si="1"/>
        <v>149847481</v>
      </c>
      <c r="J23" s="85">
        <v>3148686</v>
      </c>
      <c r="K23" s="86">
        <v>2361829</v>
      </c>
      <c r="L23" s="86">
        <f t="shared" si="2"/>
        <v>5510515</v>
      </c>
      <c r="M23" s="104">
        <f t="shared" si="3"/>
        <v>0.036774158385752244</v>
      </c>
      <c r="N23" s="85">
        <v>256381099</v>
      </c>
      <c r="O23" s="86">
        <v>7095203</v>
      </c>
      <c r="P23" s="86">
        <f t="shared" si="4"/>
        <v>263476302</v>
      </c>
      <c r="Q23" s="104">
        <f t="shared" si="5"/>
        <v>1.7582965041634566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259529785</v>
      </c>
      <c r="AA23" s="86">
        <f t="shared" si="11"/>
        <v>9457032</v>
      </c>
      <c r="AB23" s="86">
        <f t="shared" si="12"/>
        <v>268986817</v>
      </c>
      <c r="AC23" s="104">
        <f t="shared" si="13"/>
        <v>1.795070662549209</v>
      </c>
      <c r="AD23" s="85">
        <v>21463875</v>
      </c>
      <c r="AE23" s="86">
        <v>9122280</v>
      </c>
      <c r="AF23" s="86">
        <f t="shared" si="14"/>
        <v>30586155</v>
      </c>
      <c r="AG23" s="86">
        <v>125551947</v>
      </c>
      <c r="AH23" s="86">
        <v>142081120</v>
      </c>
      <c r="AI23" s="87">
        <v>55641940</v>
      </c>
      <c r="AJ23" s="124">
        <f t="shared" si="15"/>
        <v>0.44317863107292155</v>
      </c>
      <c r="AK23" s="125">
        <f t="shared" si="16"/>
        <v>7.614234185369165</v>
      </c>
    </row>
    <row r="24" spans="1:37" ht="13.5">
      <c r="A24" s="62" t="s">
        <v>112</v>
      </c>
      <c r="B24" s="63" t="s">
        <v>265</v>
      </c>
      <c r="C24" s="64" t="s">
        <v>266</v>
      </c>
      <c r="D24" s="85">
        <v>808647535</v>
      </c>
      <c r="E24" s="86">
        <v>207528000</v>
      </c>
      <c r="F24" s="87">
        <f t="shared" si="0"/>
        <v>1016175535</v>
      </c>
      <c r="G24" s="85">
        <v>808647535</v>
      </c>
      <c r="H24" s="86">
        <v>207528000</v>
      </c>
      <c r="I24" s="87">
        <f t="shared" si="1"/>
        <v>1016175535</v>
      </c>
      <c r="J24" s="85">
        <v>165008521</v>
      </c>
      <c r="K24" s="86">
        <v>20262528</v>
      </c>
      <c r="L24" s="86">
        <f t="shared" si="2"/>
        <v>185271049</v>
      </c>
      <c r="M24" s="104">
        <f t="shared" si="3"/>
        <v>0.1823218948092467</v>
      </c>
      <c r="N24" s="85">
        <v>263062045</v>
      </c>
      <c r="O24" s="86">
        <v>90690751</v>
      </c>
      <c r="P24" s="86">
        <f t="shared" si="4"/>
        <v>353752796</v>
      </c>
      <c r="Q24" s="104">
        <f t="shared" si="5"/>
        <v>0.3481217406006532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428070566</v>
      </c>
      <c r="AA24" s="86">
        <f t="shared" si="11"/>
        <v>110953279</v>
      </c>
      <c r="AB24" s="86">
        <f t="shared" si="12"/>
        <v>539023845</v>
      </c>
      <c r="AC24" s="104">
        <f t="shared" si="13"/>
        <v>0.5304436354098999</v>
      </c>
      <c r="AD24" s="85">
        <v>192112896</v>
      </c>
      <c r="AE24" s="86">
        <v>36544255</v>
      </c>
      <c r="AF24" s="86">
        <f t="shared" si="14"/>
        <v>228657151</v>
      </c>
      <c r="AG24" s="86">
        <v>939394589</v>
      </c>
      <c r="AH24" s="86">
        <v>988226666</v>
      </c>
      <c r="AI24" s="87">
        <v>394201336</v>
      </c>
      <c r="AJ24" s="124">
        <f t="shared" si="15"/>
        <v>0.419633390074807</v>
      </c>
      <c r="AK24" s="125">
        <f t="shared" si="16"/>
        <v>0.5470882692839989</v>
      </c>
    </row>
    <row r="25" spans="1:37" ht="13.5">
      <c r="A25" s="65"/>
      <c r="B25" s="66" t="s">
        <v>267</v>
      </c>
      <c r="C25" s="67"/>
      <c r="D25" s="88">
        <f>SUM(D17:D24)</f>
        <v>6751660053</v>
      </c>
      <c r="E25" s="89">
        <f>SUM(E17:E24)</f>
        <v>920068713</v>
      </c>
      <c r="F25" s="90">
        <f t="shared" si="0"/>
        <v>7671728766</v>
      </c>
      <c r="G25" s="88">
        <f>SUM(G17:G24)</f>
        <v>6751660053</v>
      </c>
      <c r="H25" s="89">
        <f>SUM(H17:H24)</f>
        <v>920068713</v>
      </c>
      <c r="I25" s="90">
        <f t="shared" si="1"/>
        <v>7671728766</v>
      </c>
      <c r="J25" s="88">
        <f>SUM(J17:J24)</f>
        <v>1454967638</v>
      </c>
      <c r="K25" s="89">
        <f>SUM(K17:K24)</f>
        <v>120990624</v>
      </c>
      <c r="L25" s="89">
        <f t="shared" si="2"/>
        <v>1575958262</v>
      </c>
      <c r="M25" s="105">
        <f t="shared" si="3"/>
        <v>0.20542413712335877</v>
      </c>
      <c r="N25" s="88">
        <f>SUM(N17:N24)</f>
        <v>2025557300</v>
      </c>
      <c r="O25" s="89">
        <f>SUM(O17:O24)</f>
        <v>226773836</v>
      </c>
      <c r="P25" s="89">
        <f t="shared" si="4"/>
        <v>2252331136</v>
      </c>
      <c r="Q25" s="105">
        <f t="shared" si="5"/>
        <v>0.2935884733023941</v>
      </c>
      <c r="R25" s="88">
        <f>SUM(R17:R24)</f>
        <v>0</v>
      </c>
      <c r="S25" s="89">
        <f>SUM(S17:S24)</f>
        <v>0</v>
      </c>
      <c r="T25" s="89">
        <f t="shared" si="6"/>
        <v>0</v>
      </c>
      <c r="U25" s="105">
        <f t="shared" si="7"/>
        <v>0</v>
      </c>
      <c r="V25" s="88">
        <f>SUM(V17:V24)</f>
        <v>0</v>
      </c>
      <c r="W25" s="89">
        <f>SUM(W17:W24)</f>
        <v>0</v>
      </c>
      <c r="X25" s="89">
        <f t="shared" si="8"/>
        <v>0</v>
      </c>
      <c r="Y25" s="105">
        <f t="shared" si="9"/>
        <v>0</v>
      </c>
      <c r="Z25" s="88">
        <f t="shared" si="10"/>
        <v>3480524938</v>
      </c>
      <c r="AA25" s="89">
        <f t="shared" si="11"/>
        <v>347764460</v>
      </c>
      <c r="AB25" s="89">
        <f t="shared" si="12"/>
        <v>3828289398</v>
      </c>
      <c r="AC25" s="105">
        <f t="shared" si="13"/>
        <v>0.4990126104257529</v>
      </c>
      <c r="AD25" s="88">
        <f>SUM(AD17:AD24)</f>
        <v>1425779535</v>
      </c>
      <c r="AE25" s="89">
        <f>SUM(AE17:AE24)</f>
        <v>228885902</v>
      </c>
      <c r="AF25" s="89">
        <f t="shared" si="14"/>
        <v>1654665437</v>
      </c>
      <c r="AG25" s="89">
        <f>SUM(AG17:AG24)</f>
        <v>7655043084</v>
      </c>
      <c r="AH25" s="89">
        <f>SUM(AH17:AH24)</f>
        <v>7599090309</v>
      </c>
      <c r="AI25" s="90">
        <f>SUM(AI17:AI24)</f>
        <v>3181080356</v>
      </c>
      <c r="AJ25" s="126">
        <f t="shared" si="15"/>
        <v>0.4155535535324232</v>
      </c>
      <c r="AK25" s="127">
        <f t="shared" si="16"/>
        <v>0.36120032825705306</v>
      </c>
    </row>
    <row r="26" spans="1:37" ht="13.5">
      <c r="A26" s="62" t="s">
        <v>97</v>
      </c>
      <c r="B26" s="63" t="s">
        <v>268</v>
      </c>
      <c r="C26" s="64" t="s">
        <v>269</v>
      </c>
      <c r="D26" s="85">
        <v>183017540</v>
      </c>
      <c r="E26" s="86">
        <v>35475000</v>
      </c>
      <c r="F26" s="87">
        <f t="shared" si="0"/>
        <v>218492540</v>
      </c>
      <c r="G26" s="85">
        <v>183017540</v>
      </c>
      <c r="H26" s="86">
        <v>35475000</v>
      </c>
      <c r="I26" s="87">
        <f t="shared" si="1"/>
        <v>218492540</v>
      </c>
      <c r="J26" s="85">
        <v>43435082</v>
      </c>
      <c r="K26" s="86">
        <v>8984235</v>
      </c>
      <c r="L26" s="86">
        <f t="shared" si="2"/>
        <v>52419317</v>
      </c>
      <c r="M26" s="104">
        <f t="shared" si="3"/>
        <v>0.2399135320592639</v>
      </c>
      <c r="N26" s="85">
        <v>47535830</v>
      </c>
      <c r="O26" s="86">
        <v>19265376</v>
      </c>
      <c r="P26" s="86">
        <f t="shared" si="4"/>
        <v>66801206</v>
      </c>
      <c r="Q26" s="104">
        <f t="shared" si="5"/>
        <v>0.3057367816768481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90970912</v>
      </c>
      <c r="AA26" s="86">
        <f t="shared" si="11"/>
        <v>28249611</v>
      </c>
      <c r="AB26" s="86">
        <f t="shared" si="12"/>
        <v>119220523</v>
      </c>
      <c r="AC26" s="104">
        <f t="shared" si="13"/>
        <v>0.545650313736112</v>
      </c>
      <c r="AD26" s="85">
        <v>59206761</v>
      </c>
      <c r="AE26" s="86">
        <v>12539784</v>
      </c>
      <c r="AF26" s="86">
        <f t="shared" si="14"/>
        <v>71746545</v>
      </c>
      <c r="AG26" s="86">
        <v>246311487</v>
      </c>
      <c r="AH26" s="86">
        <v>264794148</v>
      </c>
      <c r="AI26" s="87">
        <v>124730644</v>
      </c>
      <c r="AJ26" s="124">
        <f t="shared" si="15"/>
        <v>0.5063939385011305</v>
      </c>
      <c r="AK26" s="125">
        <f t="shared" si="16"/>
        <v>-0.06892790447261254</v>
      </c>
    </row>
    <row r="27" spans="1:37" ht="13.5">
      <c r="A27" s="62" t="s">
        <v>97</v>
      </c>
      <c r="B27" s="63" t="s">
        <v>270</v>
      </c>
      <c r="C27" s="64" t="s">
        <v>271</v>
      </c>
      <c r="D27" s="85">
        <v>499914484</v>
      </c>
      <c r="E27" s="86">
        <v>53649000</v>
      </c>
      <c r="F27" s="87">
        <f t="shared" si="0"/>
        <v>553563484</v>
      </c>
      <c r="G27" s="85">
        <v>499914484</v>
      </c>
      <c r="H27" s="86">
        <v>53649000</v>
      </c>
      <c r="I27" s="87">
        <f t="shared" si="1"/>
        <v>553563484</v>
      </c>
      <c r="J27" s="85">
        <v>57712050</v>
      </c>
      <c r="K27" s="86">
        <v>10715715</v>
      </c>
      <c r="L27" s="86">
        <f t="shared" si="2"/>
        <v>68427765</v>
      </c>
      <c r="M27" s="104">
        <f t="shared" si="3"/>
        <v>0.12361322048475293</v>
      </c>
      <c r="N27" s="85">
        <v>141555323</v>
      </c>
      <c r="O27" s="86">
        <v>17239854</v>
      </c>
      <c r="P27" s="86">
        <f t="shared" si="4"/>
        <v>158795177</v>
      </c>
      <c r="Q27" s="104">
        <f t="shared" si="5"/>
        <v>0.2868599204784252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199267373</v>
      </c>
      <c r="AA27" s="86">
        <f t="shared" si="11"/>
        <v>27955569</v>
      </c>
      <c r="AB27" s="86">
        <f t="shared" si="12"/>
        <v>227222942</v>
      </c>
      <c r="AC27" s="104">
        <f t="shared" si="13"/>
        <v>0.4104731409631781</v>
      </c>
      <c r="AD27" s="85">
        <v>95635532</v>
      </c>
      <c r="AE27" s="86">
        <v>11757576</v>
      </c>
      <c r="AF27" s="86">
        <f t="shared" si="14"/>
        <v>107393108</v>
      </c>
      <c r="AG27" s="86">
        <v>544106626</v>
      </c>
      <c r="AH27" s="86">
        <v>569254500</v>
      </c>
      <c r="AI27" s="87">
        <v>215271339</v>
      </c>
      <c r="AJ27" s="124">
        <f t="shared" si="15"/>
        <v>0.39564182590932095</v>
      </c>
      <c r="AK27" s="125">
        <f t="shared" si="16"/>
        <v>0.4786347090355183</v>
      </c>
    </row>
    <row r="28" spans="1:37" ht="13.5">
      <c r="A28" s="62" t="s">
        <v>97</v>
      </c>
      <c r="B28" s="63" t="s">
        <v>272</v>
      </c>
      <c r="C28" s="64" t="s">
        <v>273</v>
      </c>
      <c r="D28" s="85">
        <v>995475353</v>
      </c>
      <c r="E28" s="86">
        <v>127846863</v>
      </c>
      <c r="F28" s="87">
        <f t="shared" si="0"/>
        <v>1123322216</v>
      </c>
      <c r="G28" s="85">
        <v>995475353</v>
      </c>
      <c r="H28" s="86">
        <v>127846863</v>
      </c>
      <c r="I28" s="87">
        <f t="shared" si="1"/>
        <v>1123322216</v>
      </c>
      <c r="J28" s="85">
        <v>169316554</v>
      </c>
      <c r="K28" s="86">
        <v>6965018</v>
      </c>
      <c r="L28" s="86">
        <f t="shared" si="2"/>
        <v>176281572</v>
      </c>
      <c r="M28" s="104">
        <f t="shared" si="3"/>
        <v>0.15692876851284493</v>
      </c>
      <c r="N28" s="85">
        <v>170348293</v>
      </c>
      <c r="O28" s="86">
        <v>24557852</v>
      </c>
      <c r="P28" s="86">
        <f t="shared" si="4"/>
        <v>194906145</v>
      </c>
      <c r="Q28" s="104">
        <f t="shared" si="5"/>
        <v>0.1735086711754306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339664847</v>
      </c>
      <c r="AA28" s="86">
        <f t="shared" si="11"/>
        <v>31522870</v>
      </c>
      <c r="AB28" s="86">
        <f t="shared" si="12"/>
        <v>371187717</v>
      </c>
      <c r="AC28" s="104">
        <f t="shared" si="13"/>
        <v>0.3304374396882755</v>
      </c>
      <c r="AD28" s="85">
        <v>159634990</v>
      </c>
      <c r="AE28" s="86">
        <v>13239165</v>
      </c>
      <c r="AF28" s="86">
        <f t="shared" si="14"/>
        <v>172874155</v>
      </c>
      <c r="AG28" s="86">
        <v>864256697</v>
      </c>
      <c r="AH28" s="86">
        <v>1019646382</v>
      </c>
      <c r="AI28" s="87">
        <v>328413113</v>
      </c>
      <c r="AJ28" s="124">
        <f t="shared" si="15"/>
        <v>0.379994872055935</v>
      </c>
      <c r="AK28" s="125">
        <f t="shared" si="16"/>
        <v>0.12744525056391454</v>
      </c>
    </row>
    <row r="29" spans="1:37" ht="13.5">
      <c r="A29" s="62" t="s">
        <v>112</v>
      </c>
      <c r="B29" s="63" t="s">
        <v>274</v>
      </c>
      <c r="C29" s="64" t="s">
        <v>275</v>
      </c>
      <c r="D29" s="85">
        <v>720109095</v>
      </c>
      <c r="E29" s="86">
        <v>407831000</v>
      </c>
      <c r="F29" s="87">
        <f t="shared" si="0"/>
        <v>1127940095</v>
      </c>
      <c r="G29" s="85">
        <v>720109095</v>
      </c>
      <c r="H29" s="86">
        <v>407831000</v>
      </c>
      <c r="I29" s="87">
        <f t="shared" si="1"/>
        <v>1127940095</v>
      </c>
      <c r="J29" s="85">
        <v>88145757</v>
      </c>
      <c r="K29" s="86">
        <v>84650000</v>
      </c>
      <c r="L29" s="86">
        <f t="shared" si="2"/>
        <v>172795757</v>
      </c>
      <c r="M29" s="104">
        <f t="shared" si="3"/>
        <v>0.15319586365089716</v>
      </c>
      <c r="N29" s="85">
        <v>250682992</v>
      </c>
      <c r="O29" s="86">
        <v>21359604</v>
      </c>
      <c r="P29" s="86">
        <f t="shared" si="4"/>
        <v>272042596</v>
      </c>
      <c r="Q29" s="104">
        <f t="shared" si="5"/>
        <v>0.24118532287833958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338828749</v>
      </c>
      <c r="AA29" s="86">
        <f t="shared" si="11"/>
        <v>106009604</v>
      </c>
      <c r="AB29" s="86">
        <f t="shared" si="12"/>
        <v>444838353</v>
      </c>
      <c r="AC29" s="104">
        <f t="shared" si="13"/>
        <v>0.3943811865292367</v>
      </c>
      <c r="AD29" s="85">
        <v>95192727</v>
      </c>
      <c r="AE29" s="86">
        <v>6056186</v>
      </c>
      <c r="AF29" s="86">
        <f t="shared" si="14"/>
        <v>101248913</v>
      </c>
      <c r="AG29" s="86">
        <v>970949314</v>
      </c>
      <c r="AH29" s="86">
        <v>990046208</v>
      </c>
      <c r="AI29" s="87">
        <v>303761267</v>
      </c>
      <c r="AJ29" s="124">
        <f t="shared" si="15"/>
        <v>0.3128497673566511</v>
      </c>
      <c r="AK29" s="125">
        <f t="shared" si="16"/>
        <v>1.6868693000190529</v>
      </c>
    </row>
    <row r="30" spans="1:37" ht="13.5">
      <c r="A30" s="65"/>
      <c r="B30" s="66" t="s">
        <v>276</v>
      </c>
      <c r="C30" s="67"/>
      <c r="D30" s="88">
        <f>SUM(D26:D29)</f>
        <v>2398516472</v>
      </c>
      <c r="E30" s="89">
        <f>SUM(E26:E29)</f>
        <v>624801863</v>
      </c>
      <c r="F30" s="90">
        <f t="shared" si="0"/>
        <v>3023318335</v>
      </c>
      <c r="G30" s="88">
        <f>SUM(G26:G29)</f>
        <v>2398516472</v>
      </c>
      <c r="H30" s="89">
        <f>SUM(H26:H29)</f>
        <v>624801863</v>
      </c>
      <c r="I30" s="90">
        <f t="shared" si="1"/>
        <v>3023318335</v>
      </c>
      <c r="J30" s="88">
        <f>SUM(J26:J29)</f>
        <v>358609443</v>
      </c>
      <c r="K30" s="89">
        <f>SUM(K26:K29)</f>
        <v>111314968</v>
      </c>
      <c r="L30" s="89">
        <f t="shared" si="2"/>
        <v>469924411</v>
      </c>
      <c r="M30" s="105">
        <f t="shared" si="3"/>
        <v>0.15543332157908538</v>
      </c>
      <c r="N30" s="88">
        <f>SUM(N26:N29)</f>
        <v>610122438</v>
      </c>
      <c r="O30" s="89">
        <f>SUM(O26:O29)</f>
        <v>82422686</v>
      </c>
      <c r="P30" s="89">
        <f t="shared" si="4"/>
        <v>692545124</v>
      </c>
      <c r="Q30" s="105">
        <f t="shared" si="5"/>
        <v>0.22906788080587617</v>
      </c>
      <c r="R30" s="88">
        <f>SUM(R26:R29)</f>
        <v>0</v>
      </c>
      <c r="S30" s="89">
        <f>SUM(S26:S29)</f>
        <v>0</v>
      </c>
      <c r="T30" s="89">
        <f t="shared" si="6"/>
        <v>0</v>
      </c>
      <c r="U30" s="105">
        <f t="shared" si="7"/>
        <v>0</v>
      </c>
      <c r="V30" s="88">
        <f>SUM(V26:V29)</f>
        <v>0</v>
      </c>
      <c r="W30" s="89">
        <f>SUM(W26:W29)</f>
        <v>0</v>
      </c>
      <c r="X30" s="89">
        <f t="shared" si="8"/>
        <v>0</v>
      </c>
      <c r="Y30" s="105">
        <f t="shared" si="9"/>
        <v>0</v>
      </c>
      <c r="Z30" s="88">
        <f t="shared" si="10"/>
        <v>968731881</v>
      </c>
      <c r="AA30" s="89">
        <f t="shared" si="11"/>
        <v>193737654</v>
      </c>
      <c r="AB30" s="89">
        <f t="shared" si="12"/>
        <v>1162469535</v>
      </c>
      <c r="AC30" s="105">
        <f t="shared" si="13"/>
        <v>0.38450120238496155</v>
      </c>
      <c r="AD30" s="88">
        <f>SUM(AD26:AD29)</f>
        <v>409670010</v>
      </c>
      <c r="AE30" s="89">
        <f>SUM(AE26:AE29)</f>
        <v>43592711</v>
      </c>
      <c r="AF30" s="89">
        <f t="shared" si="14"/>
        <v>453262721</v>
      </c>
      <c r="AG30" s="89">
        <f>SUM(AG26:AG29)</f>
        <v>2625624124</v>
      </c>
      <c r="AH30" s="89">
        <f>SUM(AH26:AH29)</f>
        <v>2843741238</v>
      </c>
      <c r="AI30" s="90">
        <f>SUM(AI26:AI29)</f>
        <v>972176363</v>
      </c>
      <c r="AJ30" s="126">
        <f t="shared" si="15"/>
        <v>0.3702648654518532</v>
      </c>
      <c r="AK30" s="127">
        <f t="shared" si="16"/>
        <v>0.5279110588933698</v>
      </c>
    </row>
    <row r="31" spans="1:37" ht="13.5">
      <c r="A31" s="62" t="s">
        <v>97</v>
      </c>
      <c r="B31" s="63" t="s">
        <v>277</v>
      </c>
      <c r="C31" s="64" t="s">
        <v>278</v>
      </c>
      <c r="D31" s="85">
        <v>341564372</v>
      </c>
      <c r="E31" s="86">
        <v>45178400</v>
      </c>
      <c r="F31" s="87">
        <f t="shared" si="0"/>
        <v>386742772</v>
      </c>
      <c r="G31" s="85">
        <v>341564372</v>
      </c>
      <c r="H31" s="86">
        <v>45178400</v>
      </c>
      <c r="I31" s="87">
        <f t="shared" si="1"/>
        <v>386742772</v>
      </c>
      <c r="J31" s="85">
        <v>70772901</v>
      </c>
      <c r="K31" s="86">
        <v>13832199</v>
      </c>
      <c r="L31" s="86">
        <f t="shared" si="2"/>
        <v>84605100</v>
      </c>
      <c r="M31" s="104">
        <f t="shared" si="3"/>
        <v>0.21876323521826543</v>
      </c>
      <c r="N31" s="85">
        <v>71292544</v>
      </c>
      <c r="O31" s="86">
        <v>3025130</v>
      </c>
      <c r="P31" s="86">
        <f t="shared" si="4"/>
        <v>74317674</v>
      </c>
      <c r="Q31" s="104">
        <f t="shared" si="5"/>
        <v>0.19216305870611075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142065445</v>
      </c>
      <c r="AA31" s="86">
        <f t="shared" si="11"/>
        <v>16857329</v>
      </c>
      <c r="AB31" s="86">
        <f t="shared" si="12"/>
        <v>158922774</v>
      </c>
      <c r="AC31" s="104">
        <f t="shared" si="13"/>
        <v>0.4109262939243762</v>
      </c>
      <c r="AD31" s="85">
        <v>76730479</v>
      </c>
      <c r="AE31" s="86">
        <v>11260192</v>
      </c>
      <c r="AF31" s="86">
        <f t="shared" si="14"/>
        <v>87990671</v>
      </c>
      <c r="AG31" s="86">
        <v>424949629</v>
      </c>
      <c r="AH31" s="86">
        <v>344064499</v>
      </c>
      <c r="AI31" s="87">
        <v>158515583</v>
      </c>
      <c r="AJ31" s="124">
        <f t="shared" si="15"/>
        <v>0.373022052926654</v>
      </c>
      <c r="AK31" s="125">
        <f t="shared" si="16"/>
        <v>-0.15539143916745446</v>
      </c>
    </row>
    <row r="32" spans="1:37" ht="13.5">
      <c r="A32" s="62" t="s">
        <v>97</v>
      </c>
      <c r="B32" s="63" t="s">
        <v>279</v>
      </c>
      <c r="C32" s="64" t="s">
        <v>280</v>
      </c>
      <c r="D32" s="85">
        <v>179595821</v>
      </c>
      <c r="E32" s="86">
        <v>128885085</v>
      </c>
      <c r="F32" s="87">
        <f t="shared" si="0"/>
        <v>308480906</v>
      </c>
      <c r="G32" s="85">
        <v>179595821</v>
      </c>
      <c r="H32" s="86">
        <v>128885085</v>
      </c>
      <c r="I32" s="87">
        <f t="shared" si="1"/>
        <v>308480906</v>
      </c>
      <c r="J32" s="85">
        <v>30244503</v>
      </c>
      <c r="K32" s="86">
        <v>2084894</v>
      </c>
      <c r="L32" s="86">
        <f t="shared" si="2"/>
        <v>32329397</v>
      </c>
      <c r="M32" s="104">
        <f t="shared" si="3"/>
        <v>0.10480193869762558</v>
      </c>
      <c r="N32" s="85">
        <v>41294946</v>
      </c>
      <c r="O32" s="86">
        <v>30390002</v>
      </c>
      <c r="P32" s="86">
        <f t="shared" si="4"/>
        <v>71684948</v>
      </c>
      <c r="Q32" s="104">
        <f t="shared" si="5"/>
        <v>0.23238050266877783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71539449</v>
      </c>
      <c r="AA32" s="86">
        <f t="shared" si="11"/>
        <v>32474896</v>
      </c>
      <c r="AB32" s="86">
        <f t="shared" si="12"/>
        <v>104014345</v>
      </c>
      <c r="AC32" s="104">
        <f t="shared" si="13"/>
        <v>0.3371824413664034</v>
      </c>
      <c r="AD32" s="85">
        <v>27905863</v>
      </c>
      <c r="AE32" s="86">
        <v>9668530</v>
      </c>
      <c r="AF32" s="86">
        <f t="shared" si="14"/>
        <v>37574393</v>
      </c>
      <c r="AG32" s="86">
        <v>262582843</v>
      </c>
      <c r="AH32" s="86">
        <v>251256572</v>
      </c>
      <c r="AI32" s="87">
        <v>86505084</v>
      </c>
      <c r="AJ32" s="124">
        <f t="shared" si="15"/>
        <v>0.3294392086386238</v>
      </c>
      <c r="AK32" s="125">
        <f t="shared" si="16"/>
        <v>0.9078138667469624</v>
      </c>
    </row>
    <row r="33" spans="1:37" ht="13.5">
      <c r="A33" s="62" t="s">
        <v>97</v>
      </c>
      <c r="B33" s="63" t="s">
        <v>281</v>
      </c>
      <c r="C33" s="64" t="s">
        <v>282</v>
      </c>
      <c r="D33" s="85">
        <v>234673001</v>
      </c>
      <c r="E33" s="86">
        <v>40114504</v>
      </c>
      <c r="F33" s="87">
        <f t="shared" si="0"/>
        <v>274787505</v>
      </c>
      <c r="G33" s="85">
        <v>234673001</v>
      </c>
      <c r="H33" s="86">
        <v>40114504</v>
      </c>
      <c r="I33" s="87">
        <f t="shared" si="1"/>
        <v>274787505</v>
      </c>
      <c r="J33" s="85">
        <v>36019524</v>
      </c>
      <c r="K33" s="86">
        <v>5431320</v>
      </c>
      <c r="L33" s="86">
        <f t="shared" si="2"/>
        <v>41450844</v>
      </c>
      <c r="M33" s="104">
        <f t="shared" si="3"/>
        <v>0.15084690259114947</v>
      </c>
      <c r="N33" s="85">
        <v>43140699</v>
      </c>
      <c r="O33" s="86">
        <v>8046735</v>
      </c>
      <c r="P33" s="86">
        <f t="shared" si="4"/>
        <v>51187434</v>
      </c>
      <c r="Q33" s="104">
        <f t="shared" si="5"/>
        <v>0.1862800639352215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79160223</v>
      </c>
      <c r="AA33" s="86">
        <f t="shared" si="11"/>
        <v>13478055</v>
      </c>
      <c r="AB33" s="86">
        <f t="shared" si="12"/>
        <v>92638278</v>
      </c>
      <c r="AC33" s="104">
        <f t="shared" si="13"/>
        <v>0.337126966526371</v>
      </c>
      <c r="AD33" s="85">
        <v>45015195</v>
      </c>
      <c r="AE33" s="86">
        <v>44997</v>
      </c>
      <c r="AF33" s="86">
        <f t="shared" si="14"/>
        <v>45060192</v>
      </c>
      <c r="AG33" s="86">
        <v>283550011</v>
      </c>
      <c r="AH33" s="86">
        <v>254927194</v>
      </c>
      <c r="AI33" s="87">
        <v>87824028</v>
      </c>
      <c r="AJ33" s="124">
        <f t="shared" si="15"/>
        <v>0.3097302930452011</v>
      </c>
      <c r="AK33" s="125">
        <f t="shared" si="16"/>
        <v>0.1359790477590508</v>
      </c>
    </row>
    <row r="34" spans="1:37" ht="13.5">
      <c r="A34" s="62" t="s">
        <v>97</v>
      </c>
      <c r="B34" s="63" t="s">
        <v>283</v>
      </c>
      <c r="C34" s="64" t="s">
        <v>284</v>
      </c>
      <c r="D34" s="85">
        <v>299897312</v>
      </c>
      <c r="E34" s="86">
        <v>39537208</v>
      </c>
      <c r="F34" s="87">
        <f t="shared" si="0"/>
        <v>339434520</v>
      </c>
      <c r="G34" s="85">
        <v>299897312</v>
      </c>
      <c r="H34" s="86">
        <v>39537208</v>
      </c>
      <c r="I34" s="87">
        <f t="shared" si="1"/>
        <v>339434520</v>
      </c>
      <c r="J34" s="85">
        <v>63084558</v>
      </c>
      <c r="K34" s="86">
        <v>2824472</v>
      </c>
      <c r="L34" s="86">
        <f t="shared" si="2"/>
        <v>65909030</v>
      </c>
      <c r="M34" s="104">
        <f t="shared" si="3"/>
        <v>0.19417303225376134</v>
      </c>
      <c r="N34" s="85">
        <v>87259968</v>
      </c>
      <c r="O34" s="86">
        <v>20572540</v>
      </c>
      <c r="P34" s="86">
        <f t="shared" si="4"/>
        <v>107832508</v>
      </c>
      <c r="Q34" s="104">
        <f t="shared" si="5"/>
        <v>0.3176827978486101</v>
      </c>
      <c r="R34" s="85">
        <v>0</v>
      </c>
      <c r="S34" s="86">
        <v>0</v>
      </c>
      <c r="T34" s="86">
        <f t="shared" si="6"/>
        <v>0</v>
      </c>
      <c r="U34" s="104">
        <f t="shared" si="7"/>
        <v>0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f t="shared" si="10"/>
        <v>150344526</v>
      </c>
      <c r="AA34" s="86">
        <f t="shared" si="11"/>
        <v>23397012</v>
      </c>
      <c r="AB34" s="86">
        <f t="shared" si="12"/>
        <v>173741538</v>
      </c>
      <c r="AC34" s="104">
        <f t="shared" si="13"/>
        <v>0.5118558301023715</v>
      </c>
      <c r="AD34" s="85">
        <v>70395858</v>
      </c>
      <c r="AE34" s="86">
        <v>2410567</v>
      </c>
      <c r="AF34" s="86">
        <f t="shared" si="14"/>
        <v>72806425</v>
      </c>
      <c r="AG34" s="86">
        <v>422697886</v>
      </c>
      <c r="AH34" s="86">
        <v>396232872</v>
      </c>
      <c r="AI34" s="87">
        <v>118349148</v>
      </c>
      <c r="AJ34" s="124">
        <f t="shared" si="15"/>
        <v>0.279985190179068</v>
      </c>
      <c r="AK34" s="125">
        <f t="shared" si="16"/>
        <v>0.4810850553368058</v>
      </c>
    </row>
    <row r="35" spans="1:37" ht="13.5">
      <c r="A35" s="62" t="s">
        <v>112</v>
      </c>
      <c r="B35" s="63" t="s">
        <v>285</v>
      </c>
      <c r="C35" s="64" t="s">
        <v>286</v>
      </c>
      <c r="D35" s="85">
        <v>423579228</v>
      </c>
      <c r="E35" s="86">
        <v>428459083</v>
      </c>
      <c r="F35" s="87">
        <f t="shared" si="0"/>
        <v>852038311</v>
      </c>
      <c r="G35" s="85">
        <v>423579228</v>
      </c>
      <c r="H35" s="86">
        <v>428459083</v>
      </c>
      <c r="I35" s="87">
        <f t="shared" si="1"/>
        <v>852038311</v>
      </c>
      <c r="J35" s="85">
        <v>82705674</v>
      </c>
      <c r="K35" s="86">
        <v>27085449</v>
      </c>
      <c r="L35" s="86">
        <f t="shared" si="2"/>
        <v>109791123</v>
      </c>
      <c r="M35" s="104">
        <f t="shared" si="3"/>
        <v>0.1288570262423329</v>
      </c>
      <c r="N35" s="85">
        <v>115845526</v>
      </c>
      <c r="O35" s="86">
        <v>110803496</v>
      </c>
      <c r="P35" s="86">
        <f t="shared" si="4"/>
        <v>226649022</v>
      </c>
      <c r="Q35" s="104">
        <f t="shared" si="5"/>
        <v>0.26600801756671244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198551200</v>
      </c>
      <c r="AA35" s="86">
        <f t="shared" si="11"/>
        <v>137888945</v>
      </c>
      <c r="AB35" s="86">
        <f t="shared" si="12"/>
        <v>336440145</v>
      </c>
      <c r="AC35" s="104">
        <f t="shared" si="13"/>
        <v>0.39486504380904536</v>
      </c>
      <c r="AD35" s="85">
        <v>142720532</v>
      </c>
      <c r="AE35" s="86">
        <v>84064941</v>
      </c>
      <c r="AF35" s="86">
        <f t="shared" si="14"/>
        <v>226785473</v>
      </c>
      <c r="AG35" s="86">
        <v>738727147</v>
      </c>
      <c r="AH35" s="86">
        <v>748230460</v>
      </c>
      <c r="AI35" s="87">
        <v>315997478</v>
      </c>
      <c r="AJ35" s="124">
        <f t="shared" si="15"/>
        <v>0.42775939571637267</v>
      </c>
      <c r="AK35" s="125">
        <f t="shared" si="16"/>
        <v>-0.0006016743409309466</v>
      </c>
    </row>
    <row r="36" spans="1:37" ht="13.5">
      <c r="A36" s="65"/>
      <c r="B36" s="66" t="s">
        <v>287</v>
      </c>
      <c r="C36" s="67"/>
      <c r="D36" s="88">
        <f>SUM(D31:D35)</f>
        <v>1479309734</v>
      </c>
      <c r="E36" s="89">
        <f>SUM(E31:E35)</f>
        <v>682174280</v>
      </c>
      <c r="F36" s="90">
        <f t="shared" si="0"/>
        <v>2161484014</v>
      </c>
      <c r="G36" s="88">
        <f>SUM(G31:G35)</f>
        <v>1479309734</v>
      </c>
      <c r="H36" s="89">
        <f>SUM(H31:H35)</f>
        <v>682174280</v>
      </c>
      <c r="I36" s="90">
        <f t="shared" si="1"/>
        <v>2161484014</v>
      </c>
      <c r="J36" s="88">
        <f>SUM(J31:J35)</f>
        <v>282827160</v>
      </c>
      <c r="K36" s="89">
        <f>SUM(K31:K35)</f>
        <v>51258334</v>
      </c>
      <c r="L36" s="89">
        <f t="shared" si="2"/>
        <v>334085494</v>
      </c>
      <c r="M36" s="105">
        <f t="shared" si="3"/>
        <v>0.15456301866500874</v>
      </c>
      <c r="N36" s="88">
        <f>SUM(N31:N35)</f>
        <v>358833683</v>
      </c>
      <c r="O36" s="89">
        <f>SUM(O31:O35)</f>
        <v>172837903</v>
      </c>
      <c r="P36" s="89">
        <f t="shared" si="4"/>
        <v>531671586</v>
      </c>
      <c r="Q36" s="105">
        <f t="shared" si="5"/>
        <v>0.24597525707169074</v>
      </c>
      <c r="R36" s="88">
        <f>SUM(R31:R35)</f>
        <v>0</v>
      </c>
      <c r="S36" s="89">
        <f>SUM(S31:S35)</f>
        <v>0</v>
      </c>
      <c r="T36" s="89">
        <f t="shared" si="6"/>
        <v>0</v>
      </c>
      <c r="U36" s="105">
        <f t="shared" si="7"/>
        <v>0</v>
      </c>
      <c r="V36" s="88">
        <f>SUM(V31:V35)</f>
        <v>0</v>
      </c>
      <c r="W36" s="89">
        <f>SUM(W31:W35)</f>
        <v>0</v>
      </c>
      <c r="X36" s="89">
        <f t="shared" si="8"/>
        <v>0</v>
      </c>
      <c r="Y36" s="105">
        <f t="shared" si="9"/>
        <v>0</v>
      </c>
      <c r="Z36" s="88">
        <f t="shared" si="10"/>
        <v>641660843</v>
      </c>
      <c r="AA36" s="89">
        <f t="shared" si="11"/>
        <v>224096237</v>
      </c>
      <c r="AB36" s="89">
        <f t="shared" si="12"/>
        <v>865757080</v>
      </c>
      <c r="AC36" s="105">
        <f t="shared" si="13"/>
        <v>0.4005382757366995</v>
      </c>
      <c r="AD36" s="88">
        <f>SUM(AD31:AD35)</f>
        <v>362767927</v>
      </c>
      <c r="AE36" s="89">
        <f>SUM(AE31:AE35)</f>
        <v>107449227</v>
      </c>
      <c r="AF36" s="89">
        <f t="shared" si="14"/>
        <v>470217154</v>
      </c>
      <c r="AG36" s="89">
        <f>SUM(AG31:AG35)</f>
        <v>2132507516</v>
      </c>
      <c r="AH36" s="89">
        <f>SUM(AH31:AH35)</f>
        <v>1994711597</v>
      </c>
      <c r="AI36" s="90">
        <f>SUM(AI31:AI35)</f>
        <v>767191321</v>
      </c>
      <c r="AJ36" s="126">
        <f t="shared" si="15"/>
        <v>0.3597601955650036</v>
      </c>
      <c r="AK36" s="127">
        <f t="shared" si="16"/>
        <v>0.13069372624376863</v>
      </c>
    </row>
    <row r="37" spans="1:37" ht="13.5">
      <c r="A37" s="62" t="s">
        <v>97</v>
      </c>
      <c r="B37" s="63" t="s">
        <v>81</v>
      </c>
      <c r="C37" s="64" t="s">
        <v>82</v>
      </c>
      <c r="D37" s="85">
        <v>2234509640</v>
      </c>
      <c r="E37" s="86">
        <v>205575500</v>
      </c>
      <c r="F37" s="87">
        <f t="shared" si="0"/>
        <v>2440085140</v>
      </c>
      <c r="G37" s="85">
        <v>2234509640</v>
      </c>
      <c r="H37" s="86">
        <v>205575500</v>
      </c>
      <c r="I37" s="87">
        <f t="shared" si="1"/>
        <v>2440085140</v>
      </c>
      <c r="J37" s="85">
        <v>493716172</v>
      </c>
      <c r="K37" s="86">
        <v>15957336</v>
      </c>
      <c r="L37" s="86">
        <f t="shared" si="2"/>
        <v>509673508</v>
      </c>
      <c r="M37" s="104">
        <f t="shared" si="3"/>
        <v>0.20887529686771503</v>
      </c>
      <c r="N37" s="85">
        <v>462433030</v>
      </c>
      <c r="O37" s="86">
        <v>47090052</v>
      </c>
      <c r="P37" s="86">
        <f t="shared" si="4"/>
        <v>509523082</v>
      </c>
      <c r="Q37" s="104">
        <f t="shared" si="5"/>
        <v>0.2088136490188207</v>
      </c>
      <c r="R37" s="85">
        <v>0</v>
      </c>
      <c r="S37" s="86">
        <v>0</v>
      </c>
      <c r="T37" s="86">
        <f t="shared" si="6"/>
        <v>0</v>
      </c>
      <c r="U37" s="104">
        <f t="shared" si="7"/>
        <v>0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f t="shared" si="10"/>
        <v>956149202</v>
      </c>
      <c r="AA37" s="86">
        <f t="shared" si="11"/>
        <v>63047388</v>
      </c>
      <c r="AB37" s="86">
        <f t="shared" si="12"/>
        <v>1019196590</v>
      </c>
      <c r="AC37" s="104">
        <f t="shared" si="13"/>
        <v>0.41768894588653577</v>
      </c>
      <c r="AD37" s="85">
        <v>566582303</v>
      </c>
      <c r="AE37" s="86">
        <v>62995932</v>
      </c>
      <c r="AF37" s="86">
        <f t="shared" si="14"/>
        <v>629578235</v>
      </c>
      <c r="AG37" s="86">
        <v>2069046991</v>
      </c>
      <c r="AH37" s="86">
        <v>2342772044</v>
      </c>
      <c r="AI37" s="87">
        <v>1099694542</v>
      </c>
      <c r="AJ37" s="124">
        <f t="shared" si="15"/>
        <v>0.5314980987785598</v>
      </c>
      <c r="AK37" s="125">
        <f t="shared" si="16"/>
        <v>-0.1906913967570686</v>
      </c>
    </row>
    <row r="38" spans="1:37" ht="13.5">
      <c r="A38" s="62" t="s">
        <v>97</v>
      </c>
      <c r="B38" s="63" t="s">
        <v>288</v>
      </c>
      <c r="C38" s="64" t="s">
        <v>289</v>
      </c>
      <c r="D38" s="85">
        <v>74446502</v>
      </c>
      <c r="E38" s="86">
        <v>16147000</v>
      </c>
      <c r="F38" s="87">
        <f t="shared" si="0"/>
        <v>90593502</v>
      </c>
      <c r="G38" s="85">
        <v>74446502</v>
      </c>
      <c r="H38" s="86">
        <v>16147000</v>
      </c>
      <c r="I38" s="87">
        <f t="shared" si="1"/>
        <v>90593502</v>
      </c>
      <c r="J38" s="85">
        <v>15440145</v>
      </c>
      <c r="K38" s="86">
        <v>2167158</v>
      </c>
      <c r="L38" s="86">
        <f t="shared" si="2"/>
        <v>17607303</v>
      </c>
      <c r="M38" s="104">
        <f t="shared" si="3"/>
        <v>0.19435503221853595</v>
      </c>
      <c r="N38" s="85">
        <v>16317060</v>
      </c>
      <c r="O38" s="86">
        <v>2904880</v>
      </c>
      <c r="P38" s="86">
        <f t="shared" si="4"/>
        <v>19221940</v>
      </c>
      <c r="Q38" s="104">
        <f t="shared" si="5"/>
        <v>0.2121779109499487</v>
      </c>
      <c r="R38" s="85">
        <v>0</v>
      </c>
      <c r="S38" s="86">
        <v>0</v>
      </c>
      <c r="T38" s="86">
        <f t="shared" si="6"/>
        <v>0</v>
      </c>
      <c r="U38" s="104">
        <f t="shared" si="7"/>
        <v>0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f t="shared" si="10"/>
        <v>31757205</v>
      </c>
      <c r="AA38" s="86">
        <f t="shared" si="11"/>
        <v>5072038</v>
      </c>
      <c r="AB38" s="86">
        <f t="shared" si="12"/>
        <v>36829243</v>
      </c>
      <c r="AC38" s="104">
        <f t="shared" si="13"/>
        <v>0.40653294316848465</v>
      </c>
      <c r="AD38" s="85">
        <v>16636235</v>
      </c>
      <c r="AE38" s="86">
        <v>3754803</v>
      </c>
      <c r="AF38" s="86">
        <f t="shared" si="14"/>
        <v>20391038</v>
      </c>
      <c r="AG38" s="86">
        <v>96770183</v>
      </c>
      <c r="AH38" s="86">
        <v>96153182</v>
      </c>
      <c r="AI38" s="87">
        <v>36204087</v>
      </c>
      <c r="AJ38" s="124">
        <f t="shared" si="15"/>
        <v>0.3741244035882416</v>
      </c>
      <c r="AK38" s="125">
        <f t="shared" si="16"/>
        <v>-0.057333913065141684</v>
      </c>
    </row>
    <row r="39" spans="1:37" ht="13.5">
      <c r="A39" s="62" t="s">
        <v>97</v>
      </c>
      <c r="B39" s="63" t="s">
        <v>290</v>
      </c>
      <c r="C39" s="64" t="s">
        <v>291</v>
      </c>
      <c r="D39" s="85">
        <v>219189069</v>
      </c>
      <c r="E39" s="86">
        <v>77132256</v>
      </c>
      <c r="F39" s="87">
        <f t="shared" si="0"/>
        <v>296321325</v>
      </c>
      <c r="G39" s="85">
        <v>219189069</v>
      </c>
      <c r="H39" s="86">
        <v>77132256</v>
      </c>
      <c r="I39" s="87">
        <f t="shared" si="1"/>
        <v>296321325</v>
      </c>
      <c r="J39" s="85">
        <v>25928413</v>
      </c>
      <c r="K39" s="86">
        <v>23277395</v>
      </c>
      <c r="L39" s="86">
        <f t="shared" si="2"/>
        <v>49205808</v>
      </c>
      <c r="M39" s="104">
        <f t="shared" si="3"/>
        <v>0.16605557497422774</v>
      </c>
      <c r="N39" s="85">
        <v>25918647</v>
      </c>
      <c r="O39" s="86">
        <v>27475834</v>
      </c>
      <c r="P39" s="86">
        <f t="shared" si="4"/>
        <v>53394481</v>
      </c>
      <c r="Q39" s="104">
        <f t="shared" si="5"/>
        <v>0.1801911522905076</v>
      </c>
      <c r="R39" s="85">
        <v>0</v>
      </c>
      <c r="S39" s="86">
        <v>0</v>
      </c>
      <c r="T39" s="86">
        <f t="shared" si="6"/>
        <v>0</v>
      </c>
      <c r="U39" s="104">
        <f t="shared" si="7"/>
        <v>0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f t="shared" si="10"/>
        <v>51847060</v>
      </c>
      <c r="AA39" s="86">
        <f t="shared" si="11"/>
        <v>50753229</v>
      </c>
      <c r="AB39" s="86">
        <f t="shared" si="12"/>
        <v>102600289</v>
      </c>
      <c r="AC39" s="104">
        <f t="shared" si="13"/>
        <v>0.3462467272647353</v>
      </c>
      <c r="AD39" s="85">
        <v>19595198</v>
      </c>
      <c r="AE39" s="86">
        <v>10852553</v>
      </c>
      <c r="AF39" s="86">
        <f t="shared" si="14"/>
        <v>30447751</v>
      </c>
      <c r="AG39" s="86">
        <v>180690157</v>
      </c>
      <c r="AH39" s="86">
        <v>187632535</v>
      </c>
      <c r="AI39" s="87">
        <v>48694293</v>
      </c>
      <c r="AJ39" s="124">
        <f t="shared" si="15"/>
        <v>0.26949056776789454</v>
      </c>
      <c r="AK39" s="125">
        <f t="shared" si="16"/>
        <v>0.75364285526376</v>
      </c>
    </row>
    <row r="40" spans="1:37" ht="13.5">
      <c r="A40" s="62" t="s">
        <v>112</v>
      </c>
      <c r="B40" s="63" t="s">
        <v>292</v>
      </c>
      <c r="C40" s="64" t="s">
        <v>293</v>
      </c>
      <c r="D40" s="85">
        <v>231651000</v>
      </c>
      <c r="E40" s="86">
        <v>127206000</v>
      </c>
      <c r="F40" s="87">
        <f t="shared" si="0"/>
        <v>358857000</v>
      </c>
      <c r="G40" s="85">
        <v>231651000</v>
      </c>
      <c r="H40" s="86">
        <v>127206000</v>
      </c>
      <c r="I40" s="87">
        <f t="shared" si="1"/>
        <v>358857000</v>
      </c>
      <c r="J40" s="85">
        <v>46190659</v>
      </c>
      <c r="K40" s="86">
        <v>14264448</v>
      </c>
      <c r="L40" s="86">
        <f t="shared" si="2"/>
        <v>60455107</v>
      </c>
      <c r="M40" s="104">
        <f t="shared" si="3"/>
        <v>0.16846573147521157</v>
      </c>
      <c r="N40" s="85">
        <v>57849717</v>
      </c>
      <c r="O40" s="86">
        <v>48584284</v>
      </c>
      <c r="P40" s="86">
        <f t="shared" si="4"/>
        <v>106434001</v>
      </c>
      <c r="Q40" s="104">
        <f t="shared" si="5"/>
        <v>0.2965916813661152</v>
      </c>
      <c r="R40" s="85">
        <v>0</v>
      </c>
      <c r="S40" s="86">
        <v>0</v>
      </c>
      <c r="T40" s="86">
        <f t="shared" si="6"/>
        <v>0</v>
      </c>
      <c r="U40" s="104">
        <f t="shared" si="7"/>
        <v>0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f t="shared" si="10"/>
        <v>104040376</v>
      </c>
      <c r="AA40" s="86">
        <f t="shared" si="11"/>
        <v>62848732</v>
      </c>
      <c r="AB40" s="86">
        <f t="shared" si="12"/>
        <v>166889108</v>
      </c>
      <c r="AC40" s="104">
        <f t="shared" si="13"/>
        <v>0.4650574128413268</v>
      </c>
      <c r="AD40" s="85">
        <v>58725694</v>
      </c>
      <c r="AE40" s="86">
        <v>27012290</v>
      </c>
      <c r="AF40" s="86">
        <f t="shared" si="14"/>
        <v>85737984</v>
      </c>
      <c r="AG40" s="86">
        <v>328946084</v>
      </c>
      <c r="AH40" s="86">
        <v>343583245</v>
      </c>
      <c r="AI40" s="87">
        <v>139628648</v>
      </c>
      <c r="AJ40" s="124">
        <f t="shared" si="15"/>
        <v>0.4244727473332682</v>
      </c>
      <c r="AK40" s="125">
        <f t="shared" si="16"/>
        <v>0.24138679304612531</v>
      </c>
    </row>
    <row r="41" spans="1:37" ht="13.5">
      <c r="A41" s="65"/>
      <c r="B41" s="66" t="s">
        <v>294</v>
      </c>
      <c r="C41" s="67"/>
      <c r="D41" s="88">
        <f>SUM(D37:D40)</f>
        <v>2759796211</v>
      </c>
      <c r="E41" s="89">
        <f>SUM(E37:E40)</f>
        <v>426060756</v>
      </c>
      <c r="F41" s="90">
        <f t="shared" si="0"/>
        <v>3185856967</v>
      </c>
      <c r="G41" s="88">
        <f>SUM(G37:G40)</f>
        <v>2759796211</v>
      </c>
      <c r="H41" s="89">
        <f>SUM(H37:H40)</f>
        <v>426060756</v>
      </c>
      <c r="I41" s="90">
        <f t="shared" si="1"/>
        <v>3185856967</v>
      </c>
      <c r="J41" s="88">
        <f>SUM(J37:J40)</f>
        <v>581275389</v>
      </c>
      <c r="K41" s="89">
        <f>SUM(K37:K40)</f>
        <v>55666337</v>
      </c>
      <c r="L41" s="89">
        <f t="shared" si="2"/>
        <v>636941726</v>
      </c>
      <c r="M41" s="105">
        <f t="shared" si="3"/>
        <v>0.19992791032291188</v>
      </c>
      <c r="N41" s="88">
        <f>SUM(N37:N40)</f>
        <v>562518454</v>
      </c>
      <c r="O41" s="89">
        <f>SUM(O37:O40)</f>
        <v>126055050</v>
      </c>
      <c r="P41" s="89">
        <f t="shared" si="4"/>
        <v>688573504</v>
      </c>
      <c r="Q41" s="105">
        <f t="shared" si="5"/>
        <v>0.21613446904002204</v>
      </c>
      <c r="R41" s="88">
        <f>SUM(R37:R40)</f>
        <v>0</v>
      </c>
      <c r="S41" s="89">
        <f>SUM(S37:S40)</f>
        <v>0</v>
      </c>
      <c r="T41" s="89">
        <f t="shared" si="6"/>
        <v>0</v>
      </c>
      <c r="U41" s="105">
        <f t="shared" si="7"/>
        <v>0</v>
      </c>
      <c r="V41" s="88">
        <f>SUM(V37:V40)</f>
        <v>0</v>
      </c>
      <c r="W41" s="89">
        <f>SUM(W37:W40)</f>
        <v>0</v>
      </c>
      <c r="X41" s="89">
        <f t="shared" si="8"/>
        <v>0</v>
      </c>
      <c r="Y41" s="105">
        <f t="shared" si="9"/>
        <v>0</v>
      </c>
      <c r="Z41" s="88">
        <f t="shared" si="10"/>
        <v>1143793843</v>
      </c>
      <c r="AA41" s="89">
        <f t="shared" si="11"/>
        <v>181721387</v>
      </c>
      <c r="AB41" s="89">
        <f t="shared" si="12"/>
        <v>1325515230</v>
      </c>
      <c r="AC41" s="105">
        <f t="shared" si="13"/>
        <v>0.4160623793629339</v>
      </c>
      <c r="AD41" s="88">
        <f>SUM(AD37:AD40)</f>
        <v>661539430</v>
      </c>
      <c r="AE41" s="89">
        <f>SUM(AE37:AE40)</f>
        <v>104615578</v>
      </c>
      <c r="AF41" s="89">
        <f t="shared" si="14"/>
        <v>766155008</v>
      </c>
      <c r="AG41" s="89">
        <f>SUM(AG37:AG40)</f>
        <v>2675453415</v>
      </c>
      <c r="AH41" s="89">
        <f>SUM(AH37:AH40)</f>
        <v>2970141006</v>
      </c>
      <c r="AI41" s="90">
        <f>SUM(AI37:AI40)</f>
        <v>1324221570</v>
      </c>
      <c r="AJ41" s="126">
        <f t="shared" si="15"/>
        <v>0.4949522060730779</v>
      </c>
      <c r="AK41" s="127">
        <f t="shared" si="16"/>
        <v>-0.10126084563817139</v>
      </c>
    </row>
    <row r="42" spans="1:37" ht="13.5">
      <c r="A42" s="62" t="s">
        <v>97</v>
      </c>
      <c r="B42" s="63" t="s">
        <v>295</v>
      </c>
      <c r="C42" s="64" t="s">
        <v>296</v>
      </c>
      <c r="D42" s="85">
        <v>123997508</v>
      </c>
      <c r="E42" s="86">
        <v>41413900</v>
      </c>
      <c r="F42" s="87">
        <f aca="true" t="shared" si="17" ref="F42:F74">$D42+$E42</f>
        <v>165411408</v>
      </c>
      <c r="G42" s="85">
        <v>123997508</v>
      </c>
      <c r="H42" s="86">
        <v>41413900</v>
      </c>
      <c r="I42" s="87">
        <f aca="true" t="shared" si="18" ref="I42:I74">$G42+$H42</f>
        <v>165411408</v>
      </c>
      <c r="J42" s="85">
        <v>31445738</v>
      </c>
      <c r="K42" s="86">
        <v>9562943</v>
      </c>
      <c r="L42" s="86">
        <f aca="true" t="shared" si="19" ref="L42:L74">$J42+$K42</f>
        <v>41008681</v>
      </c>
      <c r="M42" s="104">
        <f aca="true" t="shared" si="20" ref="M42:M74">IF($F42=0,0,$L42/$F42)</f>
        <v>0.24791930312327673</v>
      </c>
      <c r="N42" s="85">
        <v>24548120</v>
      </c>
      <c r="O42" s="86">
        <v>14391830</v>
      </c>
      <c r="P42" s="86">
        <f aca="true" t="shared" si="21" ref="P42:P74">$N42+$O42</f>
        <v>38939950</v>
      </c>
      <c r="Q42" s="104">
        <f aca="true" t="shared" si="22" ref="Q42:Q74">IF($F42=0,0,$P42/$F42)</f>
        <v>0.23541272316598624</v>
      </c>
      <c r="R42" s="85">
        <v>0</v>
      </c>
      <c r="S42" s="86">
        <v>0</v>
      </c>
      <c r="T42" s="86">
        <f aca="true" t="shared" si="23" ref="T42:T74">$R42+$S42</f>
        <v>0</v>
      </c>
      <c r="U42" s="104">
        <f aca="true" t="shared" si="24" ref="U42:U74">IF($I42=0,0,$T42/$I42)</f>
        <v>0</v>
      </c>
      <c r="V42" s="85">
        <v>0</v>
      </c>
      <c r="W42" s="86">
        <v>0</v>
      </c>
      <c r="X42" s="86">
        <f aca="true" t="shared" si="25" ref="X42:X74">$V42+$W42</f>
        <v>0</v>
      </c>
      <c r="Y42" s="104">
        <f aca="true" t="shared" si="26" ref="Y42:Y74">IF($I42=0,0,$X42/$I42)</f>
        <v>0</v>
      </c>
      <c r="Z42" s="85">
        <f aca="true" t="shared" si="27" ref="Z42:Z74">$J42+$N42</f>
        <v>55993858</v>
      </c>
      <c r="AA42" s="86">
        <f aca="true" t="shared" si="28" ref="AA42:AA74">$K42+$O42</f>
        <v>23954773</v>
      </c>
      <c r="AB42" s="86">
        <f aca="true" t="shared" si="29" ref="AB42:AB74">$Z42+$AA42</f>
        <v>79948631</v>
      </c>
      <c r="AC42" s="104">
        <f aca="true" t="shared" si="30" ref="AC42:AC74">IF($F42=0,0,$AB42/$F42)</f>
        <v>0.483332026289263</v>
      </c>
      <c r="AD42" s="85">
        <v>14466669</v>
      </c>
      <c r="AE42" s="86">
        <v>21085683</v>
      </c>
      <c r="AF42" s="86">
        <f aca="true" t="shared" si="31" ref="AF42:AF74">$AD42+$AE42</f>
        <v>35552352</v>
      </c>
      <c r="AG42" s="86">
        <v>159677162</v>
      </c>
      <c r="AH42" s="86">
        <v>158270800</v>
      </c>
      <c r="AI42" s="87">
        <v>56588925</v>
      </c>
      <c r="AJ42" s="124">
        <f aca="true" t="shared" si="32" ref="AJ42:AJ74">IF($AG42=0,0,$AI42/$AG42)</f>
        <v>0.3543958590646795</v>
      </c>
      <c r="AK42" s="125">
        <f aca="true" t="shared" si="33" ref="AK42:AK74">IF($AF42=0,0,(($P42/$AF42)-1))</f>
        <v>0.09528477890857956</v>
      </c>
    </row>
    <row r="43" spans="1:37" ht="13.5">
      <c r="A43" s="62" t="s">
        <v>97</v>
      </c>
      <c r="B43" s="63" t="s">
        <v>297</v>
      </c>
      <c r="C43" s="64" t="s">
        <v>298</v>
      </c>
      <c r="D43" s="85">
        <v>263911688</v>
      </c>
      <c r="E43" s="86">
        <v>67471200</v>
      </c>
      <c r="F43" s="87">
        <f t="shared" si="17"/>
        <v>331382888</v>
      </c>
      <c r="G43" s="85">
        <v>263911688</v>
      </c>
      <c r="H43" s="86">
        <v>67471200</v>
      </c>
      <c r="I43" s="87">
        <f t="shared" si="18"/>
        <v>331382888</v>
      </c>
      <c r="J43" s="85">
        <v>52638748</v>
      </c>
      <c r="K43" s="86">
        <v>4934648</v>
      </c>
      <c r="L43" s="86">
        <f t="shared" si="19"/>
        <v>57573396</v>
      </c>
      <c r="M43" s="104">
        <f t="shared" si="20"/>
        <v>0.17373678027695866</v>
      </c>
      <c r="N43" s="85">
        <v>24068647</v>
      </c>
      <c r="O43" s="86">
        <v>7680126</v>
      </c>
      <c r="P43" s="86">
        <f t="shared" si="21"/>
        <v>31748773</v>
      </c>
      <c r="Q43" s="104">
        <f t="shared" si="22"/>
        <v>0.09580691746521323</v>
      </c>
      <c r="R43" s="85">
        <v>0</v>
      </c>
      <c r="S43" s="86">
        <v>0</v>
      </c>
      <c r="T43" s="86">
        <f t="shared" si="23"/>
        <v>0</v>
      </c>
      <c r="U43" s="104">
        <f t="shared" si="24"/>
        <v>0</v>
      </c>
      <c r="V43" s="85">
        <v>0</v>
      </c>
      <c r="W43" s="86">
        <v>0</v>
      </c>
      <c r="X43" s="86">
        <f t="shared" si="25"/>
        <v>0</v>
      </c>
      <c r="Y43" s="104">
        <f t="shared" si="26"/>
        <v>0</v>
      </c>
      <c r="Z43" s="85">
        <f t="shared" si="27"/>
        <v>76707395</v>
      </c>
      <c r="AA43" s="86">
        <f t="shared" si="28"/>
        <v>12614774</v>
      </c>
      <c r="AB43" s="86">
        <f t="shared" si="29"/>
        <v>89322169</v>
      </c>
      <c r="AC43" s="104">
        <f t="shared" si="30"/>
        <v>0.2695436977421719</v>
      </c>
      <c r="AD43" s="85">
        <v>44114964</v>
      </c>
      <c r="AE43" s="86">
        <v>9961195</v>
      </c>
      <c r="AF43" s="86">
        <f t="shared" si="31"/>
        <v>54076159</v>
      </c>
      <c r="AG43" s="86">
        <v>282631406</v>
      </c>
      <c r="AH43" s="86">
        <v>313955944</v>
      </c>
      <c r="AI43" s="87">
        <v>113283350</v>
      </c>
      <c r="AJ43" s="124">
        <f t="shared" si="32"/>
        <v>0.40081656742704663</v>
      </c>
      <c r="AK43" s="125">
        <f t="shared" si="33"/>
        <v>-0.41288779404617104</v>
      </c>
    </row>
    <row r="44" spans="1:37" ht="13.5">
      <c r="A44" s="62" t="s">
        <v>97</v>
      </c>
      <c r="B44" s="63" t="s">
        <v>299</v>
      </c>
      <c r="C44" s="64" t="s">
        <v>300</v>
      </c>
      <c r="D44" s="85">
        <v>540078000</v>
      </c>
      <c r="E44" s="86">
        <v>41284000</v>
      </c>
      <c r="F44" s="87">
        <f t="shared" si="17"/>
        <v>581362000</v>
      </c>
      <c r="G44" s="85">
        <v>540078000</v>
      </c>
      <c r="H44" s="86">
        <v>41284000</v>
      </c>
      <c r="I44" s="87">
        <f t="shared" si="18"/>
        <v>581362000</v>
      </c>
      <c r="J44" s="85">
        <v>80615854</v>
      </c>
      <c r="K44" s="86">
        <v>6523744</v>
      </c>
      <c r="L44" s="86">
        <f t="shared" si="19"/>
        <v>87139598</v>
      </c>
      <c r="M44" s="104">
        <f t="shared" si="20"/>
        <v>0.14988870617618627</v>
      </c>
      <c r="N44" s="85">
        <v>115761865</v>
      </c>
      <c r="O44" s="86">
        <v>7870836</v>
      </c>
      <c r="P44" s="86">
        <f t="shared" si="21"/>
        <v>123632701</v>
      </c>
      <c r="Q44" s="104">
        <f t="shared" si="22"/>
        <v>0.21266044392306344</v>
      </c>
      <c r="R44" s="85">
        <v>0</v>
      </c>
      <c r="S44" s="86">
        <v>0</v>
      </c>
      <c r="T44" s="86">
        <f t="shared" si="23"/>
        <v>0</v>
      </c>
      <c r="U44" s="104">
        <f t="shared" si="24"/>
        <v>0</v>
      </c>
      <c r="V44" s="85">
        <v>0</v>
      </c>
      <c r="W44" s="86">
        <v>0</v>
      </c>
      <c r="X44" s="86">
        <f t="shared" si="25"/>
        <v>0</v>
      </c>
      <c r="Y44" s="104">
        <f t="shared" si="26"/>
        <v>0</v>
      </c>
      <c r="Z44" s="85">
        <f t="shared" si="27"/>
        <v>196377719</v>
      </c>
      <c r="AA44" s="86">
        <f t="shared" si="28"/>
        <v>14394580</v>
      </c>
      <c r="AB44" s="86">
        <f t="shared" si="29"/>
        <v>210772299</v>
      </c>
      <c r="AC44" s="104">
        <f t="shared" si="30"/>
        <v>0.3625491500992497</v>
      </c>
      <c r="AD44" s="85">
        <v>122868735</v>
      </c>
      <c r="AE44" s="86">
        <v>2894435</v>
      </c>
      <c r="AF44" s="86">
        <f t="shared" si="31"/>
        <v>125763170</v>
      </c>
      <c r="AG44" s="86">
        <v>592774516</v>
      </c>
      <c r="AH44" s="86">
        <v>617121516</v>
      </c>
      <c r="AI44" s="87">
        <v>243837424</v>
      </c>
      <c r="AJ44" s="124">
        <f t="shared" si="32"/>
        <v>0.41134937049149395</v>
      </c>
      <c r="AK44" s="125">
        <f t="shared" si="33"/>
        <v>-0.016940325216039054</v>
      </c>
    </row>
    <row r="45" spans="1:37" ht="13.5">
      <c r="A45" s="62" t="s">
        <v>97</v>
      </c>
      <c r="B45" s="63" t="s">
        <v>301</v>
      </c>
      <c r="C45" s="64" t="s">
        <v>302</v>
      </c>
      <c r="D45" s="85">
        <v>164774761</v>
      </c>
      <c r="E45" s="86">
        <v>55206000</v>
      </c>
      <c r="F45" s="87">
        <f t="shared" si="17"/>
        <v>219980761</v>
      </c>
      <c r="G45" s="85">
        <v>164774761</v>
      </c>
      <c r="H45" s="86">
        <v>55206000</v>
      </c>
      <c r="I45" s="87">
        <f t="shared" si="18"/>
        <v>219980761</v>
      </c>
      <c r="J45" s="85">
        <v>39536042</v>
      </c>
      <c r="K45" s="86">
        <v>8568699</v>
      </c>
      <c r="L45" s="86">
        <f t="shared" si="19"/>
        <v>48104741</v>
      </c>
      <c r="M45" s="104">
        <f t="shared" si="20"/>
        <v>0.21867703694324434</v>
      </c>
      <c r="N45" s="85">
        <v>114348583</v>
      </c>
      <c r="O45" s="86">
        <v>16386185</v>
      </c>
      <c r="P45" s="86">
        <f t="shared" si="21"/>
        <v>130734768</v>
      </c>
      <c r="Q45" s="104">
        <f t="shared" si="22"/>
        <v>0.5943009170697432</v>
      </c>
      <c r="R45" s="85">
        <v>0</v>
      </c>
      <c r="S45" s="86">
        <v>0</v>
      </c>
      <c r="T45" s="86">
        <f t="shared" si="23"/>
        <v>0</v>
      </c>
      <c r="U45" s="104">
        <f t="shared" si="24"/>
        <v>0</v>
      </c>
      <c r="V45" s="85">
        <v>0</v>
      </c>
      <c r="W45" s="86">
        <v>0</v>
      </c>
      <c r="X45" s="86">
        <f t="shared" si="25"/>
        <v>0</v>
      </c>
      <c r="Y45" s="104">
        <f t="shared" si="26"/>
        <v>0</v>
      </c>
      <c r="Z45" s="85">
        <f t="shared" si="27"/>
        <v>153884625</v>
      </c>
      <c r="AA45" s="86">
        <f t="shared" si="28"/>
        <v>24954884</v>
      </c>
      <c r="AB45" s="86">
        <f t="shared" si="29"/>
        <v>178839509</v>
      </c>
      <c r="AC45" s="104">
        <f t="shared" si="30"/>
        <v>0.8129779540129876</v>
      </c>
      <c r="AD45" s="85">
        <v>43663248</v>
      </c>
      <c r="AE45" s="86">
        <v>14560290</v>
      </c>
      <c r="AF45" s="86">
        <f t="shared" si="31"/>
        <v>58223538</v>
      </c>
      <c r="AG45" s="86">
        <v>221340943</v>
      </c>
      <c r="AH45" s="86">
        <v>220143069</v>
      </c>
      <c r="AI45" s="87">
        <v>107068272</v>
      </c>
      <c r="AJ45" s="124">
        <f t="shared" si="32"/>
        <v>0.4837255617908884</v>
      </c>
      <c r="AK45" s="125">
        <f t="shared" si="33"/>
        <v>1.2453937443650367</v>
      </c>
    </row>
    <row r="46" spans="1:37" ht="13.5">
      <c r="A46" s="62" t="s">
        <v>97</v>
      </c>
      <c r="B46" s="63" t="s">
        <v>303</v>
      </c>
      <c r="C46" s="64" t="s">
        <v>304</v>
      </c>
      <c r="D46" s="85">
        <v>342860000</v>
      </c>
      <c r="E46" s="86">
        <v>48335000</v>
      </c>
      <c r="F46" s="87">
        <f t="shared" si="17"/>
        <v>391195000</v>
      </c>
      <c r="G46" s="85">
        <v>342860000</v>
      </c>
      <c r="H46" s="86">
        <v>48335000</v>
      </c>
      <c r="I46" s="87">
        <f t="shared" si="18"/>
        <v>391195000</v>
      </c>
      <c r="J46" s="85">
        <v>52506322</v>
      </c>
      <c r="K46" s="86">
        <v>13977939</v>
      </c>
      <c r="L46" s="86">
        <f t="shared" si="19"/>
        <v>66484261</v>
      </c>
      <c r="M46" s="104">
        <f t="shared" si="20"/>
        <v>0.16995171461802938</v>
      </c>
      <c r="N46" s="85">
        <v>87768387</v>
      </c>
      <c r="O46" s="86">
        <v>26686161</v>
      </c>
      <c r="P46" s="86">
        <f t="shared" si="21"/>
        <v>114454548</v>
      </c>
      <c r="Q46" s="104">
        <f t="shared" si="22"/>
        <v>0.2925767149375631</v>
      </c>
      <c r="R46" s="85">
        <v>0</v>
      </c>
      <c r="S46" s="86">
        <v>0</v>
      </c>
      <c r="T46" s="86">
        <f t="shared" si="23"/>
        <v>0</v>
      </c>
      <c r="U46" s="104">
        <f t="shared" si="24"/>
        <v>0</v>
      </c>
      <c r="V46" s="85">
        <v>0</v>
      </c>
      <c r="W46" s="86">
        <v>0</v>
      </c>
      <c r="X46" s="86">
        <f t="shared" si="25"/>
        <v>0</v>
      </c>
      <c r="Y46" s="104">
        <f t="shared" si="26"/>
        <v>0</v>
      </c>
      <c r="Z46" s="85">
        <f t="shared" si="27"/>
        <v>140274709</v>
      </c>
      <c r="AA46" s="86">
        <f t="shared" si="28"/>
        <v>40664100</v>
      </c>
      <c r="AB46" s="86">
        <f t="shared" si="29"/>
        <v>180938809</v>
      </c>
      <c r="AC46" s="104">
        <f t="shared" si="30"/>
        <v>0.4625284295555925</v>
      </c>
      <c r="AD46" s="85">
        <v>100919283</v>
      </c>
      <c r="AE46" s="86">
        <v>13193344</v>
      </c>
      <c r="AF46" s="86">
        <f t="shared" si="31"/>
        <v>114112627</v>
      </c>
      <c r="AG46" s="86">
        <v>349423824</v>
      </c>
      <c r="AH46" s="86">
        <v>446230975</v>
      </c>
      <c r="AI46" s="87">
        <v>193380131</v>
      </c>
      <c r="AJ46" s="124">
        <f t="shared" si="32"/>
        <v>0.5534257189057608</v>
      </c>
      <c r="AK46" s="125">
        <f t="shared" si="33"/>
        <v>0.0029963467583653536</v>
      </c>
    </row>
    <row r="47" spans="1:37" ht="13.5">
      <c r="A47" s="62" t="s">
        <v>112</v>
      </c>
      <c r="B47" s="63" t="s">
        <v>305</v>
      </c>
      <c r="C47" s="64" t="s">
        <v>306</v>
      </c>
      <c r="D47" s="85">
        <v>624183799</v>
      </c>
      <c r="E47" s="86">
        <v>408113417</v>
      </c>
      <c r="F47" s="87">
        <f t="shared" si="17"/>
        <v>1032297216</v>
      </c>
      <c r="G47" s="85">
        <v>624183799</v>
      </c>
      <c r="H47" s="86">
        <v>408113417</v>
      </c>
      <c r="I47" s="87">
        <f t="shared" si="18"/>
        <v>1032297216</v>
      </c>
      <c r="J47" s="85">
        <v>125757758</v>
      </c>
      <c r="K47" s="86">
        <v>62642219</v>
      </c>
      <c r="L47" s="86">
        <f t="shared" si="19"/>
        <v>188399977</v>
      </c>
      <c r="M47" s="104">
        <f t="shared" si="20"/>
        <v>0.1825055556480354</v>
      </c>
      <c r="N47" s="85">
        <v>175692740</v>
      </c>
      <c r="O47" s="86">
        <v>66636618</v>
      </c>
      <c r="P47" s="86">
        <f t="shared" si="21"/>
        <v>242329358</v>
      </c>
      <c r="Q47" s="104">
        <f t="shared" si="22"/>
        <v>0.23474766205317366</v>
      </c>
      <c r="R47" s="85">
        <v>0</v>
      </c>
      <c r="S47" s="86">
        <v>0</v>
      </c>
      <c r="T47" s="86">
        <f t="shared" si="23"/>
        <v>0</v>
      </c>
      <c r="U47" s="104">
        <f t="shared" si="24"/>
        <v>0</v>
      </c>
      <c r="V47" s="85">
        <v>0</v>
      </c>
      <c r="W47" s="86">
        <v>0</v>
      </c>
      <c r="X47" s="86">
        <f t="shared" si="25"/>
        <v>0</v>
      </c>
      <c r="Y47" s="104">
        <f t="shared" si="26"/>
        <v>0</v>
      </c>
      <c r="Z47" s="85">
        <f t="shared" si="27"/>
        <v>301450498</v>
      </c>
      <c r="AA47" s="86">
        <f t="shared" si="28"/>
        <v>129278837</v>
      </c>
      <c r="AB47" s="86">
        <f t="shared" si="29"/>
        <v>430729335</v>
      </c>
      <c r="AC47" s="104">
        <f t="shared" si="30"/>
        <v>0.41725321770120904</v>
      </c>
      <c r="AD47" s="85">
        <v>128910579</v>
      </c>
      <c r="AE47" s="86">
        <v>94642896</v>
      </c>
      <c r="AF47" s="86">
        <f t="shared" si="31"/>
        <v>223553475</v>
      </c>
      <c r="AG47" s="86">
        <v>1003756986</v>
      </c>
      <c r="AH47" s="86">
        <v>1059370499</v>
      </c>
      <c r="AI47" s="87">
        <v>416442090</v>
      </c>
      <c r="AJ47" s="124">
        <f t="shared" si="32"/>
        <v>0.41488337895363847</v>
      </c>
      <c r="AK47" s="125">
        <f t="shared" si="33"/>
        <v>0.0839883298615689</v>
      </c>
    </row>
    <row r="48" spans="1:37" ht="13.5">
      <c r="A48" s="65"/>
      <c r="B48" s="66" t="s">
        <v>307</v>
      </c>
      <c r="C48" s="67"/>
      <c r="D48" s="88">
        <f>SUM(D42:D47)</f>
        <v>2059805756</v>
      </c>
      <c r="E48" s="89">
        <f>SUM(E42:E47)</f>
        <v>661823517</v>
      </c>
      <c r="F48" s="90">
        <f t="shared" si="17"/>
        <v>2721629273</v>
      </c>
      <c r="G48" s="88">
        <f>SUM(G42:G47)</f>
        <v>2059805756</v>
      </c>
      <c r="H48" s="89">
        <f>SUM(H42:H47)</f>
        <v>661823517</v>
      </c>
      <c r="I48" s="90">
        <f t="shared" si="18"/>
        <v>2721629273</v>
      </c>
      <c r="J48" s="88">
        <f>SUM(J42:J47)</f>
        <v>382500462</v>
      </c>
      <c r="K48" s="89">
        <f>SUM(K42:K47)</f>
        <v>106210192</v>
      </c>
      <c r="L48" s="89">
        <f t="shared" si="19"/>
        <v>488710654</v>
      </c>
      <c r="M48" s="105">
        <f t="shared" si="20"/>
        <v>0.17956547530123512</v>
      </c>
      <c r="N48" s="88">
        <f>SUM(N42:N47)</f>
        <v>542188342</v>
      </c>
      <c r="O48" s="89">
        <f>SUM(O42:O47)</f>
        <v>139651756</v>
      </c>
      <c r="P48" s="89">
        <f t="shared" si="21"/>
        <v>681840098</v>
      </c>
      <c r="Q48" s="105">
        <f t="shared" si="22"/>
        <v>0.25052644192367196</v>
      </c>
      <c r="R48" s="88">
        <f>SUM(R42:R47)</f>
        <v>0</v>
      </c>
      <c r="S48" s="89">
        <f>SUM(S42:S47)</f>
        <v>0</v>
      </c>
      <c r="T48" s="89">
        <f t="shared" si="23"/>
        <v>0</v>
      </c>
      <c r="U48" s="105">
        <f t="shared" si="24"/>
        <v>0</v>
      </c>
      <c r="V48" s="88">
        <f>SUM(V42:V47)</f>
        <v>0</v>
      </c>
      <c r="W48" s="89">
        <f>SUM(W42:W47)</f>
        <v>0</v>
      </c>
      <c r="X48" s="89">
        <f t="shared" si="25"/>
        <v>0</v>
      </c>
      <c r="Y48" s="105">
        <f t="shared" si="26"/>
        <v>0</v>
      </c>
      <c r="Z48" s="88">
        <f t="shared" si="27"/>
        <v>924688804</v>
      </c>
      <c r="AA48" s="89">
        <f t="shared" si="28"/>
        <v>245861948</v>
      </c>
      <c r="AB48" s="89">
        <f t="shared" si="29"/>
        <v>1170550752</v>
      </c>
      <c r="AC48" s="105">
        <f t="shared" si="30"/>
        <v>0.4300919172249071</v>
      </c>
      <c r="AD48" s="88">
        <f>SUM(AD42:AD47)</f>
        <v>454943478</v>
      </c>
      <c r="AE48" s="89">
        <f>SUM(AE42:AE47)</f>
        <v>156337843</v>
      </c>
      <c r="AF48" s="89">
        <f t="shared" si="31"/>
        <v>611281321</v>
      </c>
      <c r="AG48" s="89">
        <f>SUM(AG42:AG47)</f>
        <v>2609604837</v>
      </c>
      <c r="AH48" s="89">
        <f>SUM(AH42:AH47)</f>
        <v>2815092803</v>
      </c>
      <c r="AI48" s="90">
        <f>SUM(AI42:AI47)</f>
        <v>1130600192</v>
      </c>
      <c r="AJ48" s="126">
        <f t="shared" si="32"/>
        <v>0.43324574509132857</v>
      </c>
      <c r="AK48" s="127">
        <f t="shared" si="33"/>
        <v>0.11542766738655175</v>
      </c>
    </row>
    <row r="49" spans="1:37" ht="13.5">
      <c r="A49" s="62" t="s">
        <v>97</v>
      </c>
      <c r="B49" s="63" t="s">
        <v>308</v>
      </c>
      <c r="C49" s="64" t="s">
        <v>309</v>
      </c>
      <c r="D49" s="85">
        <v>184496605</v>
      </c>
      <c r="E49" s="86">
        <v>53329117</v>
      </c>
      <c r="F49" s="87">
        <f t="shared" si="17"/>
        <v>237825722</v>
      </c>
      <c r="G49" s="85">
        <v>184496605</v>
      </c>
      <c r="H49" s="86">
        <v>53329117</v>
      </c>
      <c r="I49" s="87">
        <f t="shared" si="18"/>
        <v>237825722</v>
      </c>
      <c r="J49" s="85">
        <v>42447638</v>
      </c>
      <c r="K49" s="86">
        <v>11593320</v>
      </c>
      <c r="L49" s="86">
        <f t="shared" si="19"/>
        <v>54040958</v>
      </c>
      <c r="M49" s="104">
        <f t="shared" si="20"/>
        <v>0.2272292397371551</v>
      </c>
      <c r="N49" s="85">
        <v>50818302</v>
      </c>
      <c r="O49" s="86">
        <v>17285045</v>
      </c>
      <c r="P49" s="86">
        <f t="shared" si="21"/>
        <v>68103347</v>
      </c>
      <c r="Q49" s="104">
        <f t="shared" si="22"/>
        <v>0.2863582056107455</v>
      </c>
      <c r="R49" s="85">
        <v>0</v>
      </c>
      <c r="S49" s="86">
        <v>0</v>
      </c>
      <c r="T49" s="86">
        <f t="shared" si="23"/>
        <v>0</v>
      </c>
      <c r="U49" s="104">
        <f t="shared" si="24"/>
        <v>0</v>
      </c>
      <c r="V49" s="85">
        <v>0</v>
      </c>
      <c r="W49" s="86">
        <v>0</v>
      </c>
      <c r="X49" s="86">
        <f t="shared" si="25"/>
        <v>0</v>
      </c>
      <c r="Y49" s="104">
        <f t="shared" si="26"/>
        <v>0</v>
      </c>
      <c r="Z49" s="85">
        <f t="shared" si="27"/>
        <v>93265940</v>
      </c>
      <c r="AA49" s="86">
        <f t="shared" si="28"/>
        <v>28878365</v>
      </c>
      <c r="AB49" s="86">
        <f t="shared" si="29"/>
        <v>122144305</v>
      </c>
      <c r="AC49" s="104">
        <f t="shared" si="30"/>
        <v>0.5135874453479006</v>
      </c>
      <c r="AD49" s="85">
        <v>39073873</v>
      </c>
      <c r="AE49" s="86">
        <v>22941400</v>
      </c>
      <c r="AF49" s="86">
        <f t="shared" si="31"/>
        <v>62015273</v>
      </c>
      <c r="AG49" s="86">
        <v>235680309</v>
      </c>
      <c r="AH49" s="86">
        <v>237835523</v>
      </c>
      <c r="AI49" s="87">
        <v>116649014</v>
      </c>
      <c r="AJ49" s="124">
        <f t="shared" si="32"/>
        <v>0.4949459481572557</v>
      </c>
      <c r="AK49" s="125">
        <f t="shared" si="33"/>
        <v>0.09817055872671876</v>
      </c>
    </row>
    <row r="50" spans="1:37" ht="13.5">
      <c r="A50" s="62" t="s">
        <v>97</v>
      </c>
      <c r="B50" s="63" t="s">
        <v>310</v>
      </c>
      <c r="C50" s="64" t="s">
        <v>311</v>
      </c>
      <c r="D50" s="85">
        <v>233772730</v>
      </c>
      <c r="E50" s="86">
        <v>48306018</v>
      </c>
      <c r="F50" s="87">
        <f t="shared" si="17"/>
        <v>282078748</v>
      </c>
      <c r="G50" s="85">
        <v>233772730</v>
      </c>
      <c r="H50" s="86">
        <v>48306018</v>
      </c>
      <c r="I50" s="87">
        <f t="shared" si="18"/>
        <v>282078748</v>
      </c>
      <c r="J50" s="85">
        <v>42925517</v>
      </c>
      <c r="K50" s="86">
        <v>14191556</v>
      </c>
      <c r="L50" s="86">
        <f t="shared" si="19"/>
        <v>57117073</v>
      </c>
      <c r="M50" s="104">
        <f t="shared" si="20"/>
        <v>0.20248626812538179</v>
      </c>
      <c r="N50" s="85">
        <v>48452455</v>
      </c>
      <c r="O50" s="86">
        <v>2014942</v>
      </c>
      <c r="P50" s="86">
        <f t="shared" si="21"/>
        <v>50467397</v>
      </c>
      <c r="Q50" s="104">
        <f t="shared" si="22"/>
        <v>0.17891243972764656</v>
      </c>
      <c r="R50" s="85">
        <v>0</v>
      </c>
      <c r="S50" s="86">
        <v>0</v>
      </c>
      <c r="T50" s="86">
        <f t="shared" si="23"/>
        <v>0</v>
      </c>
      <c r="U50" s="104">
        <f t="shared" si="24"/>
        <v>0</v>
      </c>
      <c r="V50" s="85">
        <v>0</v>
      </c>
      <c r="W50" s="86">
        <v>0</v>
      </c>
      <c r="X50" s="86">
        <f t="shared" si="25"/>
        <v>0</v>
      </c>
      <c r="Y50" s="104">
        <f t="shared" si="26"/>
        <v>0</v>
      </c>
      <c r="Z50" s="85">
        <f t="shared" si="27"/>
        <v>91377972</v>
      </c>
      <c r="AA50" s="86">
        <f t="shared" si="28"/>
        <v>16206498</v>
      </c>
      <c r="AB50" s="86">
        <f t="shared" si="29"/>
        <v>107584470</v>
      </c>
      <c r="AC50" s="104">
        <f t="shared" si="30"/>
        <v>0.3813987078530283</v>
      </c>
      <c r="AD50" s="85">
        <v>46963639</v>
      </c>
      <c r="AE50" s="86">
        <v>14050813</v>
      </c>
      <c r="AF50" s="86">
        <f t="shared" si="31"/>
        <v>61014452</v>
      </c>
      <c r="AG50" s="86">
        <v>262580888</v>
      </c>
      <c r="AH50" s="86">
        <v>274102312</v>
      </c>
      <c r="AI50" s="87">
        <v>101366300</v>
      </c>
      <c r="AJ50" s="124">
        <f t="shared" si="32"/>
        <v>0.38603837762937265</v>
      </c>
      <c r="AK50" s="125">
        <f t="shared" si="33"/>
        <v>-0.17286158695648046</v>
      </c>
    </row>
    <row r="51" spans="1:37" ht="13.5">
      <c r="A51" s="62" t="s">
        <v>97</v>
      </c>
      <c r="B51" s="63" t="s">
        <v>312</v>
      </c>
      <c r="C51" s="64" t="s">
        <v>313</v>
      </c>
      <c r="D51" s="85">
        <v>213536361</v>
      </c>
      <c r="E51" s="86">
        <v>34942522</v>
      </c>
      <c r="F51" s="87">
        <f t="shared" si="17"/>
        <v>248478883</v>
      </c>
      <c r="G51" s="85">
        <v>213536361</v>
      </c>
      <c r="H51" s="86">
        <v>34942522</v>
      </c>
      <c r="I51" s="87">
        <f t="shared" si="18"/>
        <v>248478883</v>
      </c>
      <c r="J51" s="85">
        <v>53259681</v>
      </c>
      <c r="K51" s="86">
        <v>9233710</v>
      </c>
      <c r="L51" s="86">
        <f t="shared" si="19"/>
        <v>62493391</v>
      </c>
      <c r="M51" s="104">
        <f t="shared" si="20"/>
        <v>0.2515038310116679</v>
      </c>
      <c r="N51" s="85">
        <v>50915917</v>
      </c>
      <c r="O51" s="86">
        <v>18912076</v>
      </c>
      <c r="P51" s="86">
        <f t="shared" si="21"/>
        <v>69827993</v>
      </c>
      <c r="Q51" s="104">
        <f t="shared" si="22"/>
        <v>0.28102184039518563</v>
      </c>
      <c r="R51" s="85">
        <v>0</v>
      </c>
      <c r="S51" s="86">
        <v>0</v>
      </c>
      <c r="T51" s="86">
        <f t="shared" si="23"/>
        <v>0</v>
      </c>
      <c r="U51" s="104">
        <f t="shared" si="24"/>
        <v>0</v>
      </c>
      <c r="V51" s="85">
        <v>0</v>
      </c>
      <c r="W51" s="86">
        <v>0</v>
      </c>
      <c r="X51" s="86">
        <f t="shared" si="25"/>
        <v>0</v>
      </c>
      <c r="Y51" s="104">
        <f t="shared" si="26"/>
        <v>0</v>
      </c>
      <c r="Z51" s="85">
        <f t="shared" si="27"/>
        <v>104175598</v>
      </c>
      <c r="AA51" s="86">
        <f t="shared" si="28"/>
        <v>28145786</v>
      </c>
      <c r="AB51" s="86">
        <f t="shared" si="29"/>
        <v>132321384</v>
      </c>
      <c r="AC51" s="104">
        <f t="shared" si="30"/>
        <v>0.5325256714068535</v>
      </c>
      <c r="AD51" s="85">
        <v>57595167</v>
      </c>
      <c r="AE51" s="86">
        <v>15840705</v>
      </c>
      <c r="AF51" s="86">
        <f t="shared" si="31"/>
        <v>73435872</v>
      </c>
      <c r="AG51" s="86">
        <v>248274193</v>
      </c>
      <c r="AH51" s="86">
        <v>258477529</v>
      </c>
      <c r="AI51" s="87">
        <v>144131267</v>
      </c>
      <c r="AJ51" s="124">
        <f t="shared" si="32"/>
        <v>0.580532617016703</v>
      </c>
      <c r="AK51" s="125">
        <f t="shared" si="33"/>
        <v>-0.04912965423764559</v>
      </c>
    </row>
    <row r="52" spans="1:37" ht="13.5">
      <c r="A52" s="62" t="s">
        <v>97</v>
      </c>
      <c r="B52" s="63" t="s">
        <v>314</v>
      </c>
      <c r="C52" s="64" t="s">
        <v>315</v>
      </c>
      <c r="D52" s="85">
        <v>129578000</v>
      </c>
      <c r="E52" s="86">
        <v>23400000</v>
      </c>
      <c r="F52" s="87">
        <f t="shared" si="17"/>
        <v>152978000</v>
      </c>
      <c r="G52" s="85">
        <v>129578000</v>
      </c>
      <c r="H52" s="86">
        <v>23400000</v>
      </c>
      <c r="I52" s="87">
        <f t="shared" si="18"/>
        <v>152978000</v>
      </c>
      <c r="J52" s="85">
        <v>30484032</v>
      </c>
      <c r="K52" s="86">
        <v>3436439</v>
      </c>
      <c r="L52" s="86">
        <f t="shared" si="19"/>
        <v>33920471</v>
      </c>
      <c r="M52" s="104">
        <f t="shared" si="20"/>
        <v>0.22173430820117926</v>
      </c>
      <c r="N52" s="85">
        <v>36142049</v>
      </c>
      <c r="O52" s="86">
        <v>8390464</v>
      </c>
      <c r="P52" s="86">
        <f t="shared" si="21"/>
        <v>44532513</v>
      </c>
      <c r="Q52" s="104">
        <f t="shared" si="22"/>
        <v>0.2911040345670619</v>
      </c>
      <c r="R52" s="85">
        <v>0</v>
      </c>
      <c r="S52" s="86">
        <v>0</v>
      </c>
      <c r="T52" s="86">
        <f t="shared" si="23"/>
        <v>0</v>
      </c>
      <c r="U52" s="104">
        <f t="shared" si="24"/>
        <v>0</v>
      </c>
      <c r="V52" s="85">
        <v>0</v>
      </c>
      <c r="W52" s="86">
        <v>0</v>
      </c>
      <c r="X52" s="86">
        <f t="shared" si="25"/>
        <v>0</v>
      </c>
      <c r="Y52" s="104">
        <f t="shared" si="26"/>
        <v>0</v>
      </c>
      <c r="Z52" s="85">
        <f t="shared" si="27"/>
        <v>66626081</v>
      </c>
      <c r="AA52" s="86">
        <f t="shared" si="28"/>
        <v>11826903</v>
      </c>
      <c r="AB52" s="86">
        <f t="shared" si="29"/>
        <v>78452984</v>
      </c>
      <c r="AC52" s="104">
        <f t="shared" si="30"/>
        <v>0.5128383427682411</v>
      </c>
      <c r="AD52" s="85">
        <v>34092879</v>
      </c>
      <c r="AE52" s="86">
        <v>4965032</v>
      </c>
      <c r="AF52" s="86">
        <f t="shared" si="31"/>
        <v>39057911</v>
      </c>
      <c r="AG52" s="86">
        <v>154647000</v>
      </c>
      <c r="AH52" s="86">
        <v>160488000</v>
      </c>
      <c r="AI52" s="87">
        <v>75631501</v>
      </c>
      <c r="AJ52" s="124">
        <f t="shared" si="32"/>
        <v>0.4890589600832865</v>
      </c>
      <c r="AK52" s="125">
        <f t="shared" si="33"/>
        <v>0.14016627771003942</v>
      </c>
    </row>
    <row r="53" spans="1:37" ht="13.5">
      <c r="A53" s="62" t="s">
        <v>112</v>
      </c>
      <c r="B53" s="63" t="s">
        <v>316</v>
      </c>
      <c r="C53" s="64" t="s">
        <v>317</v>
      </c>
      <c r="D53" s="85">
        <v>455028029</v>
      </c>
      <c r="E53" s="86">
        <v>266059100</v>
      </c>
      <c r="F53" s="87">
        <f t="shared" si="17"/>
        <v>721087129</v>
      </c>
      <c r="G53" s="85">
        <v>455028029</v>
      </c>
      <c r="H53" s="86">
        <v>266059100</v>
      </c>
      <c r="I53" s="87">
        <f t="shared" si="18"/>
        <v>721087129</v>
      </c>
      <c r="J53" s="85">
        <v>105884192</v>
      </c>
      <c r="K53" s="86">
        <v>4738919</v>
      </c>
      <c r="L53" s="86">
        <f t="shared" si="19"/>
        <v>110623111</v>
      </c>
      <c r="M53" s="104">
        <f t="shared" si="20"/>
        <v>0.15341157337451242</v>
      </c>
      <c r="N53" s="85">
        <v>127741237</v>
      </c>
      <c r="O53" s="86">
        <v>71687110</v>
      </c>
      <c r="P53" s="86">
        <f t="shared" si="21"/>
        <v>199428347</v>
      </c>
      <c r="Q53" s="104">
        <f t="shared" si="22"/>
        <v>0.27656622754668525</v>
      </c>
      <c r="R53" s="85">
        <v>0</v>
      </c>
      <c r="S53" s="86">
        <v>0</v>
      </c>
      <c r="T53" s="86">
        <f t="shared" si="23"/>
        <v>0</v>
      </c>
      <c r="U53" s="104">
        <f t="shared" si="24"/>
        <v>0</v>
      </c>
      <c r="V53" s="85">
        <v>0</v>
      </c>
      <c r="W53" s="86">
        <v>0</v>
      </c>
      <c r="X53" s="86">
        <f t="shared" si="25"/>
        <v>0</v>
      </c>
      <c r="Y53" s="104">
        <f t="shared" si="26"/>
        <v>0</v>
      </c>
      <c r="Z53" s="85">
        <f t="shared" si="27"/>
        <v>233625429</v>
      </c>
      <c r="AA53" s="86">
        <f t="shared" si="28"/>
        <v>76426029</v>
      </c>
      <c r="AB53" s="86">
        <f t="shared" si="29"/>
        <v>310051458</v>
      </c>
      <c r="AC53" s="104">
        <f t="shared" si="30"/>
        <v>0.4299778009211977</v>
      </c>
      <c r="AD53" s="85">
        <v>59432959</v>
      </c>
      <c r="AE53" s="86">
        <v>137170094</v>
      </c>
      <c r="AF53" s="86">
        <f t="shared" si="31"/>
        <v>196603053</v>
      </c>
      <c r="AG53" s="86">
        <v>656420970</v>
      </c>
      <c r="AH53" s="86">
        <v>707038800</v>
      </c>
      <c r="AI53" s="87">
        <v>303708784</v>
      </c>
      <c r="AJ53" s="124">
        <f t="shared" si="32"/>
        <v>0.4626737991018172</v>
      </c>
      <c r="AK53" s="125">
        <f t="shared" si="33"/>
        <v>0.014370549983270031</v>
      </c>
    </row>
    <row r="54" spans="1:37" ht="13.5">
      <c r="A54" s="65"/>
      <c r="B54" s="66" t="s">
        <v>318</v>
      </c>
      <c r="C54" s="67"/>
      <c r="D54" s="88">
        <f>SUM(D49:D53)</f>
        <v>1216411725</v>
      </c>
      <c r="E54" s="89">
        <f>SUM(E49:E53)</f>
        <v>426036757</v>
      </c>
      <c r="F54" s="90">
        <f t="shared" si="17"/>
        <v>1642448482</v>
      </c>
      <c r="G54" s="88">
        <f>SUM(G49:G53)</f>
        <v>1216411725</v>
      </c>
      <c r="H54" s="89">
        <f>SUM(H49:H53)</f>
        <v>426036757</v>
      </c>
      <c r="I54" s="90">
        <f t="shared" si="18"/>
        <v>1642448482</v>
      </c>
      <c r="J54" s="88">
        <f>SUM(J49:J53)</f>
        <v>275001060</v>
      </c>
      <c r="K54" s="89">
        <f>SUM(K49:K53)</f>
        <v>43193944</v>
      </c>
      <c r="L54" s="89">
        <f t="shared" si="19"/>
        <v>318195004</v>
      </c>
      <c r="M54" s="105">
        <f t="shared" si="20"/>
        <v>0.19373210635656332</v>
      </c>
      <c r="N54" s="88">
        <f>SUM(N49:N53)</f>
        <v>314069960</v>
      </c>
      <c r="O54" s="89">
        <f>SUM(O49:O53)</f>
        <v>118289637</v>
      </c>
      <c r="P54" s="89">
        <f t="shared" si="21"/>
        <v>432359597</v>
      </c>
      <c r="Q54" s="105">
        <f t="shared" si="22"/>
        <v>0.2632408880633615</v>
      </c>
      <c r="R54" s="88">
        <f>SUM(R49:R53)</f>
        <v>0</v>
      </c>
      <c r="S54" s="89">
        <f>SUM(S49:S53)</f>
        <v>0</v>
      </c>
      <c r="T54" s="89">
        <f t="shared" si="23"/>
        <v>0</v>
      </c>
      <c r="U54" s="105">
        <f t="shared" si="24"/>
        <v>0</v>
      </c>
      <c r="V54" s="88">
        <f>SUM(V49:V53)</f>
        <v>0</v>
      </c>
      <c r="W54" s="89">
        <f>SUM(W49:W53)</f>
        <v>0</v>
      </c>
      <c r="X54" s="89">
        <f t="shared" si="25"/>
        <v>0</v>
      </c>
      <c r="Y54" s="105">
        <f t="shared" si="26"/>
        <v>0</v>
      </c>
      <c r="Z54" s="88">
        <f t="shared" si="27"/>
        <v>589071020</v>
      </c>
      <c r="AA54" s="89">
        <f t="shared" si="28"/>
        <v>161483581</v>
      </c>
      <c r="AB54" s="89">
        <f t="shared" si="29"/>
        <v>750554601</v>
      </c>
      <c r="AC54" s="105">
        <f t="shared" si="30"/>
        <v>0.45697299441992484</v>
      </c>
      <c r="AD54" s="88">
        <f>SUM(AD49:AD53)</f>
        <v>237158517</v>
      </c>
      <c r="AE54" s="89">
        <f>SUM(AE49:AE53)</f>
        <v>194968044</v>
      </c>
      <c r="AF54" s="89">
        <f t="shared" si="31"/>
        <v>432126561</v>
      </c>
      <c r="AG54" s="89">
        <f>SUM(AG49:AG53)</f>
        <v>1557603360</v>
      </c>
      <c r="AH54" s="89">
        <f>SUM(AH49:AH53)</f>
        <v>1637942164</v>
      </c>
      <c r="AI54" s="90">
        <f>SUM(AI49:AI53)</f>
        <v>741486866</v>
      </c>
      <c r="AJ54" s="126">
        <f t="shared" si="32"/>
        <v>0.47604344279277877</v>
      </c>
      <c r="AK54" s="127">
        <f t="shared" si="33"/>
        <v>0.0005392771956918008</v>
      </c>
    </row>
    <row r="55" spans="1:37" ht="13.5">
      <c r="A55" s="62" t="s">
        <v>97</v>
      </c>
      <c r="B55" s="63" t="s">
        <v>319</v>
      </c>
      <c r="C55" s="64" t="s">
        <v>320</v>
      </c>
      <c r="D55" s="85">
        <v>143266049</v>
      </c>
      <c r="E55" s="86">
        <v>28733951</v>
      </c>
      <c r="F55" s="87">
        <f t="shared" si="17"/>
        <v>172000000</v>
      </c>
      <c r="G55" s="85">
        <v>143266049</v>
      </c>
      <c r="H55" s="86">
        <v>28733951</v>
      </c>
      <c r="I55" s="87">
        <f t="shared" si="18"/>
        <v>172000000</v>
      </c>
      <c r="J55" s="85">
        <v>30320222</v>
      </c>
      <c r="K55" s="86">
        <v>4360593</v>
      </c>
      <c r="L55" s="86">
        <f t="shared" si="19"/>
        <v>34680815</v>
      </c>
      <c r="M55" s="104">
        <f t="shared" si="20"/>
        <v>0.2016326453488372</v>
      </c>
      <c r="N55" s="85">
        <v>35752919</v>
      </c>
      <c r="O55" s="86">
        <v>5831859</v>
      </c>
      <c r="P55" s="86">
        <f t="shared" si="21"/>
        <v>41584778</v>
      </c>
      <c r="Q55" s="104">
        <f t="shared" si="22"/>
        <v>0.24177196511627908</v>
      </c>
      <c r="R55" s="85">
        <v>0</v>
      </c>
      <c r="S55" s="86">
        <v>0</v>
      </c>
      <c r="T55" s="86">
        <f t="shared" si="23"/>
        <v>0</v>
      </c>
      <c r="U55" s="104">
        <f t="shared" si="24"/>
        <v>0</v>
      </c>
      <c r="V55" s="85">
        <v>0</v>
      </c>
      <c r="W55" s="86">
        <v>0</v>
      </c>
      <c r="X55" s="86">
        <f t="shared" si="25"/>
        <v>0</v>
      </c>
      <c r="Y55" s="104">
        <f t="shared" si="26"/>
        <v>0</v>
      </c>
      <c r="Z55" s="85">
        <f t="shared" si="27"/>
        <v>66073141</v>
      </c>
      <c r="AA55" s="86">
        <f t="shared" si="28"/>
        <v>10192452</v>
      </c>
      <c r="AB55" s="86">
        <f t="shared" si="29"/>
        <v>76265593</v>
      </c>
      <c r="AC55" s="104">
        <f t="shared" si="30"/>
        <v>0.44340461046511626</v>
      </c>
      <c r="AD55" s="85">
        <v>28109837</v>
      </c>
      <c r="AE55" s="86">
        <v>10822263</v>
      </c>
      <c r="AF55" s="86">
        <f t="shared" si="31"/>
        <v>38932100</v>
      </c>
      <c r="AG55" s="86">
        <v>180000000</v>
      </c>
      <c r="AH55" s="86">
        <v>169299997</v>
      </c>
      <c r="AI55" s="87">
        <v>78956262</v>
      </c>
      <c r="AJ55" s="124">
        <f t="shared" si="32"/>
        <v>0.4386459</v>
      </c>
      <c r="AK55" s="125">
        <f t="shared" si="33"/>
        <v>0.0681360111578877</v>
      </c>
    </row>
    <row r="56" spans="1:37" ht="13.5">
      <c r="A56" s="62" t="s">
        <v>97</v>
      </c>
      <c r="B56" s="63" t="s">
        <v>93</v>
      </c>
      <c r="C56" s="64" t="s">
        <v>94</v>
      </c>
      <c r="D56" s="85">
        <v>3016496500</v>
      </c>
      <c r="E56" s="86">
        <v>525160800</v>
      </c>
      <c r="F56" s="87">
        <f t="shared" si="17"/>
        <v>3541657300</v>
      </c>
      <c r="G56" s="85">
        <v>3016496500</v>
      </c>
      <c r="H56" s="86">
        <v>525160800</v>
      </c>
      <c r="I56" s="87">
        <f t="shared" si="18"/>
        <v>3541657300</v>
      </c>
      <c r="J56" s="85">
        <v>798618314</v>
      </c>
      <c r="K56" s="86">
        <v>57006111</v>
      </c>
      <c r="L56" s="86">
        <f t="shared" si="19"/>
        <v>855624425</v>
      </c>
      <c r="M56" s="104">
        <f t="shared" si="20"/>
        <v>0.24158871187226386</v>
      </c>
      <c r="N56" s="85">
        <v>667783148</v>
      </c>
      <c r="O56" s="86">
        <v>144179450</v>
      </c>
      <c r="P56" s="86">
        <f t="shared" si="21"/>
        <v>811962598</v>
      </c>
      <c r="Q56" s="104">
        <f t="shared" si="22"/>
        <v>0.22926063399753557</v>
      </c>
      <c r="R56" s="85">
        <v>0</v>
      </c>
      <c r="S56" s="86">
        <v>0</v>
      </c>
      <c r="T56" s="86">
        <f t="shared" si="23"/>
        <v>0</v>
      </c>
      <c r="U56" s="104">
        <f t="shared" si="24"/>
        <v>0</v>
      </c>
      <c r="V56" s="85">
        <v>0</v>
      </c>
      <c r="W56" s="86">
        <v>0</v>
      </c>
      <c r="X56" s="86">
        <f t="shared" si="25"/>
        <v>0</v>
      </c>
      <c r="Y56" s="104">
        <f t="shared" si="26"/>
        <v>0</v>
      </c>
      <c r="Z56" s="85">
        <f t="shared" si="27"/>
        <v>1466401462</v>
      </c>
      <c r="AA56" s="86">
        <f t="shared" si="28"/>
        <v>201185561</v>
      </c>
      <c r="AB56" s="86">
        <f t="shared" si="29"/>
        <v>1667587023</v>
      </c>
      <c r="AC56" s="104">
        <f t="shared" si="30"/>
        <v>0.47084934586979943</v>
      </c>
      <c r="AD56" s="85">
        <v>658419548</v>
      </c>
      <c r="AE56" s="86">
        <v>100586331</v>
      </c>
      <c r="AF56" s="86">
        <f t="shared" si="31"/>
        <v>759005879</v>
      </c>
      <c r="AG56" s="86">
        <v>3403998600</v>
      </c>
      <c r="AH56" s="86">
        <v>3448755000</v>
      </c>
      <c r="AI56" s="87">
        <v>1564960730</v>
      </c>
      <c r="AJ56" s="124">
        <f t="shared" si="32"/>
        <v>0.45974188414766093</v>
      </c>
      <c r="AK56" s="125">
        <f t="shared" si="33"/>
        <v>0.06977115785950327</v>
      </c>
    </row>
    <row r="57" spans="1:37" ht="13.5">
      <c r="A57" s="62" t="s">
        <v>97</v>
      </c>
      <c r="B57" s="63" t="s">
        <v>321</v>
      </c>
      <c r="C57" s="64" t="s">
        <v>322</v>
      </c>
      <c r="D57" s="85">
        <v>406349310</v>
      </c>
      <c r="E57" s="86">
        <v>74043000</v>
      </c>
      <c r="F57" s="87">
        <f t="shared" si="17"/>
        <v>480392310</v>
      </c>
      <c r="G57" s="85">
        <v>406349310</v>
      </c>
      <c r="H57" s="86">
        <v>74043000</v>
      </c>
      <c r="I57" s="87">
        <f t="shared" si="18"/>
        <v>480392310</v>
      </c>
      <c r="J57" s="85">
        <v>85679318</v>
      </c>
      <c r="K57" s="86">
        <v>3500100</v>
      </c>
      <c r="L57" s="86">
        <f t="shared" si="19"/>
        <v>89179418</v>
      </c>
      <c r="M57" s="104">
        <f t="shared" si="20"/>
        <v>0.18563872931271527</v>
      </c>
      <c r="N57" s="85">
        <v>113474650</v>
      </c>
      <c r="O57" s="86">
        <v>16930601</v>
      </c>
      <c r="P57" s="86">
        <f t="shared" si="21"/>
        <v>130405251</v>
      </c>
      <c r="Q57" s="104">
        <f t="shared" si="22"/>
        <v>0.27145574207880224</v>
      </c>
      <c r="R57" s="85">
        <v>0</v>
      </c>
      <c r="S57" s="86">
        <v>0</v>
      </c>
      <c r="T57" s="86">
        <f t="shared" si="23"/>
        <v>0</v>
      </c>
      <c r="U57" s="104">
        <f t="shared" si="24"/>
        <v>0</v>
      </c>
      <c r="V57" s="85">
        <v>0</v>
      </c>
      <c r="W57" s="86">
        <v>0</v>
      </c>
      <c r="X57" s="86">
        <f t="shared" si="25"/>
        <v>0</v>
      </c>
      <c r="Y57" s="104">
        <f t="shared" si="26"/>
        <v>0</v>
      </c>
      <c r="Z57" s="85">
        <f t="shared" si="27"/>
        <v>199153968</v>
      </c>
      <c r="AA57" s="86">
        <f t="shared" si="28"/>
        <v>20430701</v>
      </c>
      <c r="AB57" s="86">
        <f t="shared" si="29"/>
        <v>219584669</v>
      </c>
      <c r="AC57" s="104">
        <f t="shared" si="30"/>
        <v>0.4570944713915175</v>
      </c>
      <c r="AD57" s="85">
        <v>95898955</v>
      </c>
      <c r="AE57" s="86">
        <v>11921476</v>
      </c>
      <c r="AF57" s="86">
        <f t="shared" si="31"/>
        <v>107820431</v>
      </c>
      <c r="AG57" s="86">
        <v>435287930</v>
      </c>
      <c r="AH57" s="86">
        <v>445667188</v>
      </c>
      <c r="AI57" s="87">
        <v>198353145</v>
      </c>
      <c r="AJ57" s="124">
        <f t="shared" si="32"/>
        <v>0.4556826213858032</v>
      </c>
      <c r="AK57" s="125">
        <f t="shared" si="33"/>
        <v>0.20946697940764114</v>
      </c>
    </row>
    <row r="58" spans="1:37" ht="13.5">
      <c r="A58" s="62" t="s">
        <v>97</v>
      </c>
      <c r="B58" s="63" t="s">
        <v>323</v>
      </c>
      <c r="C58" s="64" t="s">
        <v>324</v>
      </c>
      <c r="D58" s="85">
        <v>124600453</v>
      </c>
      <c r="E58" s="86">
        <v>36339000</v>
      </c>
      <c r="F58" s="87">
        <f t="shared" si="17"/>
        <v>160939453</v>
      </c>
      <c r="G58" s="85">
        <v>124600453</v>
      </c>
      <c r="H58" s="86">
        <v>36339000</v>
      </c>
      <c r="I58" s="87">
        <f t="shared" si="18"/>
        <v>160939453</v>
      </c>
      <c r="J58" s="85">
        <v>32283208</v>
      </c>
      <c r="K58" s="86">
        <v>10130963</v>
      </c>
      <c r="L58" s="86">
        <f t="shared" si="19"/>
        <v>42414171</v>
      </c>
      <c r="M58" s="104">
        <f t="shared" si="20"/>
        <v>0.2635411653847239</v>
      </c>
      <c r="N58" s="85">
        <v>35774692</v>
      </c>
      <c r="O58" s="86">
        <v>10192529</v>
      </c>
      <c r="P58" s="86">
        <f t="shared" si="21"/>
        <v>45967221</v>
      </c>
      <c r="Q58" s="104">
        <f t="shared" si="22"/>
        <v>0.2856181013613859</v>
      </c>
      <c r="R58" s="85">
        <v>0</v>
      </c>
      <c r="S58" s="86">
        <v>0</v>
      </c>
      <c r="T58" s="86">
        <f t="shared" si="23"/>
        <v>0</v>
      </c>
      <c r="U58" s="104">
        <f t="shared" si="24"/>
        <v>0</v>
      </c>
      <c r="V58" s="85">
        <v>0</v>
      </c>
      <c r="W58" s="86">
        <v>0</v>
      </c>
      <c r="X58" s="86">
        <f t="shared" si="25"/>
        <v>0</v>
      </c>
      <c r="Y58" s="104">
        <f t="shared" si="26"/>
        <v>0</v>
      </c>
      <c r="Z58" s="85">
        <f t="shared" si="27"/>
        <v>68057900</v>
      </c>
      <c r="AA58" s="86">
        <f t="shared" si="28"/>
        <v>20323492</v>
      </c>
      <c r="AB58" s="86">
        <f t="shared" si="29"/>
        <v>88381392</v>
      </c>
      <c r="AC58" s="104">
        <f t="shared" si="30"/>
        <v>0.5491592667461098</v>
      </c>
      <c r="AD58" s="85">
        <v>28073811</v>
      </c>
      <c r="AE58" s="86">
        <v>21006879</v>
      </c>
      <c r="AF58" s="86">
        <f t="shared" si="31"/>
        <v>49080690</v>
      </c>
      <c r="AG58" s="86">
        <v>161617711</v>
      </c>
      <c r="AH58" s="86">
        <v>175228468</v>
      </c>
      <c r="AI58" s="87">
        <v>91869918</v>
      </c>
      <c r="AJ58" s="124">
        <f t="shared" si="32"/>
        <v>0.5684396681004844</v>
      </c>
      <c r="AK58" s="125">
        <f t="shared" si="33"/>
        <v>-0.0634357218694358</v>
      </c>
    </row>
    <row r="59" spans="1:37" ht="13.5">
      <c r="A59" s="62" t="s">
        <v>97</v>
      </c>
      <c r="B59" s="63" t="s">
        <v>325</v>
      </c>
      <c r="C59" s="64" t="s">
        <v>326</v>
      </c>
      <c r="D59" s="85">
        <v>139386000</v>
      </c>
      <c r="E59" s="86">
        <v>56200000</v>
      </c>
      <c r="F59" s="87">
        <f t="shared" si="17"/>
        <v>195586000</v>
      </c>
      <c r="G59" s="85">
        <v>139386000</v>
      </c>
      <c r="H59" s="86">
        <v>56200000</v>
      </c>
      <c r="I59" s="87">
        <f t="shared" si="18"/>
        <v>195586000</v>
      </c>
      <c r="J59" s="85">
        <v>23358280</v>
      </c>
      <c r="K59" s="86">
        <v>5910118</v>
      </c>
      <c r="L59" s="86">
        <f t="shared" si="19"/>
        <v>29268398</v>
      </c>
      <c r="M59" s="104">
        <f t="shared" si="20"/>
        <v>0.1496446473673985</v>
      </c>
      <c r="N59" s="85">
        <v>30993814</v>
      </c>
      <c r="O59" s="86">
        <v>21299408</v>
      </c>
      <c r="P59" s="86">
        <f t="shared" si="21"/>
        <v>52293222</v>
      </c>
      <c r="Q59" s="104">
        <f t="shared" si="22"/>
        <v>0.2673668974261961</v>
      </c>
      <c r="R59" s="85">
        <v>0</v>
      </c>
      <c r="S59" s="86">
        <v>0</v>
      </c>
      <c r="T59" s="86">
        <f t="shared" si="23"/>
        <v>0</v>
      </c>
      <c r="U59" s="104">
        <f t="shared" si="24"/>
        <v>0</v>
      </c>
      <c r="V59" s="85">
        <v>0</v>
      </c>
      <c r="W59" s="86">
        <v>0</v>
      </c>
      <c r="X59" s="86">
        <f t="shared" si="25"/>
        <v>0</v>
      </c>
      <c r="Y59" s="104">
        <f t="shared" si="26"/>
        <v>0</v>
      </c>
      <c r="Z59" s="85">
        <f t="shared" si="27"/>
        <v>54352094</v>
      </c>
      <c r="AA59" s="86">
        <f t="shared" si="28"/>
        <v>27209526</v>
      </c>
      <c r="AB59" s="86">
        <f t="shared" si="29"/>
        <v>81561620</v>
      </c>
      <c r="AC59" s="104">
        <f t="shared" si="30"/>
        <v>0.41701154479359465</v>
      </c>
      <c r="AD59" s="85">
        <v>16017183</v>
      </c>
      <c r="AE59" s="86">
        <v>3425261</v>
      </c>
      <c r="AF59" s="86">
        <f t="shared" si="31"/>
        <v>19442444</v>
      </c>
      <c r="AG59" s="86">
        <v>156501555</v>
      </c>
      <c r="AH59" s="86">
        <v>155550000</v>
      </c>
      <c r="AI59" s="87">
        <v>51430883</v>
      </c>
      <c r="AJ59" s="124">
        <f t="shared" si="32"/>
        <v>0.32862857496847236</v>
      </c>
      <c r="AK59" s="125">
        <f t="shared" si="33"/>
        <v>1.6896424132686199</v>
      </c>
    </row>
    <row r="60" spans="1:37" ht="13.5">
      <c r="A60" s="62" t="s">
        <v>112</v>
      </c>
      <c r="B60" s="63" t="s">
        <v>327</v>
      </c>
      <c r="C60" s="64" t="s">
        <v>328</v>
      </c>
      <c r="D60" s="85">
        <v>836432927</v>
      </c>
      <c r="E60" s="86">
        <v>324512842</v>
      </c>
      <c r="F60" s="87">
        <f t="shared" si="17"/>
        <v>1160945769</v>
      </c>
      <c r="G60" s="85">
        <v>836432927</v>
      </c>
      <c r="H60" s="86">
        <v>324512842</v>
      </c>
      <c r="I60" s="87">
        <f t="shared" si="18"/>
        <v>1160945769</v>
      </c>
      <c r="J60" s="85">
        <v>194812556</v>
      </c>
      <c r="K60" s="86">
        <v>27935201</v>
      </c>
      <c r="L60" s="86">
        <f t="shared" si="19"/>
        <v>222747757</v>
      </c>
      <c r="M60" s="104">
        <f t="shared" si="20"/>
        <v>0.19186749540580822</v>
      </c>
      <c r="N60" s="85">
        <v>240041012</v>
      </c>
      <c r="O60" s="86">
        <v>41523678</v>
      </c>
      <c r="P60" s="86">
        <f t="shared" si="21"/>
        <v>281564690</v>
      </c>
      <c r="Q60" s="104">
        <f t="shared" si="22"/>
        <v>0.2425304415748295</v>
      </c>
      <c r="R60" s="85">
        <v>0</v>
      </c>
      <c r="S60" s="86">
        <v>0</v>
      </c>
      <c r="T60" s="86">
        <f t="shared" si="23"/>
        <v>0</v>
      </c>
      <c r="U60" s="104">
        <f t="shared" si="24"/>
        <v>0</v>
      </c>
      <c r="V60" s="85">
        <v>0</v>
      </c>
      <c r="W60" s="86">
        <v>0</v>
      </c>
      <c r="X60" s="86">
        <f t="shared" si="25"/>
        <v>0</v>
      </c>
      <c r="Y60" s="104">
        <f t="shared" si="26"/>
        <v>0</v>
      </c>
      <c r="Z60" s="85">
        <f t="shared" si="27"/>
        <v>434853568</v>
      </c>
      <c r="AA60" s="86">
        <f t="shared" si="28"/>
        <v>69458879</v>
      </c>
      <c r="AB60" s="86">
        <f t="shared" si="29"/>
        <v>504312447</v>
      </c>
      <c r="AC60" s="104">
        <f t="shared" si="30"/>
        <v>0.4343979369806377</v>
      </c>
      <c r="AD60" s="85">
        <v>191494857</v>
      </c>
      <c r="AE60" s="86">
        <v>41455218</v>
      </c>
      <c r="AF60" s="86">
        <f t="shared" si="31"/>
        <v>232950075</v>
      </c>
      <c r="AG60" s="86">
        <v>1103612556</v>
      </c>
      <c r="AH60" s="86">
        <v>1172521820</v>
      </c>
      <c r="AI60" s="87">
        <v>439207683</v>
      </c>
      <c r="AJ60" s="124">
        <f t="shared" si="32"/>
        <v>0.39797271298895953</v>
      </c>
      <c r="AK60" s="125">
        <f t="shared" si="33"/>
        <v>0.2086911326386136</v>
      </c>
    </row>
    <row r="61" spans="1:37" ht="13.5">
      <c r="A61" s="65"/>
      <c r="B61" s="66" t="s">
        <v>329</v>
      </c>
      <c r="C61" s="67"/>
      <c r="D61" s="88">
        <f>SUM(D55:D60)</f>
        <v>4666531239</v>
      </c>
      <c r="E61" s="89">
        <f>SUM(E55:E60)</f>
        <v>1044989593</v>
      </c>
      <c r="F61" s="90">
        <f t="shared" si="17"/>
        <v>5711520832</v>
      </c>
      <c r="G61" s="88">
        <f>SUM(G55:G60)</f>
        <v>4666531239</v>
      </c>
      <c r="H61" s="89">
        <f>SUM(H55:H60)</f>
        <v>1044989593</v>
      </c>
      <c r="I61" s="90">
        <f t="shared" si="18"/>
        <v>5711520832</v>
      </c>
      <c r="J61" s="88">
        <f>SUM(J55:J60)</f>
        <v>1165071898</v>
      </c>
      <c r="K61" s="89">
        <f>SUM(K55:K60)</f>
        <v>108843086</v>
      </c>
      <c r="L61" s="89">
        <f t="shared" si="19"/>
        <v>1273914984</v>
      </c>
      <c r="M61" s="105">
        <f t="shared" si="20"/>
        <v>0.22304304255753085</v>
      </c>
      <c r="N61" s="88">
        <f>SUM(N55:N60)</f>
        <v>1123820235</v>
      </c>
      <c r="O61" s="89">
        <f>SUM(O55:O60)</f>
        <v>239957525</v>
      </c>
      <c r="P61" s="89">
        <f t="shared" si="21"/>
        <v>1363777760</v>
      </c>
      <c r="Q61" s="105">
        <f t="shared" si="22"/>
        <v>0.2387766411284272</v>
      </c>
      <c r="R61" s="88">
        <f>SUM(R55:R60)</f>
        <v>0</v>
      </c>
      <c r="S61" s="89">
        <f>SUM(S55:S60)</f>
        <v>0</v>
      </c>
      <c r="T61" s="89">
        <f t="shared" si="23"/>
        <v>0</v>
      </c>
      <c r="U61" s="105">
        <f t="shared" si="24"/>
        <v>0</v>
      </c>
      <c r="V61" s="88">
        <f>SUM(V55:V60)</f>
        <v>0</v>
      </c>
      <c r="W61" s="89">
        <f>SUM(W55:W60)</f>
        <v>0</v>
      </c>
      <c r="X61" s="89">
        <f t="shared" si="25"/>
        <v>0</v>
      </c>
      <c r="Y61" s="105">
        <f t="shared" si="26"/>
        <v>0</v>
      </c>
      <c r="Z61" s="88">
        <f t="shared" si="27"/>
        <v>2288892133</v>
      </c>
      <c r="AA61" s="89">
        <f t="shared" si="28"/>
        <v>348800611</v>
      </c>
      <c r="AB61" s="89">
        <f t="shared" si="29"/>
        <v>2637692744</v>
      </c>
      <c r="AC61" s="105">
        <f t="shared" si="30"/>
        <v>0.46181968368595805</v>
      </c>
      <c r="AD61" s="88">
        <f>SUM(AD55:AD60)</f>
        <v>1018014191</v>
      </c>
      <c r="AE61" s="89">
        <f>SUM(AE55:AE60)</f>
        <v>189217428</v>
      </c>
      <c r="AF61" s="89">
        <f t="shared" si="31"/>
        <v>1207231619</v>
      </c>
      <c r="AG61" s="89">
        <f>SUM(AG55:AG60)</f>
        <v>5441018352</v>
      </c>
      <c r="AH61" s="89">
        <f>SUM(AH55:AH60)</f>
        <v>5567022473</v>
      </c>
      <c r="AI61" s="90">
        <f>SUM(AI55:AI60)</f>
        <v>2424778621</v>
      </c>
      <c r="AJ61" s="126">
        <f t="shared" si="32"/>
        <v>0.44564794017074105</v>
      </c>
      <c r="AK61" s="127">
        <f t="shared" si="33"/>
        <v>0.12967365875462544</v>
      </c>
    </row>
    <row r="62" spans="1:37" ht="13.5">
      <c r="A62" s="62" t="s">
        <v>97</v>
      </c>
      <c r="B62" s="63" t="s">
        <v>330</v>
      </c>
      <c r="C62" s="64" t="s">
        <v>331</v>
      </c>
      <c r="D62" s="85">
        <v>247899945</v>
      </c>
      <c r="E62" s="86">
        <v>56546991</v>
      </c>
      <c r="F62" s="87">
        <f t="shared" si="17"/>
        <v>304446936</v>
      </c>
      <c r="G62" s="85">
        <v>247899945</v>
      </c>
      <c r="H62" s="86">
        <v>56546991</v>
      </c>
      <c r="I62" s="87">
        <f t="shared" si="18"/>
        <v>304446936</v>
      </c>
      <c r="J62" s="85">
        <v>58672902</v>
      </c>
      <c r="K62" s="86">
        <v>4746663</v>
      </c>
      <c r="L62" s="86">
        <f t="shared" si="19"/>
        <v>63419565</v>
      </c>
      <c r="M62" s="104">
        <f t="shared" si="20"/>
        <v>0.20831073497813096</v>
      </c>
      <c r="N62" s="85">
        <v>56977705</v>
      </c>
      <c r="O62" s="86">
        <v>23893229</v>
      </c>
      <c r="P62" s="86">
        <f t="shared" si="21"/>
        <v>80870934</v>
      </c>
      <c r="Q62" s="104">
        <f t="shared" si="22"/>
        <v>0.26563228082545065</v>
      </c>
      <c r="R62" s="85">
        <v>0</v>
      </c>
      <c r="S62" s="86">
        <v>0</v>
      </c>
      <c r="T62" s="86">
        <f t="shared" si="23"/>
        <v>0</v>
      </c>
      <c r="U62" s="104">
        <f t="shared" si="24"/>
        <v>0</v>
      </c>
      <c r="V62" s="85">
        <v>0</v>
      </c>
      <c r="W62" s="86">
        <v>0</v>
      </c>
      <c r="X62" s="86">
        <f t="shared" si="25"/>
        <v>0</v>
      </c>
      <c r="Y62" s="104">
        <f t="shared" si="26"/>
        <v>0</v>
      </c>
      <c r="Z62" s="85">
        <f t="shared" si="27"/>
        <v>115650607</v>
      </c>
      <c r="AA62" s="86">
        <f t="shared" si="28"/>
        <v>28639892</v>
      </c>
      <c r="AB62" s="86">
        <f t="shared" si="29"/>
        <v>144290499</v>
      </c>
      <c r="AC62" s="104">
        <f t="shared" si="30"/>
        <v>0.4739430158035816</v>
      </c>
      <c r="AD62" s="85">
        <v>64036118</v>
      </c>
      <c r="AE62" s="86">
        <v>8520409</v>
      </c>
      <c r="AF62" s="86">
        <f t="shared" si="31"/>
        <v>72556527</v>
      </c>
      <c r="AG62" s="86">
        <v>276424940</v>
      </c>
      <c r="AH62" s="86">
        <v>276228341</v>
      </c>
      <c r="AI62" s="87">
        <v>115220181</v>
      </c>
      <c r="AJ62" s="124">
        <f t="shared" si="32"/>
        <v>0.4168226680269877</v>
      </c>
      <c r="AK62" s="125">
        <f t="shared" si="33"/>
        <v>0.11459213035375848</v>
      </c>
    </row>
    <row r="63" spans="1:37" ht="13.5">
      <c r="A63" s="62" t="s">
        <v>97</v>
      </c>
      <c r="B63" s="63" t="s">
        <v>332</v>
      </c>
      <c r="C63" s="64" t="s">
        <v>333</v>
      </c>
      <c r="D63" s="85">
        <v>1524767790</v>
      </c>
      <c r="E63" s="86">
        <v>344761745</v>
      </c>
      <c r="F63" s="87">
        <f t="shared" si="17"/>
        <v>1869529535</v>
      </c>
      <c r="G63" s="85">
        <v>1524767790</v>
      </c>
      <c r="H63" s="86">
        <v>344761745</v>
      </c>
      <c r="I63" s="87">
        <f t="shared" si="18"/>
        <v>1869529535</v>
      </c>
      <c r="J63" s="85">
        <v>305831449</v>
      </c>
      <c r="K63" s="86">
        <v>22227041</v>
      </c>
      <c r="L63" s="86">
        <f t="shared" si="19"/>
        <v>328058490</v>
      </c>
      <c r="M63" s="104">
        <f t="shared" si="20"/>
        <v>0.1754764949460935</v>
      </c>
      <c r="N63" s="85">
        <v>341963465</v>
      </c>
      <c r="O63" s="86">
        <v>26967029</v>
      </c>
      <c r="P63" s="86">
        <f t="shared" si="21"/>
        <v>368930494</v>
      </c>
      <c r="Q63" s="104">
        <f t="shared" si="22"/>
        <v>0.19733868178766162</v>
      </c>
      <c r="R63" s="85">
        <v>0</v>
      </c>
      <c r="S63" s="86">
        <v>0</v>
      </c>
      <c r="T63" s="86">
        <f t="shared" si="23"/>
        <v>0</v>
      </c>
      <c r="U63" s="104">
        <f t="shared" si="24"/>
        <v>0</v>
      </c>
      <c r="V63" s="85">
        <v>0</v>
      </c>
      <c r="W63" s="86">
        <v>0</v>
      </c>
      <c r="X63" s="86">
        <f t="shared" si="25"/>
        <v>0</v>
      </c>
      <c r="Y63" s="104">
        <f t="shared" si="26"/>
        <v>0</v>
      </c>
      <c r="Z63" s="85">
        <f t="shared" si="27"/>
        <v>647794914</v>
      </c>
      <c r="AA63" s="86">
        <f t="shared" si="28"/>
        <v>49194070</v>
      </c>
      <c r="AB63" s="86">
        <f t="shared" si="29"/>
        <v>696988984</v>
      </c>
      <c r="AC63" s="104">
        <f t="shared" si="30"/>
        <v>0.3728151767337551</v>
      </c>
      <c r="AD63" s="85">
        <v>279272026</v>
      </c>
      <c r="AE63" s="86">
        <v>29198081</v>
      </c>
      <c r="AF63" s="86">
        <f t="shared" si="31"/>
        <v>308470107</v>
      </c>
      <c r="AG63" s="86">
        <v>1684427998</v>
      </c>
      <c r="AH63" s="86">
        <v>1643729891</v>
      </c>
      <c r="AI63" s="87">
        <v>676168603</v>
      </c>
      <c r="AJ63" s="124">
        <f t="shared" si="32"/>
        <v>0.40142327472759093</v>
      </c>
      <c r="AK63" s="125">
        <f t="shared" si="33"/>
        <v>0.19600079757485211</v>
      </c>
    </row>
    <row r="64" spans="1:37" ht="13.5">
      <c r="A64" s="62" t="s">
        <v>97</v>
      </c>
      <c r="B64" s="63" t="s">
        <v>334</v>
      </c>
      <c r="C64" s="64" t="s">
        <v>335</v>
      </c>
      <c r="D64" s="85">
        <v>191571394</v>
      </c>
      <c r="E64" s="86">
        <v>71491000</v>
      </c>
      <c r="F64" s="87">
        <f t="shared" si="17"/>
        <v>263062394</v>
      </c>
      <c r="G64" s="85">
        <v>191571394</v>
      </c>
      <c r="H64" s="86">
        <v>71491000</v>
      </c>
      <c r="I64" s="87">
        <f t="shared" si="18"/>
        <v>263062394</v>
      </c>
      <c r="J64" s="85">
        <v>36342284</v>
      </c>
      <c r="K64" s="86">
        <v>9246752</v>
      </c>
      <c r="L64" s="86">
        <f t="shared" si="19"/>
        <v>45589036</v>
      </c>
      <c r="M64" s="104">
        <f t="shared" si="20"/>
        <v>0.17330122830099387</v>
      </c>
      <c r="N64" s="85">
        <v>52165350</v>
      </c>
      <c r="O64" s="86">
        <v>6501632</v>
      </c>
      <c r="P64" s="86">
        <f t="shared" si="21"/>
        <v>58666982</v>
      </c>
      <c r="Q64" s="104">
        <f t="shared" si="22"/>
        <v>0.2230154645365236</v>
      </c>
      <c r="R64" s="85">
        <v>0</v>
      </c>
      <c r="S64" s="86">
        <v>0</v>
      </c>
      <c r="T64" s="86">
        <f t="shared" si="23"/>
        <v>0</v>
      </c>
      <c r="U64" s="104">
        <f t="shared" si="24"/>
        <v>0</v>
      </c>
      <c r="V64" s="85">
        <v>0</v>
      </c>
      <c r="W64" s="86">
        <v>0</v>
      </c>
      <c r="X64" s="86">
        <f t="shared" si="25"/>
        <v>0</v>
      </c>
      <c r="Y64" s="104">
        <f t="shared" si="26"/>
        <v>0</v>
      </c>
      <c r="Z64" s="85">
        <f t="shared" si="27"/>
        <v>88507634</v>
      </c>
      <c r="AA64" s="86">
        <f t="shared" si="28"/>
        <v>15748384</v>
      </c>
      <c r="AB64" s="86">
        <f t="shared" si="29"/>
        <v>104256018</v>
      </c>
      <c r="AC64" s="104">
        <f t="shared" si="30"/>
        <v>0.39631669283751747</v>
      </c>
      <c r="AD64" s="85">
        <v>39115334</v>
      </c>
      <c r="AE64" s="86">
        <v>6635013</v>
      </c>
      <c r="AF64" s="86">
        <f t="shared" si="31"/>
        <v>45750347</v>
      </c>
      <c r="AG64" s="86">
        <v>250951751</v>
      </c>
      <c r="AH64" s="86">
        <v>256483926</v>
      </c>
      <c r="AI64" s="87">
        <v>86501710</v>
      </c>
      <c r="AJ64" s="124">
        <f t="shared" si="32"/>
        <v>0.3446945863310593</v>
      </c>
      <c r="AK64" s="125">
        <f t="shared" si="33"/>
        <v>0.28232867829395913</v>
      </c>
    </row>
    <row r="65" spans="1:37" ht="13.5">
      <c r="A65" s="62" t="s">
        <v>97</v>
      </c>
      <c r="B65" s="63" t="s">
        <v>336</v>
      </c>
      <c r="C65" s="64" t="s">
        <v>337</v>
      </c>
      <c r="D65" s="85">
        <v>108894301</v>
      </c>
      <c r="E65" s="86">
        <v>33722001</v>
      </c>
      <c r="F65" s="87">
        <f t="shared" si="17"/>
        <v>142616302</v>
      </c>
      <c r="G65" s="85">
        <v>108894301</v>
      </c>
      <c r="H65" s="86">
        <v>33722001</v>
      </c>
      <c r="I65" s="87">
        <f t="shared" si="18"/>
        <v>142616302</v>
      </c>
      <c r="J65" s="85">
        <v>25419403</v>
      </c>
      <c r="K65" s="86">
        <v>4234960</v>
      </c>
      <c r="L65" s="86">
        <f t="shared" si="19"/>
        <v>29654363</v>
      </c>
      <c r="M65" s="104">
        <f t="shared" si="20"/>
        <v>0.20793108911209884</v>
      </c>
      <c r="N65" s="85">
        <v>27871808</v>
      </c>
      <c r="O65" s="86">
        <v>9569953</v>
      </c>
      <c r="P65" s="86">
        <f t="shared" si="21"/>
        <v>37441761</v>
      </c>
      <c r="Q65" s="104">
        <f t="shared" si="22"/>
        <v>0.2625349309646242</v>
      </c>
      <c r="R65" s="85">
        <v>0</v>
      </c>
      <c r="S65" s="86">
        <v>0</v>
      </c>
      <c r="T65" s="86">
        <f t="shared" si="23"/>
        <v>0</v>
      </c>
      <c r="U65" s="104">
        <f t="shared" si="24"/>
        <v>0</v>
      </c>
      <c r="V65" s="85">
        <v>0</v>
      </c>
      <c r="W65" s="86">
        <v>0</v>
      </c>
      <c r="X65" s="86">
        <f t="shared" si="25"/>
        <v>0</v>
      </c>
      <c r="Y65" s="104">
        <f t="shared" si="26"/>
        <v>0</v>
      </c>
      <c r="Z65" s="85">
        <f t="shared" si="27"/>
        <v>53291211</v>
      </c>
      <c r="AA65" s="86">
        <f t="shared" si="28"/>
        <v>13804913</v>
      </c>
      <c r="AB65" s="86">
        <f t="shared" si="29"/>
        <v>67096124</v>
      </c>
      <c r="AC65" s="104">
        <f t="shared" si="30"/>
        <v>0.47046602007672306</v>
      </c>
      <c r="AD65" s="85">
        <v>23135403</v>
      </c>
      <c r="AE65" s="86">
        <v>7362539</v>
      </c>
      <c r="AF65" s="86">
        <f t="shared" si="31"/>
        <v>30497942</v>
      </c>
      <c r="AG65" s="86">
        <v>141067451</v>
      </c>
      <c r="AH65" s="86">
        <v>150010831</v>
      </c>
      <c r="AI65" s="87">
        <v>58662180</v>
      </c>
      <c r="AJ65" s="124">
        <f t="shared" si="32"/>
        <v>0.41584489961472404</v>
      </c>
      <c r="AK65" s="125">
        <f t="shared" si="33"/>
        <v>0.2276815596278594</v>
      </c>
    </row>
    <row r="66" spans="1:37" ht="13.5">
      <c r="A66" s="62" t="s">
        <v>112</v>
      </c>
      <c r="B66" s="63" t="s">
        <v>338</v>
      </c>
      <c r="C66" s="64" t="s">
        <v>339</v>
      </c>
      <c r="D66" s="85">
        <v>720091599</v>
      </c>
      <c r="E66" s="86">
        <v>364302652</v>
      </c>
      <c r="F66" s="87">
        <f t="shared" si="17"/>
        <v>1084394251</v>
      </c>
      <c r="G66" s="85">
        <v>720091599</v>
      </c>
      <c r="H66" s="86">
        <v>364302652</v>
      </c>
      <c r="I66" s="87">
        <f t="shared" si="18"/>
        <v>1084394251</v>
      </c>
      <c r="J66" s="85">
        <v>152274256</v>
      </c>
      <c r="K66" s="86">
        <v>49097652</v>
      </c>
      <c r="L66" s="86">
        <f t="shared" si="19"/>
        <v>201371908</v>
      </c>
      <c r="M66" s="104">
        <f t="shared" si="20"/>
        <v>0.18569990371518486</v>
      </c>
      <c r="N66" s="85">
        <v>181155484</v>
      </c>
      <c r="O66" s="86">
        <v>50565155</v>
      </c>
      <c r="P66" s="86">
        <f t="shared" si="21"/>
        <v>231720639</v>
      </c>
      <c r="Q66" s="104">
        <f t="shared" si="22"/>
        <v>0.21368670922620006</v>
      </c>
      <c r="R66" s="85">
        <v>0</v>
      </c>
      <c r="S66" s="86">
        <v>0</v>
      </c>
      <c r="T66" s="86">
        <f t="shared" si="23"/>
        <v>0</v>
      </c>
      <c r="U66" s="104">
        <f t="shared" si="24"/>
        <v>0</v>
      </c>
      <c r="V66" s="85">
        <v>0</v>
      </c>
      <c r="W66" s="86">
        <v>0</v>
      </c>
      <c r="X66" s="86">
        <f t="shared" si="25"/>
        <v>0</v>
      </c>
      <c r="Y66" s="104">
        <f t="shared" si="26"/>
        <v>0</v>
      </c>
      <c r="Z66" s="85">
        <f t="shared" si="27"/>
        <v>333429740</v>
      </c>
      <c r="AA66" s="86">
        <f t="shared" si="28"/>
        <v>99662807</v>
      </c>
      <c r="AB66" s="86">
        <f t="shared" si="29"/>
        <v>433092547</v>
      </c>
      <c r="AC66" s="104">
        <f t="shared" si="30"/>
        <v>0.3993866129413849</v>
      </c>
      <c r="AD66" s="85">
        <v>160540161</v>
      </c>
      <c r="AE66" s="86">
        <v>67477898</v>
      </c>
      <c r="AF66" s="86">
        <f t="shared" si="31"/>
        <v>228018059</v>
      </c>
      <c r="AG66" s="86">
        <v>996666969</v>
      </c>
      <c r="AH66" s="86">
        <v>990303472</v>
      </c>
      <c r="AI66" s="87">
        <v>424977754</v>
      </c>
      <c r="AJ66" s="124">
        <f t="shared" si="32"/>
        <v>0.4263989549351665</v>
      </c>
      <c r="AK66" s="125">
        <f t="shared" si="33"/>
        <v>0.016238099807699857</v>
      </c>
    </row>
    <row r="67" spans="1:37" ht="13.5">
      <c r="A67" s="65"/>
      <c r="B67" s="66" t="s">
        <v>340</v>
      </c>
      <c r="C67" s="67"/>
      <c r="D67" s="88">
        <f>SUM(D62:D66)</f>
        <v>2793225029</v>
      </c>
      <c r="E67" s="89">
        <f>SUM(E62:E66)</f>
        <v>870824389</v>
      </c>
      <c r="F67" s="90">
        <f t="shared" si="17"/>
        <v>3664049418</v>
      </c>
      <c r="G67" s="88">
        <f>SUM(G62:G66)</f>
        <v>2793225029</v>
      </c>
      <c r="H67" s="89">
        <f>SUM(H62:H66)</f>
        <v>870824389</v>
      </c>
      <c r="I67" s="90">
        <f t="shared" si="18"/>
        <v>3664049418</v>
      </c>
      <c r="J67" s="88">
        <f>SUM(J62:J66)</f>
        <v>578540294</v>
      </c>
      <c r="K67" s="89">
        <f>SUM(K62:K66)</f>
        <v>89553068</v>
      </c>
      <c r="L67" s="89">
        <f t="shared" si="19"/>
        <v>668093362</v>
      </c>
      <c r="M67" s="105">
        <f t="shared" si="20"/>
        <v>0.1823374321093832</v>
      </c>
      <c r="N67" s="88">
        <f>SUM(N62:N66)</f>
        <v>660133812</v>
      </c>
      <c r="O67" s="89">
        <f>SUM(O62:O66)</f>
        <v>117496998</v>
      </c>
      <c r="P67" s="89">
        <f t="shared" si="21"/>
        <v>777630810</v>
      </c>
      <c r="Q67" s="105">
        <f t="shared" si="22"/>
        <v>0.212232620602717</v>
      </c>
      <c r="R67" s="88">
        <f>SUM(R62:R66)</f>
        <v>0</v>
      </c>
      <c r="S67" s="89">
        <f>SUM(S62:S66)</f>
        <v>0</v>
      </c>
      <c r="T67" s="89">
        <f t="shared" si="23"/>
        <v>0</v>
      </c>
      <c r="U67" s="105">
        <f t="shared" si="24"/>
        <v>0</v>
      </c>
      <c r="V67" s="88">
        <f>SUM(V62:V66)</f>
        <v>0</v>
      </c>
      <c r="W67" s="89">
        <f>SUM(W62:W66)</f>
        <v>0</v>
      </c>
      <c r="X67" s="89">
        <f t="shared" si="25"/>
        <v>0</v>
      </c>
      <c r="Y67" s="105">
        <f t="shared" si="26"/>
        <v>0</v>
      </c>
      <c r="Z67" s="88">
        <f t="shared" si="27"/>
        <v>1238674106</v>
      </c>
      <c r="AA67" s="89">
        <f t="shared" si="28"/>
        <v>207050066</v>
      </c>
      <c r="AB67" s="89">
        <f t="shared" si="29"/>
        <v>1445724172</v>
      </c>
      <c r="AC67" s="105">
        <f t="shared" si="30"/>
        <v>0.39457005271210016</v>
      </c>
      <c r="AD67" s="88">
        <f>SUM(AD62:AD66)</f>
        <v>566099042</v>
      </c>
      <c r="AE67" s="89">
        <f>SUM(AE62:AE66)</f>
        <v>119193940</v>
      </c>
      <c r="AF67" s="89">
        <f t="shared" si="31"/>
        <v>685292982</v>
      </c>
      <c r="AG67" s="89">
        <f>SUM(AG62:AG66)</f>
        <v>3349539109</v>
      </c>
      <c r="AH67" s="89">
        <f>SUM(AH62:AH66)</f>
        <v>3316756461</v>
      </c>
      <c r="AI67" s="90">
        <f>SUM(AI62:AI66)</f>
        <v>1361530428</v>
      </c>
      <c r="AJ67" s="126">
        <f t="shared" si="32"/>
        <v>0.4064829171098954</v>
      </c>
      <c r="AK67" s="127">
        <f t="shared" si="33"/>
        <v>0.13474211822586568</v>
      </c>
    </row>
    <row r="68" spans="1:37" ht="13.5">
      <c r="A68" s="62" t="s">
        <v>97</v>
      </c>
      <c r="B68" s="63" t="s">
        <v>341</v>
      </c>
      <c r="C68" s="64" t="s">
        <v>342</v>
      </c>
      <c r="D68" s="85">
        <v>405190431</v>
      </c>
      <c r="E68" s="86">
        <v>98798000</v>
      </c>
      <c r="F68" s="87">
        <f t="shared" si="17"/>
        <v>503988431</v>
      </c>
      <c r="G68" s="85">
        <v>405190431</v>
      </c>
      <c r="H68" s="86">
        <v>98798000</v>
      </c>
      <c r="I68" s="87">
        <f t="shared" si="18"/>
        <v>503988431</v>
      </c>
      <c r="J68" s="85">
        <v>79126588</v>
      </c>
      <c r="K68" s="86">
        <v>13205284</v>
      </c>
      <c r="L68" s="86">
        <f t="shared" si="19"/>
        <v>92331872</v>
      </c>
      <c r="M68" s="104">
        <f t="shared" si="20"/>
        <v>0.18320236402410595</v>
      </c>
      <c r="N68" s="85">
        <v>66739856</v>
      </c>
      <c r="O68" s="86">
        <v>13022832</v>
      </c>
      <c r="P68" s="86">
        <f t="shared" si="21"/>
        <v>79762688</v>
      </c>
      <c r="Q68" s="104">
        <f t="shared" si="22"/>
        <v>0.15826293441247663</v>
      </c>
      <c r="R68" s="85">
        <v>0</v>
      </c>
      <c r="S68" s="86">
        <v>0</v>
      </c>
      <c r="T68" s="86">
        <f t="shared" si="23"/>
        <v>0</v>
      </c>
      <c r="U68" s="104">
        <f t="shared" si="24"/>
        <v>0</v>
      </c>
      <c r="V68" s="85">
        <v>0</v>
      </c>
      <c r="W68" s="86">
        <v>0</v>
      </c>
      <c r="X68" s="86">
        <f t="shared" si="25"/>
        <v>0</v>
      </c>
      <c r="Y68" s="104">
        <f t="shared" si="26"/>
        <v>0</v>
      </c>
      <c r="Z68" s="85">
        <f t="shared" si="27"/>
        <v>145866444</v>
      </c>
      <c r="AA68" s="86">
        <f t="shared" si="28"/>
        <v>26228116</v>
      </c>
      <c r="AB68" s="86">
        <f t="shared" si="29"/>
        <v>172094560</v>
      </c>
      <c r="AC68" s="104">
        <f t="shared" si="30"/>
        <v>0.3414652984365826</v>
      </c>
      <c r="AD68" s="85">
        <v>71482259</v>
      </c>
      <c r="AE68" s="86">
        <v>14405663</v>
      </c>
      <c r="AF68" s="86">
        <f t="shared" si="31"/>
        <v>85887922</v>
      </c>
      <c r="AG68" s="86">
        <v>433815920</v>
      </c>
      <c r="AH68" s="86">
        <v>460581498</v>
      </c>
      <c r="AI68" s="87">
        <v>164748098</v>
      </c>
      <c r="AJ68" s="124">
        <f t="shared" si="32"/>
        <v>0.37976498879985776</v>
      </c>
      <c r="AK68" s="125">
        <f t="shared" si="33"/>
        <v>-0.07131659326907458</v>
      </c>
    </row>
    <row r="69" spans="1:37" ht="13.5">
      <c r="A69" s="62" t="s">
        <v>97</v>
      </c>
      <c r="B69" s="63" t="s">
        <v>343</v>
      </c>
      <c r="C69" s="64" t="s">
        <v>344</v>
      </c>
      <c r="D69" s="85">
        <v>165947593</v>
      </c>
      <c r="E69" s="86">
        <v>67262987</v>
      </c>
      <c r="F69" s="87">
        <f t="shared" si="17"/>
        <v>233210580</v>
      </c>
      <c r="G69" s="85">
        <v>165947593</v>
      </c>
      <c r="H69" s="86">
        <v>67262987</v>
      </c>
      <c r="I69" s="87">
        <f t="shared" si="18"/>
        <v>233210580</v>
      </c>
      <c r="J69" s="85">
        <v>30022178</v>
      </c>
      <c r="K69" s="86">
        <v>4411617</v>
      </c>
      <c r="L69" s="86">
        <f t="shared" si="19"/>
        <v>34433795</v>
      </c>
      <c r="M69" s="104">
        <f t="shared" si="20"/>
        <v>0.14765108426898985</v>
      </c>
      <c r="N69" s="85">
        <v>35734667</v>
      </c>
      <c r="O69" s="86">
        <v>10060546</v>
      </c>
      <c r="P69" s="86">
        <f t="shared" si="21"/>
        <v>45795213</v>
      </c>
      <c r="Q69" s="104">
        <f t="shared" si="22"/>
        <v>0.19636850523676927</v>
      </c>
      <c r="R69" s="85">
        <v>0</v>
      </c>
      <c r="S69" s="86">
        <v>0</v>
      </c>
      <c r="T69" s="86">
        <f t="shared" si="23"/>
        <v>0</v>
      </c>
      <c r="U69" s="104">
        <f t="shared" si="24"/>
        <v>0</v>
      </c>
      <c r="V69" s="85">
        <v>0</v>
      </c>
      <c r="W69" s="86">
        <v>0</v>
      </c>
      <c r="X69" s="86">
        <f t="shared" si="25"/>
        <v>0</v>
      </c>
      <c r="Y69" s="104">
        <f t="shared" si="26"/>
        <v>0</v>
      </c>
      <c r="Z69" s="85">
        <f t="shared" si="27"/>
        <v>65756845</v>
      </c>
      <c r="AA69" s="86">
        <f t="shared" si="28"/>
        <v>14472163</v>
      </c>
      <c r="AB69" s="86">
        <f t="shared" si="29"/>
        <v>80229008</v>
      </c>
      <c r="AC69" s="104">
        <f t="shared" si="30"/>
        <v>0.3440195895057591</v>
      </c>
      <c r="AD69" s="85">
        <v>47925124</v>
      </c>
      <c r="AE69" s="86">
        <v>13902805</v>
      </c>
      <c r="AF69" s="86">
        <f t="shared" si="31"/>
        <v>61827929</v>
      </c>
      <c r="AG69" s="86">
        <v>228093387</v>
      </c>
      <c r="AH69" s="86">
        <v>220741828</v>
      </c>
      <c r="AI69" s="87">
        <v>90221986</v>
      </c>
      <c r="AJ69" s="124">
        <f t="shared" si="32"/>
        <v>0.3955484513893426</v>
      </c>
      <c r="AK69" s="125">
        <f t="shared" si="33"/>
        <v>-0.2593118718241395</v>
      </c>
    </row>
    <row r="70" spans="1:37" ht="13.5">
      <c r="A70" s="62" t="s">
        <v>97</v>
      </c>
      <c r="B70" s="63" t="s">
        <v>345</v>
      </c>
      <c r="C70" s="64" t="s">
        <v>346</v>
      </c>
      <c r="D70" s="85">
        <v>269151588</v>
      </c>
      <c r="E70" s="86">
        <v>91750007</v>
      </c>
      <c r="F70" s="87">
        <f t="shared" si="17"/>
        <v>360901595</v>
      </c>
      <c r="G70" s="85">
        <v>269151588</v>
      </c>
      <c r="H70" s="86">
        <v>91750007</v>
      </c>
      <c r="I70" s="87">
        <f t="shared" si="18"/>
        <v>360901595</v>
      </c>
      <c r="J70" s="85">
        <v>56083799</v>
      </c>
      <c r="K70" s="86">
        <v>16663072</v>
      </c>
      <c r="L70" s="86">
        <f t="shared" si="19"/>
        <v>72746871</v>
      </c>
      <c r="M70" s="104">
        <f t="shared" si="20"/>
        <v>0.20156982404026227</v>
      </c>
      <c r="N70" s="85">
        <v>61088566</v>
      </c>
      <c r="O70" s="86">
        <v>19782133</v>
      </c>
      <c r="P70" s="86">
        <f t="shared" si="21"/>
        <v>80870699</v>
      </c>
      <c r="Q70" s="104">
        <f t="shared" si="22"/>
        <v>0.22407963866161357</v>
      </c>
      <c r="R70" s="85">
        <v>0</v>
      </c>
      <c r="S70" s="86">
        <v>0</v>
      </c>
      <c r="T70" s="86">
        <f t="shared" si="23"/>
        <v>0</v>
      </c>
      <c r="U70" s="104">
        <f t="shared" si="24"/>
        <v>0</v>
      </c>
      <c r="V70" s="85">
        <v>0</v>
      </c>
      <c r="W70" s="86">
        <v>0</v>
      </c>
      <c r="X70" s="86">
        <f t="shared" si="25"/>
        <v>0</v>
      </c>
      <c r="Y70" s="104">
        <f t="shared" si="26"/>
        <v>0</v>
      </c>
      <c r="Z70" s="85">
        <f t="shared" si="27"/>
        <v>117172365</v>
      </c>
      <c r="AA70" s="86">
        <f t="shared" si="28"/>
        <v>36445205</v>
      </c>
      <c r="AB70" s="86">
        <f t="shared" si="29"/>
        <v>153617570</v>
      </c>
      <c r="AC70" s="104">
        <f t="shared" si="30"/>
        <v>0.4256494627018758</v>
      </c>
      <c r="AD70" s="85">
        <v>58174973</v>
      </c>
      <c r="AE70" s="86">
        <v>17581990</v>
      </c>
      <c r="AF70" s="86">
        <f t="shared" si="31"/>
        <v>75756963</v>
      </c>
      <c r="AG70" s="86">
        <v>305628189</v>
      </c>
      <c r="AH70" s="86">
        <v>323701461</v>
      </c>
      <c r="AI70" s="87">
        <v>131950141</v>
      </c>
      <c r="AJ70" s="124">
        <f t="shared" si="32"/>
        <v>0.43173419779024375</v>
      </c>
      <c r="AK70" s="125">
        <f t="shared" si="33"/>
        <v>0.06750186118205392</v>
      </c>
    </row>
    <row r="71" spans="1:37" ht="13.5">
      <c r="A71" s="62" t="s">
        <v>97</v>
      </c>
      <c r="B71" s="63" t="s">
        <v>347</v>
      </c>
      <c r="C71" s="64" t="s">
        <v>348</v>
      </c>
      <c r="D71" s="85">
        <v>167723454</v>
      </c>
      <c r="E71" s="86">
        <v>64582240</v>
      </c>
      <c r="F71" s="87">
        <f t="shared" si="17"/>
        <v>232305694</v>
      </c>
      <c r="G71" s="85">
        <v>167723454</v>
      </c>
      <c r="H71" s="86">
        <v>64582240</v>
      </c>
      <c r="I71" s="87">
        <f t="shared" si="18"/>
        <v>232305694</v>
      </c>
      <c r="J71" s="85">
        <v>26047619</v>
      </c>
      <c r="K71" s="86">
        <v>5716662</v>
      </c>
      <c r="L71" s="86">
        <f t="shared" si="19"/>
        <v>31764281</v>
      </c>
      <c r="M71" s="104">
        <f t="shared" si="20"/>
        <v>0.13673483612502413</v>
      </c>
      <c r="N71" s="85">
        <v>42646985</v>
      </c>
      <c r="O71" s="86">
        <v>9984173</v>
      </c>
      <c r="P71" s="86">
        <f t="shared" si="21"/>
        <v>52631158</v>
      </c>
      <c r="Q71" s="104">
        <f t="shared" si="22"/>
        <v>0.22655991376603968</v>
      </c>
      <c r="R71" s="85">
        <v>0</v>
      </c>
      <c r="S71" s="86">
        <v>0</v>
      </c>
      <c r="T71" s="86">
        <f t="shared" si="23"/>
        <v>0</v>
      </c>
      <c r="U71" s="104">
        <f t="shared" si="24"/>
        <v>0</v>
      </c>
      <c r="V71" s="85">
        <v>0</v>
      </c>
      <c r="W71" s="86">
        <v>0</v>
      </c>
      <c r="X71" s="86">
        <f t="shared" si="25"/>
        <v>0</v>
      </c>
      <c r="Y71" s="104">
        <f t="shared" si="26"/>
        <v>0</v>
      </c>
      <c r="Z71" s="85">
        <f t="shared" si="27"/>
        <v>68694604</v>
      </c>
      <c r="AA71" s="86">
        <f t="shared" si="28"/>
        <v>15700835</v>
      </c>
      <c r="AB71" s="86">
        <f t="shared" si="29"/>
        <v>84395439</v>
      </c>
      <c r="AC71" s="104">
        <f t="shared" si="30"/>
        <v>0.3632947498910638</v>
      </c>
      <c r="AD71" s="85">
        <v>38920992</v>
      </c>
      <c r="AE71" s="86">
        <v>8005175</v>
      </c>
      <c r="AF71" s="86">
        <f t="shared" si="31"/>
        <v>46926167</v>
      </c>
      <c r="AG71" s="86">
        <v>230869155</v>
      </c>
      <c r="AH71" s="86">
        <v>258630017</v>
      </c>
      <c r="AI71" s="87">
        <v>84017528</v>
      </c>
      <c r="AJ71" s="124">
        <f t="shared" si="32"/>
        <v>0.3639183761901844</v>
      </c>
      <c r="AK71" s="125">
        <f t="shared" si="33"/>
        <v>0.12157376927887587</v>
      </c>
    </row>
    <row r="72" spans="1:37" ht="13.5">
      <c r="A72" s="62" t="s">
        <v>112</v>
      </c>
      <c r="B72" s="63" t="s">
        <v>349</v>
      </c>
      <c r="C72" s="64" t="s">
        <v>350</v>
      </c>
      <c r="D72" s="85">
        <v>401695681</v>
      </c>
      <c r="E72" s="86">
        <v>349789301</v>
      </c>
      <c r="F72" s="87">
        <f t="shared" si="17"/>
        <v>751484982</v>
      </c>
      <c r="G72" s="85">
        <v>401695681</v>
      </c>
      <c r="H72" s="86">
        <v>349789301</v>
      </c>
      <c r="I72" s="87">
        <f t="shared" si="18"/>
        <v>751484982</v>
      </c>
      <c r="J72" s="85">
        <v>82598034</v>
      </c>
      <c r="K72" s="86">
        <v>32195169</v>
      </c>
      <c r="L72" s="86">
        <f t="shared" si="19"/>
        <v>114793203</v>
      </c>
      <c r="M72" s="104">
        <f t="shared" si="20"/>
        <v>0.15275515246424445</v>
      </c>
      <c r="N72" s="85">
        <v>91663946</v>
      </c>
      <c r="O72" s="86">
        <v>101282294</v>
      </c>
      <c r="P72" s="86">
        <f t="shared" si="21"/>
        <v>192946240</v>
      </c>
      <c r="Q72" s="104">
        <f t="shared" si="22"/>
        <v>0.25675328798520153</v>
      </c>
      <c r="R72" s="85">
        <v>0</v>
      </c>
      <c r="S72" s="86">
        <v>0</v>
      </c>
      <c r="T72" s="86">
        <f t="shared" si="23"/>
        <v>0</v>
      </c>
      <c r="U72" s="104">
        <f t="shared" si="24"/>
        <v>0</v>
      </c>
      <c r="V72" s="85">
        <v>0</v>
      </c>
      <c r="W72" s="86">
        <v>0</v>
      </c>
      <c r="X72" s="86">
        <f t="shared" si="25"/>
        <v>0</v>
      </c>
      <c r="Y72" s="104">
        <f t="shared" si="26"/>
        <v>0</v>
      </c>
      <c r="Z72" s="85">
        <f t="shared" si="27"/>
        <v>174261980</v>
      </c>
      <c r="AA72" s="86">
        <f t="shared" si="28"/>
        <v>133477463</v>
      </c>
      <c r="AB72" s="86">
        <f t="shared" si="29"/>
        <v>307739443</v>
      </c>
      <c r="AC72" s="104">
        <f t="shared" si="30"/>
        <v>0.409508440449446</v>
      </c>
      <c r="AD72" s="85">
        <v>77560437</v>
      </c>
      <c r="AE72" s="86">
        <v>70232404</v>
      </c>
      <c r="AF72" s="86">
        <f t="shared" si="31"/>
        <v>147792841</v>
      </c>
      <c r="AG72" s="86">
        <v>786166065</v>
      </c>
      <c r="AH72" s="86">
        <v>806079512</v>
      </c>
      <c r="AI72" s="87">
        <v>255824933</v>
      </c>
      <c r="AJ72" s="124">
        <f t="shared" si="32"/>
        <v>0.3254082621844025</v>
      </c>
      <c r="AK72" s="125">
        <f t="shared" si="33"/>
        <v>0.30551817459142017</v>
      </c>
    </row>
    <row r="73" spans="1:37" ht="13.5">
      <c r="A73" s="65"/>
      <c r="B73" s="66" t="s">
        <v>351</v>
      </c>
      <c r="C73" s="67"/>
      <c r="D73" s="88">
        <f>SUM(D68:D72)</f>
        <v>1409708747</v>
      </c>
      <c r="E73" s="89">
        <f>SUM(E68:E72)</f>
        <v>672182535</v>
      </c>
      <c r="F73" s="90">
        <f t="shared" si="17"/>
        <v>2081891282</v>
      </c>
      <c r="G73" s="88">
        <f>SUM(G68:G72)</f>
        <v>1409708747</v>
      </c>
      <c r="H73" s="89">
        <f>SUM(H68:H72)</f>
        <v>672182535</v>
      </c>
      <c r="I73" s="90">
        <f t="shared" si="18"/>
        <v>2081891282</v>
      </c>
      <c r="J73" s="88">
        <f>SUM(J68:J72)</f>
        <v>273878218</v>
      </c>
      <c r="K73" s="89">
        <f>SUM(K68:K72)</f>
        <v>72191804</v>
      </c>
      <c r="L73" s="89">
        <f t="shared" si="19"/>
        <v>346070022</v>
      </c>
      <c r="M73" s="105">
        <f t="shared" si="20"/>
        <v>0.16622867149313517</v>
      </c>
      <c r="N73" s="88">
        <f>SUM(N68:N72)</f>
        <v>297874020</v>
      </c>
      <c r="O73" s="89">
        <f>SUM(O68:O72)</f>
        <v>154131978</v>
      </c>
      <c r="P73" s="89">
        <f t="shared" si="21"/>
        <v>452005998</v>
      </c>
      <c r="Q73" s="105">
        <f t="shared" si="22"/>
        <v>0.21711316143548748</v>
      </c>
      <c r="R73" s="88">
        <f>SUM(R68:R72)</f>
        <v>0</v>
      </c>
      <c r="S73" s="89">
        <f>SUM(S68:S72)</f>
        <v>0</v>
      </c>
      <c r="T73" s="89">
        <f t="shared" si="23"/>
        <v>0</v>
      </c>
      <c r="U73" s="105">
        <f t="shared" si="24"/>
        <v>0</v>
      </c>
      <c r="V73" s="88">
        <f>SUM(V68:V72)</f>
        <v>0</v>
      </c>
      <c r="W73" s="89">
        <f>SUM(W68:W72)</f>
        <v>0</v>
      </c>
      <c r="X73" s="89">
        <f t="shared" si="25"/>
        <v>0</v>
      </c>
      <c r="Y73" s="105">
        <f t="shared" si="26"/>
        <v>0</v>
      </c>
      <c r="Z73" s="88">
        <f t="shared" si="27"/>
        <v>571752238</v>
      </c>
      <c r="AA73" s="89">
        <f t="shared" si="28"/>
        <v>226323782</v>
      </c>
      <c r="AB73" s="89">
        <f t="shared" si="29"/>
        <v>798076020</v>
      </c>
      <c r="AC73" s="105">
        <f t="shared" si="30"/>
        <v>0.3833418329286226</v>
      </c>
      <c r="AD73" s="88">
        <f>SUM(AD68:AD72)</f>
        <v>294063785</v>
      </c>
      <c r="AE73" s="89">
        <f>SUM(AE68:AE72)</f>
        <v>124128037</v>
      </c>
      <c r="AF73" s="89">
        <f t="shared" si="31"/>
        <v>418191822</v>
      </c>
      <c r="AG73" s="89">
        <f>SUM(AG68:AG72)</f>
        <v>1984572716</v>
      </c>
      <c r="AH73" s="89">
        <f>SUM(AH68:AH72)</f>
        <v>2069734316</v>
      </c>
      <c r="AI73" s="90">
        <f>SUM(AI68:AI72)</f>
        <v>726762686</v>
      </c>
      <c r="AJ73" s="126">
        <f t="shared" si="32"/>
        <v>0.36620612595381463</v>
      </c>
      <c r="AK73" s="127">
        <f t="shared" si="33"/>
        <v>0.08085805178657934</v>
      </c>
    </row>
    <row r="74" spans="1:37" ht="13.5">
      <c r="A74" s="68"/>
      <c r="B74" s="69" t="s">
        <v>352</v>
      </c>
      <c r="C74" s="70"/>
      <c r="D74" s="91">
        <f>SUM(D9,D11:D15,D17:D24,D26:D29,D31:D35,D37:D40,D42:D47,D49:D53,D55:D60,D62:D66,D68:D72)</f>
        <v>63263739043</v>
      </c>
      <c r="E74" s="92">
        <f>SUM(E9,E11:E15,E17:E24,E26:E29,E31:E35,E37:E40,E42:E47,E49:E53,E55:E60,E62:E66,E68:E72)</f>
        <v>14164647352</v>
      </c>
      <c r="F74" s="93">
        <f t="shared" si="17"/>
        <v>77428386395</v>
      </c>
      <c r="G74" s="91">
        <f>SUM(G9,G11:G15,G17:G24,G26:G29,G31:G35,G37:G40,G42:G47,G49:G53,G55:G60,G62:G66,G68:G72)</f>
        <v>63263739043</v>
      </c>
      <c r="H74" s="92">
        <f>SUM(H9,H11:H15,H17:H24,H26:H29,H31:H35,H37:H40,H42:H47,H49:H53,H55:H60,H62:H66,H68:H72)</f>
        <v>14164647352</v>
      </c>
      <c r="I74" s="93">
        <f t="shared" si="18"/>
        <v>77428386395</v>
      </c>
      <c r="J74" s="91">
        <f>SUM(J9,J11:J15,J17:J24,J26:J29,J31:J35,J37:J40,J42:J47,J49:J53,J55:J60,J62:J66,J68:J72)</f>
        <v>12732490917</v>
      </c>
      <c r="K74" s="92">
        <f>SUM(K9,K11:K15,K17:K24,K26:K29,K31:K35,K37:K40,K42:K47,K49:K53,K55:K60,K62:K66,K68:K72)</f>
        <v>1702354352</v>
      </c>
      <c r="L74" s="92">
        <f t="shared" si="19"/>
        <v>14434845269</v>
      </c>
      <c r="M74" s="106">
        <f t="shared" si="20"/>
        <v>0.18642833644189363</v>
      </c>
      <c r="N74" s="91">
        <f>SUM(N9,N11:N15,N17:N24,N26:N29,N31:N35,N37:N40,N42:N47,N49:N53,N55:N60,N62:N66,N68:N72)</f>
        <v>16641810036</v>
      </c>
      <c r="O74" s="92">
        <f>SUM(O9,O11:O15,O17:O24,O26:O29,O31:O35,O37:O40,O42:O47,O49:O53,O55:O60,O62:O66,O68:O72)</f>
        <v>2787733837</v>
      </c>
      <c r="P74" s="92">
        <f t="shared" si="21"/>
        <v>19429543873</v>
      </c>
      <c r="Q74" s="106">
        <f t="shared" si="22"/>
        <v>0.25093566813959434</v>
      </c>
      <c r="R74" s="91">
        <f>SUM(R9,R11:R15,R17:R24,R26:R29,R31:R35,R37:R40,R42:R47,R49:R53,R55:R60,R62:R66,R68:R72)</f>
        <v>0</v>
      </c>
      <c r="S74" s="92">
        <f>SUM(S9,S11:S15,S17:S24,S26:S29,S31:S35,S37:S40,S42:S47,S49:S53,S55:S60,S62:S66,S68:S72)</f>
        <v>0</v>
      </c>
      <c r="T74" s="92">
        <f t="shared" si="23"/>
        <v>0</v>
      </c>
      <c r="U74" s="106">
        <f t="shared" si="24"/>
        <v>0</v>
      </c>
      <c r="V74" s="91">
        <f>SUM(V9,V11:V15,V17:V24,V26:V29,V31:V35,V37:V40,V42:V47,V49:V53,V55:V60,V62:V66,V68:V72)</f>
        <v>0</v>
      </c>
      <c r="W74" s="92">
        <f>SUM(W9,W11:W15,W17:W24,W26:W29,W31:W35,W37:W40,W42:W47,W49:W53,W55:W60,W62:W66,W68:W72)</f>
        <v>0</v>
      </c>
      <c r="X74" s="92">
        <f t="shared" si="25"/>
        <v>0</v>
      </c>
      <c r="Y74" s="106">
        <f t="shared" si="26"/>
        <v>0</v>
      </c>
      <c r="Z74" s="91">
        <f t="shared" si="27"/>
        <v>29374300953</v>
      </c>
      <c r="AA74" s="92">
        <f t="shared" si="28"/>
        <v>4490088189</v>
      </c>
      <c r="AB74" s="92">
        <f t="shared" si="29"/>
        <v>33864389142</v>
      </c>
      <c r="AC74" s="106">
        <f t="shared" si="30"/>
        <v>0.43736400458148794</v>
      </c>
      <c r="AD74" s="91">
        <f>SUM(AD9,AD11:AD15,AD17:AD24,AD26:AD29,AD31:AD35,AD37:AD40,AD42:AD47,AD49:AD53,AD55:AD60,AD62:AD66,AD68:AD72)</f>
        <v>13372485925</v>
      </c>
      <c r="AE74" s="92">
        <f>SUM(AE9,AE11:AE15,AE17:AE24,AE26:AE29,AE31:AE35,AE37:AE40,AE42:AE47,AE49:AE53,AE55:AE60,AE62:AE66,AE68:AE72)</f>
        <v>2581103470</v>
      </c>
      <c r="AF74" s="92">
        <f t="shared" si="31"/>
        <v>15953589395</v>
      </c>
      <c r="AG74" s="92">
        <f>SUM(AG9,AG11:AG15,AG17:AG24,AG26:AG29,AG31:AG35,AG37:AG40,AG42:AG47,AG49:AG53,AG55:AG60,AG62:AG66,AG68:AG72)</f>
        <v>73259405168</v>
      </c>
      <c r="AH74" s="92">
        <f>SUM(AH9,AH11:AH15,AH17:AH24,AH26:AH29,AH31:AH35,AH37:AH40,AH42:AH47,AH49:AH53,AH55:AH60,AH62:AH66,AH68:AH72)</f>
        <v>73599532605</v>
      </c>
      <c r="AI74" s="93">
        <f>SUM(AI9,AI11:AI15,AI17:AI24,AI26:AI29,AI31:AI35,AI37:AI40,AI42:AI47,AI49:AI53,AI55:AI60,AI62:AI66,AI68:AI72)</f>
        <v>31261580611</v>
      </c>
      <c r="AJ74" s="128">
        <f t="shared" si="32"/>
        <v>0.4267244668354908</v>
      </c>
      <c r="AK74" s="129">
        <f t="shared" si="33"/>
        <v>0.21787914881960013</v>
      </c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3.5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29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97</v>
      </c>
      <c r="B9" s="63" t="s">
        <v>353</v>
      </c>
      <c r="C9" s="64" t="s">
        <v>354</v>
      </c>
      <c r="D9" s="85">
        <v>351894982</v>
      </c>
      <c r="E9" s="86">
        <v>100149350</v>
      </c>
      <c r="F9" s="87">
        <f>$D9+$E9</f>
        <v>452044332</v>
      </c>
      <c r="G9" s="85">
        <v>351894982</v>
      </c>
      <c r="H9" s="86">
        <v>100149350</v>
      </c>
      <c r="I9" s="87">
        <f>$G9+$H9</f>
        <v>452044332</v>
      </c>
      <c r="J9" s="85">
        <v>60693274</v>
      </c>
      <c r="K9" s="86">
        <v>8032768</v>
      </c>
      <c r="L9" s="86">
        <f>$J9+$K9</f>
        <v>68726042</v>
      </c>
      <c r="M9" s="104">
        <f>IF($F9=0,0,$L9/$F9)</f>
        <v>0.15203385406013675</v>
      </c>
      <c r="N9" s="85">
        <v>73798075</v>
      </c>
      <c r="O9" s="86">
        <v>18813228</v>
      </c>
      <c r="P9" s="86">
        <f>$N9+$O9</f>
        <v>92611303</v>
      </c>
      <c r="Q9" s="104">
        <f>IF($F9=0,0,$P9/$F9)</f>
        <v>0.20487216948447437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</f>
        <v>134491349</v>
      </c>
      <c r="AA9" s="86">
        <f>$K9+$O9</f>
        <v>26845996</v>
      </c>
      <c r="AB9" s="86">
        <f>$Z9+$AA9</f>
        <v>161337345</v>
      </c>
      <c r="AC9" s="104">
        <f>IF($F9=0,0,$AB9/$F9)</f>
        <v>0.3569060235446111</v>
      </c>
      <c r="AD9" s="85">
        <v>64386680</v>
      </c>
      <c r="AE9" s="86">
        <v>64945884</v>
      </c>
      <c r="AF9" s="86">
        <f>$AD9+$AE9</f>
        <v>129332564</v>
      </c>
      <c r="AG9" s="86">
        <v>414335967</v>
      </c>
      <c r="AH9" s="86">
        <v>465752361</v>
      </c>
      <c r="AI9" s="87">
        <v>232597360</v>
      </c>
      <c r="AJ9" s="124">
        <f>IF($AG9=0,0,$AI9/$AG9)</f>
        <v>0.5613738089988215</v>
      </c>
      <c r="AK9" s="125">
        <f>IF($AF9=0,0,(($P9/$AF9)-1))</f>
        <v>-0.28392896471147056</v>
      </c>
    </row>
    <row r="10" spans="1:37" ht="13.5">
      <c r="A10" s="62" t="s">
        <v>97</v>
      </c>
      <c r="B10" s="63" t="s">
        <v>355</v>
      </c>
      <c r="C10" s="64" t="s">
        <v>356</v>
      </c>
      <c r="D10" s="85">
        <v>223430359</v>
      </c>
      <c r="E10" s="86">
        <v>179277319</v>
      </c>
      <c r="F10" s="87">
        <f aca="true" t="shared" si="0" ref="F10:F41">$D10+$E10</f>
        <v>402707678</v>
      </c>
      <c r="G10" s="85">
        <v>223430359</v>
      </c>
      <c r="H10" s="86">
        <v>179277319</v>
      </c>
      <c r="I10" s="87">
        <f aca="true" t="shared" si="1" ref="I10:I41">$G10+$H10</f>
        <v>402707678</v>
      </c>
      <c r="J10" s="85">
        <v>56762915</v>
      </c>
      <c r="K10" s="86">
        <v>65580059</v>
      </c>
      <c r="L10" s="86">
        <f aca="true" t="shared" si="2" ref="L10:L41">$J10+$K10</f>
        <v>122342974</v>
      </c>
      <c r="M10" s="104">
        <f aca="true" t="shared" si="3" ref="M10:M41">IF($F10=0,0,$L10/$F10)</f>
        <v>0.3038009471475734</v>
      </c>
      <c r="N10" s="85">
        <v>87366139</v>
      </c>
      <c r="O10" s="86">
        <v>17726789</v>
      </c>
      <c r="P10" s="86">
        <f aca="true" t="shared" si="4" ref="P10:P41">$N10+$O10</f>
        <v>105092928</v>
      </c>
      <c r="Q10" s="104">
        <f aca="true" t="shared" si="5" ref="Q10:Q41">IF($F10=0,0,$P10/$F10)</f>
        <v>0.2609657916678708</v>
      </c>
      <c r="R10" s="85">
        <v>0</v>
      </c>
      <c r="S10" s="86">
        <v>0</v>
      </c>
      <c r="T10" s="86">
        <f aca="true" t="shared" si="6" ref="T10:T41">$R10+$S10</f>
        <v>0</v>
      </c>
      <c r="U10" s="104">
        <f aca="true" t="shared" si="7" ref="U10:U41">IF($I10=0,0,$T10/$I10)</f>
        <v>0</v>
      </c>
      <c r="V10" s="85">
        <v>0</v>
      </c>
      <c r="W10" s="86">
        <v>0</v>
      </c>
      <c r="X10" s="86">
        <f aca="true" t="shared" si="8" ref="X10:X41">$V10+$W10</f>
        <v>0</v>
      </c>
      <c r="Y10" s="104">
        <f aca="true" t="shared" si="9" ref="Y10:Y41">IF($I10=0,0,$X10/$I10)</f>
        <v>0</v>
      </c>
      <c r="Z10" s="85">
        <f aca="true" t="shared" si="10" ref="Z10:Z41">$J10+$N10</f>
        <v>144129054</v>
      </c>
      <c r="AA10" s="86">
        <f aca="true" t="shared" si="11" ref="AA10:AA41">$K10+$O10</f>
        <v>83306848</v>
      </c>
      <c r="AB10" s="86">
        <f aca="true" t="shared" si="12" ref="AB10:AB41">$Z10+$AA10</f>
        <v>227435902</v>
      </c>
      <c r="AC10" s="104">
        <f aca="true" t="shared" si="13" ref="AC10:AC41">IF($F10=0,0,$AB10/$F10)</f>
        <v>0.5647667388154441</v>
      </c>
      <c r="AD10" s="85">
        <v>58095273</v>
      </c>
      <c r="AE10" s="86">
        <v>56952530</v>
      </c>
      <c r="AF10" s="86">
        <f aca="true" t="shared" si="14" ref="AF10:AF41">$AD10+$AE10</f>
        <v>115047803</v>
      </c>
      <c r="AG10" s="86">
        <v>359833898</v>
      </c>
      <c r="AH10" s="86">
        <v>386418579</v>
      </c>
      <c r="AI10" s="87">
        <v>179218740</v>
      </c>
      <c r="AJ10" s="124">
        <f aca="true" t="shared" si="15" ref="AJ10:AJ41">IF($AG10=0,0,$AI10/$AG10)</f>
        <v>0.4980596352820545</v>
      </c>
      <c r="AK10" s="125">
        <f aca="true" t="shared" si="16" ref="AK10:AK41">IF($AF10=0,0,(($P10/$AF10)-1))</f>
        <v>-0.08652816255865403</v>
      </c>
    </row>
    <row r="11" spans="1:37" ht="13.5">
      <c r="A11" s="62" t="s">
        <v>97</v>
      </c>
      <c r="B11" s="63" t="s">
        <v>357</v>
      </c>
      <c r="C11" s="64" t="s">
        <v>358</v>
      </c>
      <c r="D11" s="85">
        <v>1162471122</v>
      </c>
      <c r="E11" s="86">
        <v>195434251</v>
      </c>
      <c r="F11" s="87">
        <f t="shared" si="0"/>
        <v>1357905373</v>
      </c>
      <c r="G11" s="85">
        <v>1162471122</v>
      </c>
      <c r="H11" s="86">
        <v>195434251</v>
      </c>
      <c r="I11" s="87">
        <f t="shared" si="1"/>
        <v>1357905373</v>
      </c>
      <c r="J11" s="85">
        <v>179937085</v>
      </c>
      <c r="K11" s="86">
        <v>32251501</v>
      </c>
      <c r="L11" s="86">
        <f t="shared" si="2"/>
        <v>212188586</v>
      </c>
      <c r="M11" s="104">
        <f t="shared" si="3"/>
        <v>0.15626168819938824</v>
      </c>
      <c r="N11" s="85">
        <v>262808282</v>
      </c>
      <c r="O11" s="86">
        <v>17411741</v>
      </c>
      <c r="P11" s="86">
        <f t="shared" si="4"/>
        <v>280220023</v>
      </c>
      <c r="Q11" s="104">
        <f t="shared" si="5"/>
        <v>0.2063619664313678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442745367</v>
      </c>
      <c r="AA11" s="86">
        <f t="shared" si="11"/>
        <v>49663242</v>
      </c>
      <c r="AB11" s="86">
        <f t="shared" si="12"/>
        <v>492408609</v>
      </c>
      <c r="AC11" s="104">
        <f t="shared" si="13"/>
        <v>0.3626236546307561</v>
      </c>
      <c r="AD11" s="85">
        <v>231594365</v>
      </c>
      <c r="AE11" s="86">
        <v>45969693</v>
      </c>
      <c r="AF11" s="86">
        <f t="shared" si="14"/>
        <v>277564058</v>
      </c>
      <c r="AG11" s="86">
        <v>1246003842</v>
      </c>
      <c r="AH11" s="86">
        <v>1286846446</v>
      </c>
      <c r="AI11" s="87">
        <v>485828288</v>
      </c>
      <c r="AJ11" s="124">
        <f t="shared" si="15"/>
        <v>0.38990914122719056</v>
      </c>
      <c r="AK11" s="125">
        <f t="shared" si="16"/>
        <v>0.009568836178349915</v>
      </c>
    </row>
    <row r="12" spans="1:37" ht="13.5">
      <c r="A12" s="62" t="s">
        <v>97</v>
      </c>
      <c r="B12" s="63" t="s">
        <v>359</v>
      </c>
      <c r="C12" s="64" t="s">
        <v>360</v>
      </c>
      <c r="D12" s="85">
        <v>514321552</v>
      </c>
      <c r="E12" s="86">
        <v>39917150</v>
      </c>
      <c r="F12" s="87">
        <f t="shared" si="0"/>
        <v>554238702</v>
      </c>
      <c r="G12" s="85">
        <v>514321552</v>
      </c>
      <c r="H12" s="86">
        <v>39917150</v>
      </c>
      <c r="I12" s="87">
        <f t="shared" si="1"/>
        <v>554238702</v>
      </c>
      <c r="J12" s="85">
        <v>73764870</v>
      </c>
      <c r="K12" s="86">
        <v>5511715</v>
      </c>
      <c r="L12" s="86">
        <f t="shared" si="2"/>
        <v>79276585</v>
      </c>
      <c r="M12" s="104">
        <f t="shared" si="3"/>
        <v>0.143036898567217</v>
      </c>
      <c r="N12" s="85">
        <v>83915985</v>
      </c>
      <c r="O12" s="86">
        <v>10896343</v>
      </c>
      <c r="P12" s="86">
        <f t="shared" si="4"/>
        <v>94812328</v>
      </c>
      <c r="Q12" s="104">
        <f t="shared" si="5"/>
        <v>0.17106767834484427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157680855</v>
      </c>
      <c r="AA12" s="86">
        <f t="shared" si="11"/>
        <v>16408058</v>
      </c>
      <c r="AB12" s="86">
        <f t="shared" si="12"/>
        <v>174088913</v>
      </c>
      <c r="AC12" s="104">
        <f t="shared" si="13"/>
        <v>0.3141045769120613</v>
      </c>
      <c r="AD12" s="85">
        <v>101171464</v>
      </c>
      <c r="AE12" s="86">
        <v>7198997</v>
      </c>
      <c r="AF12" s="86">
        <f t="shared" si="14"/>
        <v>108370461</v>
      </c>
      <c r="AG12" s="86">
        <v>569505742</v>
      </c>
      <c r="AH12" s="86">
        <v>570487740</v>
      </c>
      <c r="AI12" s="87">
        <v>205867015</v>
      </c>
      <c r="AJ12" s="124">
        <f t="shared" si="15"/>
        <v>0.36148365120434556</v>
      </c>
      <c r="AK12" s="125">
        <f t="shared" si="16"/>
        <v>-0.12510911991045237</v>
      </c>
    </row>
    <row r="13" spans="1:37" ht="13.5">
      <c r="A13" s="62" t="s">
        <v>97</v>
      </c>
      <c r="B13" s="63" t="s">
        <v>361</v>
      </c>
      <c r="C13" s="64" t="s">
        <v>362</v>
      </c>
      <c r="D13" s="85">
        <v>204650418</v>
      </c>
      <c r="E13" s="86">
        <v>102750150</v>
      </c>
      <c r="F13" s="87">
        <f t="shared" si="0"/>
        <v>307400568</v>
      </c>
      <c r="G13" s="85">
        <v>204650418</v>
      </c>
      <c r="H13" s="86">
        <v>102750150</v>
      </c>
      <c r="I13" s="87">
        <f t="shared" si="1"/>
        <v>307400568</v>
      </c>
      <c r="J13" s="85">
        <v>35808155</v>
      </c>
      <c r="K13" s="86">
        <v>16054525</v>
      </c>
      <c r="L13" s="86">
        <f t="shared" si="2"/>
        <v>51862680</v>
      </c>
      <c r="M13" s="104">
        <f t="shared" si="3"/>
        <v>0.168713676547273</v>
      </c>
      <c r="N13" s="85">
        <v>33985566</v>
      </c>
      <c r="O13" s="86">
        <v>18720638</v>
      </c>
      <c r="P13" s="86">
        <f t="shared" si="4"/>
        <v>52706204</v>
      </c>
      <c r="Q13" s="104">
        <f t="shared" si="5"/>
        <v>0.17145773133379505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69793721</v>
      </c>
      <c r="AA13" s="86">
        <f t="shared" si="11"/>
        <v>34775163</v>
      </c>
      <c r="AB13" s="86">
        <f t="shared" si="12"/>
        <v>104568884</v>
      </c>
      <c r="AC13" s="104">
        <f t="shared" si="13"/>
        <v>0.3401714078810681</v>
      </c>
      <c r="AD13" s="85">
        <v>29545854</v>
      </c>
      <c r="AE13" s="86">
        <v>32652572</v>
      </c>
      <c r="AF13" s="86">
        <f t="shared" si="14"/>
        <v>62198426</v>
      </c>
      <c r="AG13" s="86">
        <v>285792619</v>
      </c>
      <c r="AH13" s="86">
        <v>285874607</v>
      </c>
      <c r="AI13" s="87">
        <v>100354645</v>
      </c>
      <c r="AJ13" s="124">
        <f t="shared" si="15"/>
        <v>0.35114498530838545</v>
      </c>
      <c r="AK13" s="125">
        <f t="shared" si="16"/>
        <v>-0.1526119326556592</v>
      </c>
    </row>
    <row r="14" spans="1:37" ht="13.5">
      <c r="A14" s="62" t="s">
        <v>112</v>
      </c>
      <c r="B14" s="63" t="s">
        <v>363</v>
      </c>
      <c r="C14" s="64" t="s">
        <v>364</v>
      </c>
      <c r="D14" s="85">
        <v>1224869665</v>
      </c>
      <c r="E14" s="86">
        <v>581459000</v>
      </c>
      <c r="F14" s="87">
        <f t="shared" si="0"/>
        <v>1806328665</v>
      </c>
      <c r="G14" s="85">
        <v>1224869665</v>
      </c>
      <c r="H14" s="86">
        <v>581459000</v>
      </c>
      <c r="I14" s="87">
        <f t="shared" si="1"/>
        <v>1806328665</v>
      </c>
      <c r="J14" s="85">
        <v>152507924</v>
      </c>
      <c r="K14" s="86">
        <v>59080770</v>
      </c>
      <c r="L14" s="86">
        <f t="shared" si="2"/>
        <v>211588694</v>
      </c>
      <c r="M14" s="104">
        <f t="shared" si="3"/>
        <v>0.11713742803278826</v>
      </c>
      <c r="N14" s="85">
        <v>168273632</v>
      </c>
      <c r="O14" s="86">
        <v>206944476</v>
      </c>
      <c r="P14" s="86">
        <f t="shared" si="4"/>
        <v>375218108</v>
      </c>
      <c r="Q14" s="104">
        <f t="shared" si="5"/>
        <v>0.20772416187061948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320781556</v>
      </c>
      <c r="AA14" s="86">
        <f t="shared" si="11"/>
        <v>266025246</v>
      </c>
      <c r="AB14" s="86">
        <f t="shared" si="12"/>
        <v>586806802</v>
      </c>
      <c r="AC14" s="104">
        <f t="shared" si="13"/>
        <v>0.32486158990340774</v>
      </c>
      <c r="AD14" s="85">
        <v>143565209</v>
      </c>
      <c r="AE14" s="86">
        <v>133987553</v>
      </c>
      <c r="AF14" s="86">
        <f t="shared" si="14"/>
        <v>277552762</v>
      </c>
      <c r="AG14" s="86">
        <v>1676148745</v>
      </c>
      <c r="AH14" s="86">
        <v>1616205858</v>
      </c>
      <c r="AI14" s="87">
        <v>409752727</v>
      </c>
      <c r="AJ14" s="124">
        <f t="shared" si="15"/>
        <v>0.24446083811016425</v>
      </c>
      <c r="AK14" s="125">
        <f t="shared" si="16"/>
        <v>0.35188028862058296</v>
      </c>
    </row>
    <row r="15" spans="1:37" ht="13.5">
      <c r="A15" s="65"/>
      <c r="B15" s="66" t="s">
        <v>365</v>
      </c>
      <c r="C15" s="67"/>
      <c r="D15" s="88">
        <f>SUM(D9:D14)</f>
        <v>3681638098</v>
      </c>
      <c r="E15" s="89">
        <f>SUM(E9:E14)</f>
        <v>1198987220</v>
      </c>
      <c r="F15" s="90">
        <f t="shared" si="0"/>
        <v>4880625318</v>
      </c>
      <c r="G15" s="88">
        <f>SUM(G9:G14)</f>
        <v>3681638098</v>
      </c>
      <c r="H15" s="89">
        <f>SUM(H9:H14)</f>
        <v>1198987220</v>
      </c>
      <c r="I15" s="90">
        <f t="shared" si="1"/>
        <v>4880625318</v>
      </c>
      <c r="J15" s="88">
        <f>SUM(J9:J14)</f>
        <v>559474223</v>
      </c>
      <c r="K15" s="89">
        <f>SUM(K9:K14)</f>
        <v>186511338</v>
      </c>
      <c r="L15" s="89">
        <f t="shared" si="2"/>
        <v>745985561</v>
      </c>
      <c r="M15" s="105">
        <f t="shared" si="3"/>
        <v>0.15284630808449207</v>
      </c>
      <c r="N15" s="88">
        <f>SUM(N9:N14)</f>
        <v>710147679</v>
      </c>
      <c r="O15" s="89">
        <f>SUM(O9:O14)</f>
        <v>290513215</v>
      </c>
      <c r="P15" s="89">
        <f t="shared" si="4"/>
        <v>1000660894</v>
      </c>
      <c r="Q15" s="105">
        <f t="shared" si="5"/>
        <v>0.2050271899196012</v>
      </c>
      <c r="R15" s="88">
        <f>SUM(R9:R14)</f>
        <v>0</v>
      </c>
      <c r="S15" s="89">
        <f>SUM(S9:S14)</f>
        <v>0</v>
      </c>
      <c r="T15" s="89">
        <f t="shared" si="6"/>
        <v>0</v>
      </c>
      <c r="U15" s="105">
        <f t="shared" si="7"/>
        <v>0</v>
      </c>
      <c r="V15" s="88">
        <f>SUM(V9:V14)</f>
        <v>0</v>
      </c>
      <c r="W15" s="89">
        <f>SUM(W9:W14)</f>
        <v>0</v>
      </c>
      <c r="X15" s="89">
        <f t="shared" si="8"/>
        <v>0</v>
      </c>
      <c r="Y15" s="105">
        <f t="shared" si="9"/>
        <v>0</v>
      </c>
      <c r="Z15" s="88">
        <f t="shared" si="10"/>
        <v>1269621902</v>
      </c>
      <c r="AA15" s="89">
        <f t="shared" si="11"/>
        <v>477024553</v>
      </c>
      <c r="AB15" s="89">
        <f t="shared" si="12"/>
        <v>1746646455</v>
      </c>
      <c r="AC15" s="105">
        <f t="shared" si="13"/>
        <v>0.35787349800409324</v>
      </c>
      <c r="AD15" s="88">
        <f>SUM(AD9:AD14)</f>
        <v>628358845</v>
      </c>
      <c r="AE15" s="89">
        <f>SUM(AE9:AE14)</f>
        <v>341707229</v>
      </c>
      <c r="AF15" s="89">
        <f t="shared" si="14"/>
        <v>970066074</v>
      </c>
      <c r="AG15" s="89">
        <f>SUM(AG9:AG14)</f>
        <v>4551620813</v>
      </c>
      <c r="AH15" s="89">
        <f>SUM(AH9:AH14)</f>
        <v>4611585591</v>
      </c>
      <c r="AI15" s="90">
        <f>SUM(AI9:AI14)</f>
        <v>1613618775</v>
      </c>
      <c r="AJ15" s="126">
        <f t="shared" si="15"/>
        <v>0.35451520267050857</v>
      </c>
      <c r="AK15" s="127">
        <f t="shared" si="16"/>
        <v>0.031538903194340495</v>
      </c>
    </row>
    <row r="16" spans="1:37" ht="13.5">
      <c r="A16" s="62" t="s">
        <v>97</v>
      </c>
      <c r="B16" s="63" t="s">
        <v>366</v>
      </c>
      <c r="C16" s="64" t="s">
        <v>367</v>
      </c>
      <c r="D16" s="85">
        <v>286676000</v>
      </c>
      <c r="E16" s="86">
        <v>43492000</v>
      </c>
      <c r="F16" s="87">
        <f t="shared" si="0"/>
        <v>330168000</v>
      </c>
      <c r="G16" s="85">
        <v>286676000</v>
      </c>
      <c r="H16" s="86">
        <v>43492000</v>
      </c>
      <c r="I16" s="87">
        <f t="shared" si="1"/>
        <v>330168000</v>
      </c>
      <c r="J16" s="85">
        <v>116816726</v>
      </c>
      <c r="K16" s="86">
        <v>2208331</v>
      </c>
      <c r="L16" s="86">
        <f t="shared" si="2"/>
        <v>119025057</v>
      </c>
      <c r="M16" s="104">
        <f t="shared" si="3"/>
        <v>0.3604984644181144</v>
      </c>
      <c r="N16" s="85">
        <v>74172371</v>
      </c>
      <c r="O16" s="86">
        <v>8077091</v>
      </c>
      <c r="P16" s="86">
        <f t="shared" si="4"/>
        <v>82249462</v>
      </c>
      <c r="Q16" s="104">
        <f t="shared" si="5"/>
        <v>0.24911397228077828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190989097</v>
      </c>
      <c r="AA16" s="86">
        <f t="shared" si="11"/>
        <v>10285422</v>
      </c>
      <c r="AB16" s="86">
        <f t="shared" si="12"/>
        <v>201274519</v>
      </c>
      <c r="AC16" s="104">
        <f t="shared" si="13"/>
        <v>0.6096124366988926</v>
      </c>
      <c r="AD16" s="85">
        <v>90029812</v>
      </c>
      <c r="AE16" s="86">
        <v>8924311</v>
      </c>
      <c r="AF16" s="86">
        <f t="shared" si="14"/>
        <v>98954123</v>
      </c>
      <c r="AG16" s="86">
        <v>343534151</v>
      </c>
      <c r="AH16" s="86">
        <v>367187000</v>
      </c>
      <c r="AI16" s="87">
        <v>213804951</v>
      </c>
      <c r="AJ16" s="124">
        <f t="shared" si="15"/>
        <v>0.6223688398304249</v>
      </c>
      <c r="AK16" s="125">
        <f t="shared" si="16"/>
        <v>-0.16881217774018376</v>
      </c>
    </row>
    <row r="17" spans="1:37" ht="13.5">
      <c r="A17" s="62" t="s">
        <v>97</v>
      </c>
      <c r="B17" s="63" t="s">
        <v>368</v>
      </c>
      <c r="C17" s="64" t="s">
        <v>369</v>
      </c>
      <c r="D17" s="85">
        <v>619251659</v>
      </c>
      <c r="E17" s="86">
        <v>201978279</v>
      </c>
      <c r="F17" s="87">
        <f t="shared" si="0"/>
        <v>821229938</v>
      </c>
      <c r="G17" s="85">
        <v>619251659</v>
      </c>
      <c r="H17" s="86">
        <v>201978279</v>
      </c>
      <c r="I17" s="87">
        <f t="shared" si="1"/>
        <v>821229938</v>
      </c>
      <c r="J17" s="85">
        <v>108138258</v>
      </c>
      <c r="K17" s="86">
        <v>18996573</v>
      </c>
      <c r="L17" s="86">
        <f t="shared" si="2"/>
        <v>127134831</v>
      </c>
      <c r="M17" s="104">
        <f t="shared" si="3"/>
        <v>0.15481027312474815</v>
      </c>
      <c r="N17" s="85">
        <v>125735179</v>
      </c>
      <c r="O17" s="86">
        <v>26754227</v>
      </c>
      <c r="P17" s="86">
        <f t="shared" si="4"/>
        <v>152489406</v>
      </c>
      <c r="Q17" s="104">
        <f t="shared" si="5"/>
        <v>0.18568417801641324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233873437</v>
      </c>
      <c r="AA17" s="86">
        <f t="shared" si="11"/>
        <v>45750800</v>
      </c>
      <c r="AB17" s="86">
        <f t="shared" si="12"/>
        <v>279624237</v>
      </c>
      <c r="AC17" s="104">
        <f t="shared" si="13"/>
        <v>0.3404944511411614</v>
      </c>
      <c r="AD17" s="85">
        <v>104244299</v>
      </c>
      <c r="AE17" s="86">
        <v>40308418</v>
      </c>
      <c r="AF17" s="86">
        <f t="shared" si="14"/>
        <v>144552717</v>
      </c>
      <c r="AG17" s="86">
        <v>883938723</v>
      </c>
      <c r="AH17" s="86">
        <v>814016719</v>
      </c>
      <c r="AI17" s="87">
        <v>271455698</v>
      </c>
      <c r="AJ17" s="124">
        <f t="shared" si="15"/>
        <v>0.30709786881912626</v>
      </c>
      <c r="AK17" s="125">
        <f t="shared" si="16"/>
        <v>0.054905152699412874</v>
      </c>
    </row>
    <row r="18" spans="1:37" ht="13.5">
      <c r="A18" s="62" t="s">
        <v>97</v>
      </c>
      <c r="B18" s="63" t="s">
        <v>370</v>
      </c>
      <c r="C18" s="64" t="s">
        <v>371</v>
      </c>
      <c r="D18" s="85">
        <v>813704961</v>
      </c>
      <c r="E18" s="86">
        <v>162639000</v>
      </c>
      <c r="F18" s="87">
        <f t="shared" si="0"/>
        <v>976343961</v>
      </c>
      <c r="G18" s="85">
        <v>813704961</v>
      </c>
      <c r="H18" s="86">
        <v>162639000</v>
      </c>
      <c r="I18" s="87">
        <f t="shared" si="1"/>
        <v>976343961</v>
      </c>
      <c r="J18" s="85">
        <v>134221877</v>
      </c>
      <c r="K18" s="86">
        <v>23716825</v>
      </c>
      <c r="L18" s="86">
        <f t="shared" si="2"/>
        <v>157938702</v>
      </c>
      <c r="M18" s="104">
        <f t="shared" si="3"/>
        <v>0.1617654313529369</v>
      </c>
      <c r="N18" s="85">
        <v>197122171</v>
      </c>
      <c r="O18" s="86">
        <v>26150461</v>
      </c>
      <c r="P18" s="86">
        <f t="shared" si="4"/>
        <v>223272632</v>
      </c>
      <c r="Q18" s="104">
        <f t="shared" si="5"/>
        <v>0.228682350604512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331344048</v>
      </c>
      <c r="AA18" s="86">
        <f t="shared" si="11"/>
        <v>49867286</v>
      </c>
      <c r="AB18" s="86">
        <f t="shared" si="12"/>
        <v>381211334</v>
      </c>
      <c r="AC18" s="104">
        <f t="shared" si="13"/>
        <v>0.3904477819574489</v>
      </c>
      <c r="AD18" s="85">
        <v>173850569</v>
      </c>
      <c r="AE18" s="86">
        <v>46163799</v>
      </c>
      <c r="AF18" s="86">
        <f t="shared" si="14"/>
        <v>220014368</v>
      </c>
      <c r="AG18" s="86">
        <v>1005258323</v>
      </c>
      <c r="AH18" s="86">
        <v>1071895000</v>
      </c>
      <c r="AI18" s="87">
        <v>412020737</v>
      </c>
      <c r="AJ18" s="124">
        <f t="shared" si="15"/>
        <v>0.40986553164802797</v>
      </c>
      <c r="AK18" s="125">
        <f t="shared" si="16"/>
        <v>0.014809323725621493</v>
      </c>
    </row>
    <row r="19" spans="1:37" ht="13.5">
      <c r="A19" s="62" t="s">
        <v>97</v>
      </c>
      <c r="B19" s="63" t="s">
        <v>372</v>
      </c>
      <c r="C19" s="64" t="s">
        <v>373</v>
      </c>
      <c r="D19" s="85">
        <v>248118270</v>
      </c>
      <c r="E19" s="86">
        <v>210294362</v>
      </c>
      <c r="F19" s="87">
        <f t="shared" si="0"/>
        <v>458412632</v>
      </c>
      <c r="G19" s="85">
        <v>248118270</v>
      </c>
      <c r="H19" s="86">
        <v>210294362</v>
      </c>
      <c r="I19" s="87">
        <f t="shared" si="1"/>
        <v>458412632</v>
      </c>
      <c r="J19" s="85">
        <v>43675830</v>
      </c>
      <c r="K19" s="86">
        <v>0</v>
      </c>
      <c r="L19" s="86">
        <f t="shared" si="2"/>
        <v>43675830</v>
      </c>
      <c r="M19" s="104">
        <f t="shared" si="3"/>
        <v>0.09527623575608624</v>
      </c>
      <c r="N19" s="85">
        <v>0</v>
      </c>
      <c r="O19" s="86">
        <v>0</v>
      </c>
      <c r="P19" s="86">
        <f t="shared" si="4"/>
        <v>0</v>
      </c>
      <c r="Q19" s="104">
        <f t="shared" si="5"/>
        <v>0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43675830</v>
      </c>
      <c r="AA19" s="86">
        <f t="shared" si="11"/>
        <v>0</v>
      </c>
      <c r="AB19" s="86">
        <f t="shared" si="12"/>
        <v>43675830</v>
      </c>
      <c r="AC19" s="104">
        <f t="shared" si="13"/>
        <v>0.09527623575608624</v>
      </c>
      <c r="AD19" s="85">
        <v>37719512</v>
      </c>
      <c r="AE19" s="86">
        <v>12696151</v>
      </c>
      <c r="AF19" s="86">
        <f t="shared" si="14"/>
        <v>50415663</v>
      </c>
      <c r="AG19" s="86">
        <v>397336234</v>
      </c>
      <c r="AH19" s="86">
        <v>373711999</v>
      </c>
      <c r="AI19" s="87">
        <v>124990251</v>
      </c>
      <c r="AJ19" s="124">
        <f t="shared" si="15"/>
        <v>0.3145704828923304</v>
      </c>
      <c r="AK19" s="125">
        <f t="shared" si="16"/>
        <v>-1</v>
      </c>
    </row>
    <row r="20" spans="1:37" ht="13.5">
      <c r="A20" s="62" t="s">
        <v>112</v>
      </c>
      <c r="B20" s="63" t="s">
        <v>374</v>
      </c>
      <c r="C20" s="64" t="s">
        <v>375</v>
      </c>
      <c r="D20" s="85">
        <v>982195252</v>
      </c>
      <c r="E20" s="86">
        <v>644158330</v>
      </c>
      <c r="F20" s="87">
        <f t="shared" si="0"/>
        <v>1626353582</v>
      </c>
      <c r="G20" s="85">
        <v>982195252</v>
      </c>
      <c r="H20" s="86">
        <v>644158330</v>
      </c>
      <c r="I20" s="87">
        <f t="shared" si="1"/>
        <v>1626353582</v>
      </c>
      <c r="J20" s="85">
        <v>129412595</v>
      </c>
      <c r="K20" s="86">
        <v>129652557</v>
      </c>
      <c r="L20" s="86">
        <f t="shared" si="2"/>
        <v>259065152</v>
      </c>
      <c r="M20" s="104">
        <f t="shared" si="3"/>
        <v>0.15929202288312727</v>
      </c>
      <c r="N20" s="85">
        <v>122182903</v>
      </c>
      <c r="O20" s="86">
        <v>99824814</v>
      </c>
      <c r="P20" s="86">
        <f t="shared" si="4"/>
        <v>222007717</v>
      </c>
      <c r="Q20" s="104">
        <f t="shared" si="5"/>
        <v>0.13650642729669346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251595498</v>
      </c>
      <c r="AA20" s="86">
        <f t="shared" si="11"/>
        <v>229477371</v>
      </c>
      <c r="AB20" s="86">
        <f t="shared" si="12"/>
        <v>481072869</v>
      </c>
      <c r="AC20" s="104">
        <f t="shared" si="13"/>
        <v>0.29579845017982076</v>
      </c>
      <c r="AD20" s="85">
        <v>207020134</v>
      </c>
      <c r="AE20" s="86">
        <v>172326683</v>
      </c>
      <c r="AF20" s="86">
        <f t="shared" si="14"/>
        <v>379346817</v>
      </c>
      <c r="AG20" s="86">
        <v>1415280986</v>
      </c>
      <c r="AH20" s="86">
        <v>1489399260</v>
      </c>
      <c r="AI20" s="87">
        <v>561715550</v>
      </c>
      <c r="AJ20" s="124">
        <f t="shared" si="15"/>
        <v>0.3968933063868633</v>
      </c>
      <c r="AK20" s="125">
        <f t="shared" si="16"/>
        <v>-0.414763200715086</v>
      </c>
    </row>
    <row r="21" spans="1:37" ht="13.5">
      <c r="A21" s="65"/>
      <c r="B21" s="66" t="s">
        <v>376</v>
      </c>
      <c r="C21" s="67"/>
      <c r="D21" s="88">
        <f>SUM(D16:D20)</f>
        <v>2949946142</v>
      </c>
      <c r="E21" s="89">
        <f>SUM(E16:E20)</f>
        <v>1262561971</v>
      </c>
      <c r="F21" s="90">
        <f t="shared" si="0"/>
        <v>4212508113</v>
      </c>
      <c r="G21" s="88">
        <f>SUM(G16:G20)</f>
        <v>2949946142</v>
      </c>
      <c r="H21" s="89">
        <f>SUM(H16:H20)</f>
        <v>1262561971</v>
      </c>
      <c r="I21" s="90">
        <f t="shared" si="1"/>
        <v>4212508113</v>
      </c>
      <c r="J21" s="88">
        <f>SUM(J16:J20)</f>
        <v>532265286</v>
      </c>
      <c r="K21" s="89">
        <f>SUM(K16:K20)</f>
        <v>174574286</v>
      </c>
      <c r="L21" s="89">
        <f t="shared" si="2"/>
        <v>706839572</v>
      </c>
      <c r="M21" s="105">
        <f t="shared" si="3"/>
        <v>0.16779542093192878</v>
      </c>
      <c r="N21" s="88">
        <f>SUM(N16:N20)</f>
        <v>519212624</v>
      </c>
      <c r="O21" s="89">
        <f>SUM(O16:O20)</f>
        <v>160806593</v>
      </c>
      <c r="P21" s="89">
        <f t="shared" si="4"/>
        <v>680019217</v>
      </c>
      <c r="Q21" s="105">
        <f t="shared" si="5"/>
        <v>0.16142858334241028</v>
      </c>
      <c r="R21" s="88">
        <f>SUM(R16:R20)</f>
        <v>0</v>
      </c>
      <c r="S21" s="89">
        <f>SUM(S16:S20)</f>
        <v>0</v>
      </c>
      <c r="T21" s="89">
        <f t="shared" si="6"/>
        <v>0</v>
      </c>
      <c r="U21" s="105">
        <f t="shared" si="7"/>
        <v>0</v>
      </c>
      <c r="V21" s="88">
        <f>SUM(V16:V20)</f>
        <v>0</v>
      </c>
      <c r="W21" s="89">
        <f>SUM(W16:W20)</f>
        <v>0</v>
      </c>
      <c r="X21" s="89">
        <f t="shared" si="8"/>
        <v>0</v>
      </c>
      <c r="Y21" s="105">
        <f t="shared" si="9"/>
        <v>0</v>
      </c>
      <c r="Z21" s="88">
        <f t="shared" si="10"/>
        <v>1051477910</v>
      </c>
      <c r="AA21" s="89">
        <f t="shared" si="11"/>
        <v>335380879</v>
      </c>
      <c r="AB21" s="89">
        <f t="shared" si="12"/>
        <v>1386858789</v>
      </c>
      <c r="AC21" s="105">
        <f t="shared" si="13"/>
        <v>0.32922400427433907</v>
      </c>
      <c r="AD21" s="88">
        <f>SUM(AD16:AD20)</f>
        <v>612864326</v>
      </c>
      <c r="AE21" s="89">
        <f>SUM(AE16:AE20)</f>
        <v>280419362</v>
      </c>
      <c r="AF21" s="89">
        <f t="shared" si="14"/>
        <v>893283688</v>
      </c>
      <c r="AG21" s="89">
        <f>SUM(AG16:AG20)</f>
        <v>4045348417</v>
      </c>
      <c r="AH21" s="89">
        <f>SUM(AH16:AH20)</f>
        <v>4116209978</v>
      </c>
      <c r="AI21" s="90">
        <f>SUM(AI16:AI20)</f>
        <v>1583987187</v>
      </c>
      <c r="AJ21" s="126">
        <f t="shared" si="15"/>
        <v>0.39155766666315306</v>
      </c>
      <c r="AK21" s="127">
        <f t="shared" si="16"/>
        <v>-0.23874215309750513</v>
      </c>
    </row>
    <row r="22" spans="1:37" ht="13.5">
      <c r="A22" s="62" t="s">
        <v>97</v>
      </c>
      <c r="B22" s="63" t="s">
        <v>377</v>
      </c>
      <c r="C22" s="64" t="s">
        <v>378</v>
      </c>
      <c r="D22" s="85">
        <v>300561586</v>
      </c>
      <c r="E22" s="86">
        <v>60106650</v>
      </c>
      <c r="F22" s="87">
        <f t="shared" si="0"/>
        <v>360668236</v>
      </c>
      <c r="G22" s="85">
        <v>300561586</v>
      </c>
      <c r="H22" s="86">
        <v>60106650</v>
      </c>
      <c r="I22" s="87">
        <f t="shared" si="1"/>
        <v>360668236</v>
      </c>
      <c r="J22" s="85">
        <v>11116424</v>
      </c>
      <c r="K22" s="86">
        <v>3549398</v>
      </c>
      <c r="L22" s="86">
        <f t="shared" si="2"/>
        <v>14665822</v>
      </c>
      <c r="M22" s="104">
        <f t="shared" si="3"/>
        <v>0.04066291548890377</v>
      </c>
      <c r="N22" s="85">
        <v>19905864</v>
      </c>
      <c r="O22" s="86">
        <v>0</v>
      </c>
      <c r="P22" s="86">
        <f t="shared" si="4"/>
        <v>19905864</v>
      </c>
      <c r="Q22" s="104">
        <f t="shared" si="5"/>
        <v>0.055191619369552684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31022288</v>
      </c>
      <c r="AA22" s="86">
        <f t="shared" si="11"/>
        <v>3549398</v>
      </c>
      <c r="AB22" s="86">
        <f t="shared" si="12"/>
        <v>34571686</v>
      </c>
      <c r="AC22" s="104">
        <f t="shared" si="13"/>
        <v>0.09585453485845646</v>
      </c>
      <c r="AD22" s="85">
        <v>71880423</v>
      </c>
      <c r="AE22" s="86">
        <v>24156181</v>
      </c>
      <c r="AF22" s="86">
        <f t="shared" si="14"/>
        <v>96036604</v>
      </c>
      <c r="AG22" s="86">
        <v>364088493</v>
      </c>
      <c r="AH22" s="86">
        <v>366953014</v>
      </c>
      <c r="AI22" s="87">
        <v>170751887</v>
      </c>
      <c r="AJ22" s="124">
        <f t="shared" si="15"/>
        <v>0.4689845745825315</v>
      </c>
      <c r="AK22" s="125">
        <f t="shared" si="16"/>
        <v>-0.792726281741491</v>
      </c>
    </row>
    <row r="23" spans="1:37" ht="13.5">
      <c r="A23" s="62" t="s">
        <v>97</v>
      </c>
      <c r="B23" s="63" t="s">
        <v>379</v>
      </c>
      <c r="C23" s="64" t="s">
        <v>380</v>
      </c>
      <c r="D23" s="85">
        <v>182357898</v>
      </c>
      <c r="E23" s="86">
        <v>50437065</v>
      </c>
      <c r="F23" s="87">
        <f t="shared" si="0"/>
        <v>232794963</v>
      </c>
      <c r="G23" s="85">
        <v>182357898</v>
      </c>
      <c r="H23" s="86">
        <v>50437065</v>
      </c>
      <c r="I23" s="87">
        <f t="shared" si="1"/>
        <v>232794963</v>
      </c>
      <c r="J23" s="85">
        <v>35296683</v>
      </c>
      <c r="K23" s="86">
        <v>1439365</v>
      </c>
      <c r="L23" s="86">
        <f t="shared" si="2"/>
        <v>36736048</v>
      </c>
      <c r="M23" s="104">
        <f t="shared" si="3"/>
        <v>0.15780430781915156</v>
      </c>
      <c r="N23" s="85">
        <v>42655652</v>
      </c>
      <c r="O23" s="86">
        <v>29363158</v>
      </c>
      <c r="P23" s="86">
        <f t="shared" si="4"/>
        <v>72018810</v>
      </c>
      <c r="Q23" s="104">
        <f t="shared" si="5"/>
        <v>0.30936584310889925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77952335</v>
      </c>
      <c r="AA23" s="86">
        <f t="shared" si="11"/>
        <v>30802523</v>
      </c>
      <c r="AB23" s="86">
        <f t="shared" si="12"/>
        <v>108754858</v>
      </c>
      <c r="AC23" s="104">
        <f t="shared" si="13"/>
        <v>0.4671701509280508</v>
      </c>
      <c r="AD23" s="85">
        <v>37231108</v>
      </c>
      <c r="AE23" s="86">
        <v>15809175</v>
      </c>
      <c r="AF23" s="86">
        <f t="shared" si="14"/>
        <v>53040283</v>
      </c>
      <c r="AG23" s="86">
        <v>214087169</v>
      </c>
      <c r="AH23" s="86">
        <v>237780057</v>
      </c>
      <c r="AI23" s="87">
        <v>83481989</v>
      </c>
      <c r="AJ23" s="124">
        <f t="shared" si="15"/>
        <v>0.38994391578880655</v>
      </c>
      <c r="AK23" s="125">
        <f t="shared" si="16"/>
        <v>0.3578134566137212</v>
      </c>
    </row>
    <row r="24" spans="1:37" ht="13.5">
      <c r="A24" s="62" t="s">
        <v>97</v>
      </c>
      <c r="B24" s="63" t="s">
        <v>83</v>
      </c>
      <c r="C24" s="64" t="s">
        <v>84</v>
      </c>
      <c r="D24" s="85">
        <v>3348689000</v>
      </c>
      <c r="E24" s="86">
        <v>1912547001</v>
      </c>
      <c r="F24" s="87">
        <f t="shared" si="0"/>
        <v>5261236001</v>
      </c>
      <c r="G24" s="85">
        <v>3348689000</v>
      </c>
      <c r="H24" s="86">
        <v>1912547001</v>
      </c>
      <c r="I24" s="87">
        <f t="shared" si="1"/>
        <v>5261236001</v>
      </c>
      <c r="J24" s="85">
        <v>753304864</v>
      </c>
      <c r="K24" s="86">
        <v>198728058</v>
      </c>
      <c r="L24" s="86">
        <f t="shared" si="2"/>
        <v>952032922</v>
      </c>
      <c r="M24" s="104">
        <f t="shared" si="3"/>
        <v>0.18095233169906227</v>
      </c>
      <c r="N24" s="85">
        <v>858878955</v>
      </c>
      <c r="O24" s="86">
        <v>363835335</v>
      </c>
      <c r="P24" s="86">
        <f t="shared" si="4"/>
        <v>1222714290</v>
      </c>
      <c r="Q24" s="104">
        <f t="shared" si="5"/>
        <v>0.2324005784510711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1612183819</v>
      </c>
      <c r="AA24" s="86">
        <f t="shared" si="11"/>
        <v>562563393</v>
      </c>
      <c r="AB24" s="86">
        <f t="shared" si="12"/>
        <v>2174747212</v>
      </c>
      <c r="AC24" s="104">
        <f t="shared" si="13"/>
        <v>0.41335291015013337</v>
      </c>
      <c r="AD24" s="85">
        <v>704039972</v>
      </c>
      <c r="AE24" s="86">
        <v>224552475</v>
      </c>
      <c r="AF24" s="86">
        <f t="shared" si="14"/>
        <v>928592447</v>
      </c>
      <c r="AG24" s="86">
        <v>4132375718</v>
      </c>
      <c r="AH24" s="86">
        <v>4185218777</v>
      </c>
      <c r="AI24" s="87">
        <v>1799206704</v>
      </c>
      <c r="AJ24" s="124">
        <f t="shared" si="15"/>
        <v>0.4353928168155014</v>
      </c>
      <c r="AK24" s="125">
        <f t="shared" si="16"/>
        <v>0.316739430683739</v>
      </c>
    </row>
    <row r="25" spans="1:37" ht="13.5">
      <c r="A25" s="62" t="s">
        <v>97</v>
      </c>
      <c r="B25" s="63" t="s">
        <v>381</v>
      </c>
      <c r="C25" s="64" t="s">
        <v>382</v>
      </c>
      <c r="D25" s="85">
        <v>368641058</v>
      </c>
      <c r="E25" s="86">
        <v>209987850</v>
      </c>
      <c r="F25" s="87">
        <f t="shared" si="0"/>
        <v>578628908</v>
      </c>
      <c r="G25" s="85">
        <v>368641058</v>
      </c>
      <c r="H25" s="86">
        <v>209987850</v>
      </c>
      <c r="I25" s="87">
        <f t="shared" si="1"/>
        <v>578628908</v>
      </c>
      <c r="J25" s="85">
        <v>61733463</v>
      </c>
      <c r="K25" s="86">
        <v>7872058</v>
      </c>
      <c r="L25" s="86">
        <f t="shared" si="2"/>
        <v>69605521</v>
      </c>
      <c r="M25" s="104">
        <f t="shared" si="3"/>
        <v>0.12029388790924356</v>
      </c>
      <c r="N25" s="85">
        <v>24160434</v>
      </c>
      <c r="O25" s="86">
        <v>17352969</v>
      </c>
      <c r="P25" s="86">
        <f t="shared" si="4"/>
        <v>41513403</v>
      </c>
      <c r="Q25" s="104">
        <f t="shared" si="5"/>
        <v>0.07174443313502754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85893897</v>
      </c>
      <c r="AA25" s="86">
        <f t="shared" si="11"/>
        <v>25225027</v>
      </c>
      <c r="AB25" s="86">
        <f t="shared" si="12"/>
        <v>111118924</v>
      </c>
      <c r="AC25" s="104">
        <f t="shared" si="13"/>
        <v>0.1920383210442711</v>
      </c>
      <c r="AD25" s="85">
        <v>64418616</v>
      </c>
      <c r="AE25" s="86">
        <v>14671971</v>
      </c>
      <c r="AF25" s="86">
        <f t="shared" si="14"/>
        <v>79090587</v>
      </c>
      <c r="AG25" s="86">
        <v>545761993</v>
      </c>
      <c r="AH25" s="86">
        <v>549759617</v>
      </c>
      <c r="AI25" s="87">
        <v>134038976</v>
      </c>
      <c r="AJ25" s="124">
        <f t="shared" si="15"/>
        <v>0.24559968946023691</v>
      </c>
      <c r="AK25" s="125">
        <f t="shared" si="16"/>
        <v>-0.47511575555761143</v>
      </c>
    </row>
    <row r="26" spans="1:37" ht="13.5">
      <c r="A26" s="62" t="s">
        <v>112</v>
      </c>
      <c r="B26" s="63" t="s">
        <v>383</v>
      </c>
      <c r="C26" s="64" t="s">
        <v>384</v>
      </c>
      <c r="D26" s="85">
        <v>752056000</v>
      </c>
      <c r="E26" s="86">
        <v>251224000</v>
      </c>
      <c r="F26" s="87">
        <f t="shared" si="0"/>
        <v>1003280000</v>
      </c>
      <c r="G26" s="85">
        <v>752056000</v>
      </c>
      <c r="H26" s="86">
        <v>251224000</v>
      </c>
      <c r="I26" s="87">
        <f t="shared" si="1"/>
        <v>1003280000</v>
      </c>
      <c r="J26" s="85">
        <v>64330836</v>
      </c>
      <c r="K26" s="86">
        <v>72139706</v>
      </c>
      <c r="L26" s="86">
        <f t="shared" si="2"/>
        <v>136470542</v>
      </c>
      <c r="M26" s="104">
        <f t="shared" si="3"/>
        <v>0.1360243820269516</v>
      </c>
      <c r="N26" s="85">
        <v>199934734</v>
      </c>
      <c r="O26" s="86">
        <v>87907901</v>
      </c>
      <c r="P26" s="86">
        <f t="shared" si="4"/>
        <v>287842635</v>
      </c>
      <c r="Q26" s="104">
        <f t="shared" si="5"/>
        <v>0.2869015977593493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264265570</v>
      </c>
      <c r="AA26" s="86">
        <f t="shared" si="11"/>
        <v>160047607</v>
      </c>
      <c r="AB26" s="86">
        <f t="shared" si="12"/>
        <v>424313177</v>
      </c>
      <c r="AC26" s="104">
        <f t="shared" si="13"/>
        <v>0.4229259797863009</v>
      </c>
      <c r="AD26" s="85">
        <v>212873284</v>
      </c>
      <c r="AE26" s="86">
        <v>43458265</v>
      </c>
      <c r="AF26" s="86">
        <f t="shared" si="14"/>
        <v>256331549</v>
      </c>
      <c r="AG26" s="86">
        <v>993030000</v>
      </c>
      <c r="AH26" s="86">
        <v>1086986000</v>
      </c>
      <c r="AI26" s="87">
        <v>382151801</v>
      </c>
      <c r="AJ26" s="124">
        <f t="shared" si="15"/>
        <v>0.3848340946396383</v>
      </c>
      <c r="AK26" s="125">
        <f t="shared" si="16"/>
        <v>0.12293097015537491</v>
      </c>
    </row>
    <row r="27" spans="1:37" ht="13.5">
      <c r="A27" s="65"/>
      <c r="B27" s="66" t="s">
        <v>385</v>
      </c>
      <c r="C27" s="67"/>
      <c r="D27" s="88">
        <f>SUM(D22:D26)</f>
        <v>4952305542</v>
      </c>
      <c r="E27" s="89">
        <f>SUM(E22:E26)</f>
        <v>2484302566</v>
      </c>
      <c r="F27" s="90">
        <f t="shared" si="0"/>
        <v>7436608108</v>
      </c>
      <c r="G27" s="88">
        <f>SUM(G22:G26)</f>
        <v>4952305542</v>
      </c>
      <c r="H27" s="89">
        <f>SUM(H22:H26)</f>
        <v>2484302566</v>
      </c>
      <c r="I27" s="90">
        <f t="shared" si="1"/>
        <v>7436608108</v>
      </c>
      <c r="J27" s="88">
        <f>SUM(J22:J26)</f>
        <v>925782270</v>
      </c>
      <c r="K27" s="89">
        <f>SUM(K22:K26)</f>
        <v>283728585</v>
      </c>
      <c r="L27" s="89">
        <f t="shared" si="2"/>
        <v>1209510855</v>
      </c>
      <c r="M27" s="105">
        <f t="shared" si="3"/>
        <v>0.16264281207703515</v>
      </c>
      <c r="N27" s="88">
        <f>SUM(N22:N26)</f>
        <v>1145535639</v>
      </c>
      <c r="O27" s="89">
        <f>SUM(O22:O26)</f>
        <v>498459363</v>
      </c>
      <c r="P27" s="89">
        <f t="shared" si="4"/>
        <v>1643995002</v>
      </c>
      <c r="Q27" s="105">
        <f t="shared" si="5"/>
        <v>0.22106785487747527</v>
      </c>
      <c r="R27" s="88">
        <f>SUM(R22:R26)</f>
        <v>0</v>
      </c>
      <c r="S27" s="89">
        <f>SUM(S22:S26)</f>
        <v>0</v>
      </c>
      <c r="T27" s="89">
        <f t="shared" si="6"/>
        <v>0</v>
      </c>
      <c r="U27" s="105">
        <f t="shared" si="7"/>
        <v>0</v>
      </c>
      <c r="V27" s="88">
        <f>SUM(V22:V26)</f>
        <v>0</v>
      </c>
      <c r="W27" s="89">
        <f>SUM(W22:W26)</f>
        <v>0</v>
      </c>
      <c r="X27" s="89">
        <f t="shared" si="8"/>
        <v>0</v>
      </c>
      <c r="Y27" s="105">
        <f t="shared" si="9"/>
        <v>0</v>
      </c>
      <c r="Z27" s="88">
        <f t="shared" si="10"/>
        <v>2071317909</v>
      </c>
      <c r="AA27" s="89">
        <f t="shared" si="11"/>
        <v>782187948</v>
      </c>
      <c r="AB27" s="89">
        <f t="shared" si="12"/>
        <v>2853505857</v>
      </c>
      <c r="AC27" s="105">
        <f t="shared" si="13"/>
        <v>0.38371066695451045</v>
      </c>
      <c r="AD27" s="88">
        <f>SUM(AD22:AD26)</f>
        <v>1090443403</v>
      </c>
      <c r="AE27" s="89">
        <f>SUM(AE22:AE26)</f>
        <v>322648067</v>
      </c>
      <c r="AF27" s="89">
        <f t="shared" si="14"/>
        <v>1413091470</v>
      </c>
      <c r="AG27" s="89">
        <f>SUM(AG22:AG26)</f>
        <v>6249343373</v>
      </c>
      <c r="AH27" s="89">
        <f>SUM(AH22:AH26)</f>
        <v>6426697465</v>
      </c>
      <c r="AI27" s="90">
        <f>SUM(AI22:AI26)</f>
        <v>2569631357</v>
      </c>
      <c r="AJ27" s="126">
        <f t="shared" si="15"/>
        <v>0.4111842162653398</v>
      </c>
      <c r="AK27" s="127">
        <f t="shared" si="16"/>
        <v>0.16340310369292665</v>
      </c>
    </row>
    <row r="28" spans="1:37" ht="13.5">
      <c r="A28" s="62" t="s">
        <v>97</v>
      </c>
      <c r="B28" s="63" t="s">
        <v>386</v>
      </c>
      <c r="C28" s="64" t="s">
        <v>387</v>
      </c>
      <c r="D28" s="85">
        <v>363946940</v>
      </c>
      <c r="E28" s="86">
        <v>33612000</v>
      </c>
      <c r="F28" s="87">
        <f t="shared" si="0"/>
        <v>397558940</v>
      </c>
      <c r="G28" s="85">
        <v>363946940</v>
      </c>
      <c r="H28" s="86">
        <v>33612000</v>
      </c>
      <c r="I28" s="87">
        <f t="shared" si="1"/>
        <v>397558940</v>
      </c>
      <c r="J28" s="85">
        <v>49461515</v>
      </c>
      <c r="K28" s="86">
        <v>0</v>
      </c>
      <c r="L28" s="86">
        <f t="shared" si="2"/>
        <v>49461515</v>
      </c>
      <c r="M28" s="104">
        <f t="shared" si="3"/>
        <v>0.12441303671853034</v>
      </c>
      <c r="N28" s="85">
        <v>60975664</v>
      </c>
      <c r="O28" s="86">
        <v>0</v>
      </c>
      <c r="P28" s="86">
        <f t="shared" si="4"/>
        <v>60975664</v>
      </c>
      <c r="Q28" s="104">
        <f t="shared" si="5"/>
        <v>0.15337515488898326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110437179</v>
      </c>
      <c r="AA28" s="86">
        <f t="shared" si="11"/>
        <v>0</v>
      </c>
      <c r="AB28" s="86">
        <f t="shared" si="12"/>
        <v>110437179</v>
      </c>
      <c r="AC28" s="104">
        <f t="shared" si="13"/>
        <v>0.2777881916075136</v>
      </c>
      <c r="AD28" s="85">
        <v>66900460</v>
      </c>
      <c r="AE28" s="86">
        <v>0</v>
      </c>
      <c r="AF28" s="86">
        <f t="shared" si="14"/>
        <v>66900460</v>
      </c>
      <c r="AG28" s="86">
        <v>400490582</v>
      </c>
      <c r="AH28" s="86">
        <v>437274811</v>
      </c>
      <c r="AI28" s="87">
        <v>104378269</v>
      </c>
      <c r="AJ28" s="124">
        <f t="shared" si="15"/>
        <v>0.2606260264067833</v>
      </c>
      <c r="AK28" s="125">
        <f t="shared" si="16"/>
        <v>-0.08856136415205518</v>
      </c>
    </row>
    <row r="29" spans="1:37" ht="13.5">
      <c r="A29" s="62" t="s">
        <v>97</v>
      </c>
      <c r="B29" s="63" t="s">
        <v>388</v>
      </c>
      <c r="C29" s="64" t="s">
        <v>389</v>
      </c>
      <c r="D29" s="85">
        <v>537930402</v>
      </c>
      <c r="E29" s="86">
        <v>56522997</v>
      </c>
      <c r="F29" s="87">
        <f t="shared" si="0"/>
        <v>594453399</v>
      </c>
      <c r="G29" s="85">
        <v>537930402</v>
      </c>
      <c r="H29" s="86">
        <v>56522997</v>
      </c>
      <c r="I29" s="87">
        <f t="shared" si="1"/>
        <v>594453399</v>
      </c>
      <c r="J29" s="85">
        <v>126778629</v>
      </c>
      <c r="K29" s="86">
        <v>18123851</v>
      </c>
      <c r="L29" s="86">
        <f t="shared" si="2"/>
        <v>144902480</v>
      </c>
      <c r="M29" s="104">
        <f t="shared" si="3"/>
        <v>0.24375750940907648</v>
      </c>
      <c r="N29" s="85">
        <v>134539823</v>
      </c>
      <c r="O29" s="86">
        <v>13306306</v>
      </c>
      <c r="P29" s="86">
        <f t="shared" si="4"/>
        <v>147846129</v>
      </c>
      <c r="Q29" s="104">
        <f t="shared" si="5"/>
        <v>0.24870936771277508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261318452</v>
      </c>
      <c r="AA29" s="86">
        <f t="shared" si="11"/>
        <v>31430157</v>
      </c>
      <c r="AB29" s="86">
        <f t="shared" si="12"/>
        <v>292748609</v>
      </c>
      <c r="AC29" s="104">
        <f t="shared" si="13"/>
        <v>0.49246687712185155</v>
      </c>
      <c r="AD29" s="85">
        <v>128195835</v>
      </c>
      <c r="AE29" s="86">
        <v>41903252</v>
      </c>
      <c r="AF29" s="86">
        <f t="shared" si="14"/>
        <v>170099087</v>
      </c>
      <c r="AG29" s="86">
        <v>612725807</v>
      </c>
      <c r="AH29" s="86">
        <v>635232030</v>
      </c>
      <c r="AI29" s="87">
        <v>315832051</v>
      </c>
      <c r="AJ29" s="124">
        <f t="shared" si="15"/>
        <v>0.5154541352621695</v>
      </c>
      <c r="AK29" s="125">
        <f t="shared" si="16"/>
        <v>-0.13082350054001168</v>
      </c>
    </row>
    <row r="30" spans="1:37" ht="13.5">
      <c r="A30" s="62" t="s">
        <v>97</v>
      </c>
      <c r="B30" s="63" t="s">
        <v>390</v>
      </c>
      <c r="C30" s="64" t="s">
        <v>391</v>
      </c>
      <c r="D30" s="85">
        <v>406626851</v>
      </c>
      <c r="E30" s="86">
        <v>96366777</v>
      </c>
      <c r="F30" s="87">
        <f t="shared" si="0"/>
        <v>502993628</v>
      </c>
      <c r="G30" s="85">
        <v>406626851</v>
      </c>
      <c r="H30" s="86">
        <v>96366777</v>
      </c>
      <c r="I30" s="87">
        <f t="shared" si="1"/>
        <v>502993628</v>
      </c>
      <c r="J30" s="85">
        <v>60871118</v>
      </c>
      <c r="K30" s="86">
        <v>17561292</v>
      </c>
      <c r="L30" s="86">
        <f t="shared" si="2"/>
        <v>78432410</v>
      </c>
      <c r="M30" s="104">
        <f t="shared" si="3"/>
        <v>0.15593121986825645</v>
      </c>
      <c r="N30" s="85">
        <v>24955723</v>
      </c>
      <c r="O30" s="86">
        <v>26238173</v>
      </c>
      <c r="P30" s="86">
        <f t="shared" si="4"/>
        <v>51193896</v>
      </c>
      <c r="Q30" s="104">
        <f t="shared" si="5"/>
        <v>0.10177841855284894</v>
      </c>
      <c r="R30" s="85">
        <v>0</v>
      </c>
      <c r="S30" s="86">
        <v>0</v>
      </c>
      <c r="T30" s="86">
        <f t="shared" si="6"/>
        <v>0</v>
      </c>
      <c r="U30" s="104">
        <f t="shared" si="7"/>
        <v>0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f t="shared" si="10"/>
        <v>85826841</v>
      </c>
      <c r="AA30" s="86">
        <f t="shared" si="11"/>
        <v>43799465</v>
      </c>
      <c r="AB30" s="86">
        <f t="shared" si="12"/>
        <v>129626306</v>
      </c>
      <c r="AC30" s="104">
        <f t="shared" si="13"/>
        <v>0.2577096384211054</v>
      </c>
      <c r="AD30" s="85">
        <v>66200202</v>
      </c>
      <c r="AE30" s="86">
        <v>2843639</v>
      </c>
      <c r="AF30" s="86">
        <f t="shared" si="14"/>
        <v>69043841</v>
      </c>
      <c r="AG30" s="86">
        <v>478891981</v>
      </c>
      <c r="AH30" s="86">
        <v>478341232</v>
      </c>
      <c r="AI30" s="87">
        <v>172951535</v>
      </c>
      <c r="AJ30" s="124">
        <f t="shared" si="15"/>
        <v>0.3611493653304669</v>
      </c>
      <c r="AK30" s="125">
        <f t="shared" si="16"/>
        <v>-0.25853059073002616</v>
      </c>
    </row>
    <row r="31" spans="1:37" ht="13.5">
      <c r="A31" s="62" t="s">
        <v>97</v>
      </c>
      <c r="B31" s="63" t="s">
        <v>392</v>
      </c>
      <c r="C31" s="64" t="s">
        <v>393</v>
      </c>
      <c r="D31" s="85">
        <v>954363492</v>
      </c>
      <c r="E31" s="86">
        <v>277416000</v>
      </c>
      <c r="F31" s="87">
        <f t="shared" si="0"/>
        <v>1231779492</v>
      </c>
      <c r="G31" s="85">
        <v>954363492</v>
      </c>
      <c r="H31" s="86">
        <v>277416000</v>
      </c>
      <c r="I31" s="87">
        <f t="shared" si="1"/>
        <v>1231779492</v>
      </c>
      <c r="J31" s="85">
        <v>198247478</v>
      </c>
      <c r="K31" s="86">
        <v>32983709</v>
      </c>
      <c r="L31" s="86">
        <f t="shared" si="2"/>
        <v>231231187</v>
      </c>
      <c r="M31" s="104">
        <f t="shared" si="3"/>
        <v>0.18772125084219213</v>
      </c>
      <c r="N31" s="85">
        <v>202792862</v>
      </c>
      <c r="O31" s="86">
        <v>89311290</v>
      </c>
      <c r="P31" s="86">
        <f t="shared" si="4"/>
        <v>292104152</v>
      </c>
      <c r="Q31" s="104">
        <f t="shared" si="5"/>
        <v>0.23713997017901317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401040340</v>
      </c>
      <c r="AA31" s="86">
        <f t="shared" si="11"/>
        <v>122294999</v>
      </c>
      <c r="AB31" s="86">
        <f t="shared" si="12"/>
        <v>523335339</v>
      </c>
      <c r="AC31" s="104">
        <f t="shared" si="13"/>
        <v>0.4248612210212053</v>
      </c>
      <c r="AD31" s="85">
        <v>173289265</v>
      </c>
      <c r="AE31" s="86">
        <v>98172413</v>
      </c>
      <c r="AF31" s="86">
        <f t="shared" si="14"/>
        <v>271461678</v>
      </c>
      <c r="AG31" s="86">
        <v>1371211523</v>
      </c>
      <c r="AH31" s="86">
        <v>1356660269</v>
      </c>
      <c r="AI31" s="87">
        <v>395081592</v>
      </c>
      <c r="AJ31" s="124">
        <f t="shared" si="15"/>
        <v>0.288125927599866</v>
      </c>
      <c r="AK31" s="125">
        <f t="shared" si="16"/>
        <v>0.07604194504389672</v>
      </c>
    </row>
    <row r="32" spans="1:37" ht="13.5">
      <c r="A32" s="62" t="s">
        <v>97</v>
      </c>
      <c r="B32" s="63" t="s">
        <v>394</v>
      </c>
      <c r="C32" s="64" t="s">
        <v>395</v>
      </c>
      <c r="D32" s="85">
        <v>634030404</v>
      </c>
      <c r="E32" s="86">
        <v>160512940</v>
      </c>
      <c r="F32" s="87">
        <f t="shared" si="0"/>
        <v>794543344</v>
      </c>
      <c r="G32" s="85">
        <v>634030404</v>
      </c>
      <c r="H32" s="86">
        <v>160512940</v>
      </c>
      <c r="I32" s="87">
        <f t="shared" si="1"/>
        <v>794543344</v>
      </c>
      <c r="J32" s="85">
        <v>93988895</v>
      </c>
      <c r="K32" s="86">
        <v>4296787</v>
      </c>
      <c r="L32" s="86">
        <f t="shared" si="2"/>
        <v>98285682</v>
      </c>
      <c r="M32" s="104">
        <f t="shared" si="3"/>
        <v>0.12370084368864841</v>
      </c>
      <c r="N32" s="85">
        <v>341968136</v>
      </c>
      <c r="O32" s="86">
        <v>8826352</v>
      </c>
      <c r="P32" s="86">
        <f t="shared" si="4"/>
        <v>350794488</v>
      </c>
      <c r="Q32" s="104">
        <f t="shared" si="5"/>
        <v>0.4415045329484253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435957031</v>
      </c>
      <c r="AA32" s="86">
        <f t="shared" si="11"/>
        <v>13123139</v>
      </c>
      <c r="AB32" s="86">
        <f t="shared" si="12"/>
        <v>449080170</v>
      </c>
      <c r="AC32" s="104">
        <f t="shared" si="13"/>
        <v>0.5652053766370737</v>
      </c>
      <c r="AD32" s="85">
        <v>45527811</v>
      </c>
      <c r="AE32" s="86">
        <v>5982609</v>
      </c>
      <c r="AF32" s="86">
        <f t="shared" si="14"/>
        <v>51510420</v>
      </c>
      <c r="AG32" s="86">
        <v>699001176</v>
      </c>
      <c r="AH32" s="86">
        <v>743271927</v>
      </c>
      <c r="AI32" s="87">
        <v>68808283</v>
      </c>
      <c r="AJ32" s="124">
        <f t="shared" si="15"/>
        <v>0.09843800749199312</v>
      </c>
      <c r="AK32" s="125">
        <f t="shared" si="16"/>
        <v>5.8101655548527855</v>
      </c>
    </row>
    <row r="33" spans="1:37" ht="13.5">
      <c r="A33" s="62" t="s">
        <v>112</v>
      </c>
      <c r="B33" s="63" t="s">
        <v>396</v>
      </c>
      <c r="C33" s="64" t="s">
        <v>397</v>
      </c>
      <c r="D33" s="85">
        <v>168518937</v>
      </c>
      <c r="E33" s="86">
        <v>666000</v>
      </c>
      <c r="F33" s="87">
        <f t="shared" si="0"/>
        <v>169184937</v>
      </c>
      <c r="G33" s="85">
        <v>168518937</v>
      </c>
      <c r="H33" s="86">
        <v>666000</v>
      </c>
      <c r="I33" s="87">
        <f t="shared" si="1"/>
        <v>169184937</v>
      </c>
      <c r="J33" s="85">
        <v>7450074</v>
      </c>
      <c r="K33" s="86">
        <v>0</v>
      </c>
      <c r="L33" s="86">
        <f t="shared" si="2"/>
        <v>7450074</v>
      </c>
      <c r="M33" s="104">
        <f t="shared" si="3"/>
        <v>0.04403509042888375</v>
      </c>
      <c r="N33" s="85">
        <v>16757556</v>
      </c>
      <c r="O33" s="86">
        <v>0</v>
      </c>
      <c r="P33" s="86">
        <f t="shared" si="4"/>
        <v>16757556</v>
      </c>
      <c r="Q33" s="104">
        <f t="shared" si="5"/>
        <v>0.09904874687514291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24207630</v>
      </c>
      <c r="AA33" s="86">
        <f t="shared" si="11"/>
        <v>0</v>
      </c>
      <c r="AB33" s="86">
        <f t="shared" si="12"/>
        <v>24207630</v>
      </c>
      <c r="AC33" s="104">
        <f t="shared" si="13"/>
        <v>0.14308383730402666</v>
      </c>
      <c r="AD33" s="85">
        <v>18246816</v>
      </c>
      <c r="AE33" s="86">
        <v>0</v>
      </c>
      <c r="AF33" s="86">
        <f t="shared" si="14"/>
        <v>18246816</v>
      </c>
      <c r="AG33" s="86">
        <v>162027705</v>
      </c>
      <c r="AH33" s="86">
        <v>164877705</v>
      </c>
      <c r="AI33" s="87">
        <v>47909455</v>
      </c>
      <c r="AJ33" s="124">
        <f t="shared" si="15"/>
        <v>0.29568680862325364</v>
      </c>
      <c r="AK33" s="125">
        <f t="shared" si="16"/>
        <v>-0.08161752713459702</v>
      </c>
    </row>
    <row r="34" spans="1:37" ht="13.5">
      <c r="A34" s="65"/>
      <c r="B34" s="66" t="s">
        <v>398</v>
      </c>
      <c r="C34" s="67"/>
      <c r="D34" s="88">
        <f>SUM(D28:D33)</f>
        <v>3065417026</v>
      </c>
      <c r="E34" s="89">
        <f>SUM(E28:E33)</f>
        <v>625096714</v>
      </c>
      <c r="F34" s="90">
        <f t="shared" si="0"/>
        <v>3690513740</v>
      </c>
      <c r="G34" s="88">
        <f>SUM(G28:G33)</f>
        <v>3065417026</v>
      </c>
      <c r="H34" s="89">
        <f>SUM(H28:H33)</f>
        <v>625096714</v>
      </c>
      <c r="I34" s="90">
        <f t="shared" si="1"/>
        <v>3690513740</v>
      </c>
      <c r="J34" s="88">
        <f>SUM(J28:J33)</f>
        <v>536797709</v>
      </c>
      <c r="K34" s="89">
        <f>SUM(K28:K33)</f>
        <v>72965639</v>
      </c>
      <c r="L34" s="89">
        <f t="shared" si="2"/>
        <v>609763348</v>
      </c>
      <c r="M34" s="105">
        <f t="shared" si="3"/>
        <v>0.16522451641109456</v>
      </c>
      <c r="N34" s="88">
        <f>SUM(N28:N33)</f>
        <v>781989764</v>
      </c>
      <c r="O34" s="89">
        <f>SUM(O28:O33)</f>
        <v>137682121</v>
      </c>
      <c r="P34" s="89">
        <f t="shared" si="4"/>
        <v>919671885</v>
      </c>
      <c r="Q34" s="105">
        <f t="shared" si="5"/>
        <v>0.2491988784737596</v>
      </c>
      <c r="R34" s="88">
        <f>SUM(R28:R33)</f>
        <v>0</v>
      </c>
      <c r="S34" s="89">
        <f>SUM(S28:S33)</f>
        <v>0</v>
      </c>
      <c r="T34" s="89">
        <f t="shared" si="6"/>
        <v>0</v>
      </c>
      <c r="U34" s="105">
        <f t="shared" si="7"/>
        <v>0</v>
      </c>
      <c r="V34" s="88">
        <f>SUM(V28:V33)</f>
        <v>0</v>
      </c>
      <c r="W34" s="89">
        <f>SUM(W28:W33)</f>
        <v>0</v>
      </c>
      <c r="X34" s="89">
        <f t="shared" si="8"/>
        <v>0</v>
      </c>
      <c r="Y34" s="105">
        <f t="shared" si="9"/>
        <v>0</v>
      </c>
      <c r="Z34" s="88">
        <f t="shared" si="10"/>
        <v>1318787473</v>
      </c>
      <c r="AA34" s="89">
        <f t="shared" si="11"/>
        <v>210647760</v>
      </c>
      <c r="AB34" s="89">
        <f t="shared" si="12"/>
        <v>1529435233</v>
      </c>
      <c r="AC34" s="105">
        <f t="shared" si="13"/>
        <v>0.41442339488485413</v>
      </c>
      <c r="AD34" s="88">
        <f>SUM(AD28:AD33)</f>
        <v>498360389</v>
      </c>
      <c r="AE34" s="89">
        <f>SUM(AE28:AE33)</f>
        <v>148901913</v>
      </c>
      <c r="AF34" s="89">
        <f t="shared" si="14"/>
        <v>647262302</v>
      </c>
      <c r="AG34" s="89">
        <f>SUM(AG28:AG33)</f>
        <v>3724348774</v>
      </c>
      <c r="AH34" s="89">
        <f>SUM(AH28:AH33)</f>
        <v>3815657974</v>
      </c>
      <c r="AI34" s="90">
        <f>SUM(AI28:AI33)</f>
        <v>1104961185</v>
      </c>
      <c r="AJ34" s="126">
        <f t="shared" si="15"/>
        <v>0.2966857434818751</v>
      </c>
      <c r="AK34" s="127">
        <f t="shared" si="16"/>
        <v>0.42086428045982505</v>
      </c>
    </row>
    <row r="35" spans="1:37" ht="13.5">
      <c r="A35" s="62" t="s">
        <v>97</v>
      </c>
      <c r="B35" s="63" t="s">
        <v>399</v>
      </c>
      <c r="C35" s="64" t="s">
        <v>400</v>
      </c>
      <c r="D35" s="85">
        <v>284262830</v>
      </c>
      <c r="E35" s="86">
        <v>45653999</v>
      </c>
      <c r="F35" s="87">
        <f t="shared" si="0"/>
        <v>329916829</v>
      </c>
      <c r="G35" s="85">
        <v>284262830</v>
      </c>
      <c r="H35" s="86">
        <v>45653999</v>
      </c>
      <c r="I35" s="87">
        <f t="shared" si="1"/>
        <v>329916829</v>
      </c>
      <c r="J35" s="85">
        <v>0</v>
      </c>
      <c r="K35" s="86">
        <v>0</v>
      </c>
      <c r="L35" s="86">
        <f t="shared" si="2"/>
        <v>0</v>
      </c>
      <c r="M35" s="104">
        <f t="shared" si="3"/>
        <v>0</v>
      </c>
      <c r="N35" s="85">
        <v>0</v>
      </c>
      <c r="O35" s="86">
        <v>0</v>
      </c>
      <c r="P35" s="86">
        <f t="shared" si="4"/>
        <v>0</v>
      </c>
      <c r="Q35" s="104">
        <f t="shared" si="5"/>
        <v>0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0</v>
      </c>
      <c r="AA35" s="86">
        <f t="shared" si="11"/>
        <v>0</v>
      </c>
      <c r="AB35" s="86">
        <f t="shared" si="12"/>
        <v>0</v>
      </c>
      <c r="AC35" s="104">
        <f t="shared" si="13"/>
        <v>0</v>
      </c>
      <c r="AD35" s="85">
        <v>66472143</v>
      </c>
      <c r="AE35" s="86">
        <v>29548481</v>
      </c>
      <c r="AF35" s="86">
        <f t="shared" si="14"/>
        <v>96020624</v>
      </c>
      <c r="AG35" s="86">
        <v>331438546</v>
      </c>
      <c r="AH35" s="86">
        <v>335681683</v>
      </c>
      <c r="AI35" s="87">
        <v>188432707</v>
      </c>
      <c r="AJ35" s="124">
        <f t="shared" si="15"/>
        <v>0.5685298504779224</v>
      </c>
      <c r="AK35" s="125">
        <f t="shared" si="16"/>
        <v>-1</v>
      </c>
    </row>
    <row r="36" spans="1:37" ht="13.5">
      <c r="A36" s="62" t="s">
        <v>97</v>
      </c>
      <c r="B36" s="63" t="s">
        <v>401</v>
      </c>
      <c r="C36" s="64" t="s">
        <v>402</v>
      </c>
      <c r="D36" s="85">
        <v>471306290</v>
      </c>
      <c r="E36" s="86">
        <v>75868904</v>
      </c>
      <c r="F36" s="87">
        <f t="shared" si="0"/>
        <v>547175194</v>
      </c>
      <c r="G36" s="85">
        <v>471306290</v>
      </c>
      <c r="H36" s="86">
        <v>75868904</v>
      </c>
      <c r="I36" s="87">
        <f t="shared" si="1"/>
        <v>547175194</v>
      </c>
      <c r="J36" s="85">
        <v>86106879</v>
      </c>
      <c r="K36" s="86">
        <v>15701605</v>
      </c>
      <c r="L36" s="86">
        <f t="shared" si="2"/>
        <v>101808484</v>
      </c>
      <c r="M36" s="104">
        <f t="shared" si="3"/>
        <v>0.18606195075429535</v>
      </c>
      <c r="N36" s="85">
        <v>155970564</v>
      </c>
      <c r="O36" s="86">
        <v>22817789</v>
      </c>
      <c r="P36" s="86">
        <f t="shared" si="4"/>
        <v>178788353</v>
      </c>
      <c r="Q36" s="104">
        <f t="shared" si="5"/>
        <v>0.32674791357592137</v>
      </c>
      <c r="R36" s="85">
        <v>0</v>
      </c>
      <c r="S36" s="86">
        <v>0</v>
      </c>
      <c r="T36" s="86">
        <f t="shared" si="6"/>
        <v>0</v>
      </c>
      <c r="U36" s="104">
        <f t="shared" si="7"/>
        <v>0</v>
      </c>
      <c r="V36" s="85">
        <v>0</v>
      </c>
      <c r="W36" s="86">
        <v>0</v>
      </c>
      <c r="X36" s="86">
        <f t="shared" si="8"/>
        <v>0</v>
      </c>
      <c r="Y36" s="104">
        <f t="shared" si="9"/>
        <v>0</v>
      </c>
      <c r="Z36" s="85">
        <f t="shared" si="10"/>
        <v>242077443</v>
      </c>
      <c r="AA36" s="86">
        <f t="shared" si="11"/>
        <v>38519394</v>
      </c>
      <c r="AB36" s="86">
        <f t="shared" si="12"/>
        <v>280596837</v>
      </c>
      <c r="AC36" s="104">
        <f t="shared" si="13"/>
        <v>0.5128098643302167</v>
      </c>
      <c r="AD36" s="85">
        <v>104012553</v>
      </c>
      <c r="AE36" s="86">
        <v>27486066</v>
      </c>
      <c r="AF36" s="86">
        <f t="shared" si="14"/>
        <v>131498619</v>
      </c>
      <c r="AG36" s="86">
        <v>463689889</v>
      </c>
      <c r="AH36" s="86">
        <v>534255044</v>
      </c>
      <c r="AI36" s="87">
        <v>229917056</v>
      </c>
      <c r="AJ36" s="124">
        <f t="shared" si="15"/>
        <v>0.49584228911232525</v>
      </c>
      <c r="AK36" s="125">
        <f t="shared" si="16"/>
        <v>0.3596215257591413</v>
      </c>
    </row>
    <row r="37" spans="1:37" ht="13.5">
      <c r="A37" s="62" t="s">
        <v>97</v>
      </c>
      <c r="B37" s="63" t="s">
        <v>403</v>
      </c>
      <c r="C37" s="64" t="s">
        <v>404</v>
      </c>
      <c r="D37" s="85">
        <v>318399545</v>
      </c>
      <c r="E37" s="86">
        <v>104112173</v>
      </c>
      <c r="F37" s="87">
        <f t="shared" si="0"/>
        <v>422511718</v>
      </c>
      <c r="G37" s="85">
        <v>318399545</v>
      </c>
      <c r="H37" s="86">
        <v>104112173</v>
      </c>
      <c r="I37" s="87">
        <f t="shared" si="1"/>
        <v>422511718</v>
      </c>
      <c r="J37" s="85">
        <v>72571538</v>
      </c>
      <c r="K37" s="86">
        <v>45341166</v>
      </c>
      <c r="L37" s="86">
        <f t="shared" si="2"/>
        <v>117912704</v>
      </c>
      <c r="M37" s="104">
        <f t="shared" si="3"/>
        <v>0.27907558294040025</v>
      </c>
      <c r="N37" s="85">
        <v>59136535</v>
      </c>
      <c r="O37" s="86">
        <v>12446483</v>
      </c>
      <c r="P37" s="86">
        <f t="shared" si="4"/>
        <v>71583018</v>
      </c>
      <c r="Q37" s="104">
        <f t="shared" si="5"/>
        <v>0.16942256261872482</v>
      </c>
      <c r="R37" s="85">
        <v>0</v>
      </c>
      <c r="S37" s="86">
        <v>0</v>
      </c>
      <c r="T37" s="86">
        <f t="shared" si="6"/>
        <v>0</v>
      </c>
      <c r="U37" s="104">
        <f t="shared" si="7"/>
        <v>0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f t="shared" si="10"/>
        <v>131708073</v>
      </c>
      <c r="AA37" s="86">
        <f t="shared" si="11"/>
        <v>57787649</v>
      </c>
      <c r="AB37" s="86">
        <f t="shared" si="12"/>
        <v>189495722</v>
      </c>
      <c r="AC37" s="104">
        <f t="shared" si="13"/>
        <v>0.44849814555912504</v>
      </c>
      <c r="AD37" s="85">
        <v>73414536</v>
      </c>
      <c r="AE37" s="86">
        <v>40239889</v>
      </c>
      <c r="AF37" s="86">
        <f t="shared" si="14"/>
        <v>113654425</v>
      </c>
      <c r="AG37" s="86">
        <v>413778362</v>
      </c>
      <c r="AH37" s="86">
        <v>476469938</v>
      </c>
      <c r="AI37" s="87">
        <v>245989194</v>
      </c>
      <c r="AJ37" s="124">
        <f t="shared" si="15"/>
        <v>0.5944950644857548</v>
      </c>
      <c r="AK37" s="125">
        <f t="shared" si="16"/>
        <v>-0.37016954685222325</v>
      </c>
    </row>
    <row r="38" spans="1:37" ht="13.5">
      <c r="A38" s="62" t="s">
        <v>97</v>
      </c>
      <c r="B38" s="63" t="s">
        <v>405</v>
      </c>
      <c r="C38" s="64" t="s">
        <v>406</v>
      </c>
      <c r="D38" s="85">
        <v>634793865</v>
      </c>
      <c r="E38" s="86">
        <v>139508000</v>
      </c>
      <c r="F38" s="87">
        <f t="shared" si="0"/>
        <v>774301865</v>
      </c>
      <c r="G38" s="85">
        <v>583563921</v>
      </c>
      <c r="H38" s="86">
        <v>122085100</v>
      </c>
      <c r="I38" s="87">
        <f t="shared" si="1"/>
        <v>705649021</v>
      </c>
      <c r="J38" s="85">
        <v>88828818</v>
      </c>
      <c r="K38" s="86">
        <v>17332702</v>
      </c>
      <c r="L38" s="86">
        <f t="shared" si="2"/>
        <v>106161520</v>
      </c>
      <c r="M38" s="104">
        <f t="shared" si="3"/>
        <v>0.1371061142930348</v>
      </c>
      <c r="N38" s="85">
        <v>85788482</v>
      </c>
      <c r="O38" s="86">
        <v>18506945</v>
      </c>
      <c r="P38" s="86">
        <f t="shared" si="4"/>
        <v>104295427</v>
      </c>
      <c r="Q38" s="104">
        <f t="shared" si="5"/>
        <v>0.13469608135323297</v>
      </c>
      <c r="R38" s="85">
        <v>0</v>
      </c>
      <c r="S38" s="86">
        <v>0</v>
      </c>
      <c r="T38" s="86">
        <f t="shared" si="6"/>
        <v>0</v>
      </c>
      <c r="U38" s="104">
        <f t="shared" si="7"/>
        <v>0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f t="shared" si="10"/>
        <v>174617300</v>
      </c>
      <c r="AA38" s="86">
        <f t="shared" si="11"/>
        <v>35839647</v>
      </c>
      <c r="AB38" s="86">
        <f t="shared" si="12"/>
        <v>210456947</v>
      </c>
      <c r="AC38" s="104">
        <f t="shared" si="13"/>
        <v>0.27180219564626773</v>
      </c>
      <c r="AD38" s="85">
        <v>119621518</v>
      </c>
      <c r="AE38" s="86">
        <v>37290893</v>
      </c>
      <c r="AF38" s="86">
        <f t="shared" si="14"/>
        <v>156912411</v>
      </c>
      <c r="AG38" s="86">
        <v>724685519</v>
      </c>
      <c r="AH38" s="86">
        <v>797468426</v>
      </c>
      <c r="AI38" s="87">
        <v>285865612</v>
      </c>
      <c r="AJ38" s="124">
        <f t="shared" si="15"/>
        <v>0.39446850324050703</v>
      </c>
      <c r="AK38" s="125">
        <f t="shared" si="16"/>
        <v>-0.33532710169114666</v>
      </c>
    </row>
    <row r="39" spans="1:37" ht="13.5">
      <c r="A39" s="62" t="s">
        <v>112</v>
      </c>
      <c r="B39" s="63" t="s">
        <v>407</v>
      </c>
      <c r="C39" s="64" t="s">
        <v>408</v>
      </c>
      <c r="D39" s="85">
        <v>939277257</v>
      </c>
      <c r="E39" s="86">
        <v>669469337</v>
      </c>
      <c r="F39" s="87">
        <f t="shared" si="0"/>
        <v>1608746594</v>
      </c>
      <c r="G39" s="85">
        <v>939277257</v>
      </c>
      <c r="H39" s="86">
        <v>669469337</v>
      </c>
      <c r="I39" s="87">
        <f t="shared" si="1"/>
        <v>1608746594</v>
      </c>
      <c r="J39" s="85">
        <v>453376341</v>
      </c>
      <c r="K39" s="86">
        <v>51830337</v>
      </c>
      <c r="L39" s="86">
        <f t="shared" si="2"/>
        <v>505206678</v>
      </c>
      <c r="M39" s="104">
        <f t="shared" si="3"/>
        <v>0.31403744995279226</v>
      </c>
      <c r="N39" s="85">
        <v>239772284</v>
      </c>
      <c r="O39" s="86">
        <v>158733393</v>
      </c>
      <c r="P39" s="86">
        <f t="shared" si="4"/>
        <v>398505677</v>
      </c>
      <c r="Q39" s="104">
        <f t="shared" si="5"/>
        <v>0.2477119009832073</v>
      </c>
      <c r="R39" s="85">
        <v>0</v>
      </c>
      <c r="S39" s="86">
        <v>0</v>
      </c>
      <c r="T39" s="86">
        <f t="shared" si="6"/>
        <v>0</v>
      </c>
      <c r="U39" s="104">
        <f t="shared" si="7"/>
        <v>0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f t="shared" si="10"/>
        <v>693148625</v>
      </c>
      <c r="AA39" s="86">
        <f t="shared" si="11"/>
        <v>210563730</v>
      </c>
      <c r="AB39" s="86">
        <f t="shared" si="12"/>
        <v>903712355</v>
      </c>
      <c r="AC39" s="104">
        <f t="shared" si="13"/>
        <v>0.5617493509359995</v>
      </c>
      <c r="AD39" s="85">
        <v>218710509</v>
      </c>
      <c r="AE39" s="86">
        <v>134752501</v>
      </c>
      <c r="AF39" s="86">
        <f t="shared" si="14"/>
        <v>353463010</v>
      </c>
      <c r="AG39" s="86">
        <v>1556469000</v>
      </c>
      <c r="AH39" s="86">
        <v>1601633724</v>
      </c>
      <c r="AI39" s="87">
        <v>635133873</v>
      </c>
      <c r="AJ39" s="124">
        <f t="shared" si="15"/>
        <v>0.40806072783974495</v>
      </c>
      <c r="AK39" s="125">
        <f t="shared" si="16"/>
        <v>0.12743247730505103</v>
      </c>
    </row>
    <row r="40" spans="1:37" ht="13.5">
      <c r="A40" s="65"/>
      <c r="B40" s="66" t="s">
        <v>409</v>
      </c>
      <c r="C40" s="67"/>
      <c r="D40" s="88">
        <f>SUM(D35:D39)</f>
        <v>2648039787</v>
      </c>
      <c r="E40" s="89">
        <f>SUM(E35:E39)</f>
        <v>1034612413</v>
      </c>
      <c r="F40" s="90">
        <f t="shared" si="0"/>
        <v>3682652200</v>
      </c>
      <c r="G40" s="88">
        <f>SUM(G35:G39)</f>
        <v>2596809843</v>
      </c>
      <c r="H40" s="89">
        <f>SUM(H35:H39)</f>
        <v>1017189513</v>
      </c>
      <c r="I40" s="90">
        <f t="shared" si="1"/>
        <v>3613999356</v>
      </c>
      <c r="J40" s="88">
        <f>SUM(J35:J39)</f>
        <v>700883576</v>
      </c>
      <c r="K40" s="89">
        <f>SUM(K35:K39)</f>
        <v>130205810</v>
      </c>
      <c r="L40" s="89">
        <f t="shared" si="2"/>
        <v>831089386</v>
      </c>
      <c r="M40" s="105">
        <f t="shared" si="3"/>
        <v>0.22567686028020784</v>
      </c>
      <c r="N40" s="88">
        <f>SUM(N35:N39)</f>
        <v>540667865</v>
      </c>
      <c r="O40" s="89">
        <f>SUM(O35:O39)</f>
        <v>212504610</v>
      </c>
      <c r="P40" s="89">
        <f t="shared" si="4"/>
        <v>753172475</v>
      </c>
      <c r="Q40" s="105">
        <f t="shared" si="5"/>
        <v>0.20451903522140918</v>
      </c>
      <c r="R40" s="88">
        <f>SUM(R35:R39)</f>
        <v>0</v>
      </c>
      <c r="S40" s="89">
        <f>SUM(S35:S39)</f>
        <v>0</v>
      </c>
      <c r="T40" s="89">
        <f t="shared" si="6"/>
        <v>0</v>
      </c>
      <c r="U40" s="105">
        <f t="shared" si="7"/>
        <v>0</v>
      </c>
      <c r="V40" s="88">
        <f>SUM(V35:V39)</f>
        <v>0</v>
      </c>
      <c r="W40" s="89">
        <f>SUM(W35:W39)</f>
        <v>0</v>
      </c>
      <c r="X40" s="89">
        <f t="shared" si="8"/>
        <v>0</v>
      </c>
      <c r="Y40" s="105">
        <f t="shared" si="9"/>
        <v>0</v>
      </c>
      <c r="Z40" s="88">
        <f t="shared" si="10"/>
        <v>1241551441</v>
      </c>
      <c r="AA40" s="89">
        <f t="shared" si="11"/>
        <v>342710420</v>
      </c>
      <c r="AB40" s="89">
        <f t="shared" si="12"/>
        <v>1584261861</v>
      </c>
      <c r="AC40" s="105">
        <f t="shared" si="13"/>
        <v>0.430195895501617</v>
      </c>
      <c r="AD40" s="88">
        <f>SUM(AD35:AD39)</f>
        <v>582231259</v>
      </c>
      <c r="AE40" s="89">
        <f>SUM(AE35:AE39)</f>
        <v>269317830</v>
      </c>
      <c r="AF40" s="89">
        <f t="shared" si="14"/>
        <v>851549089</v>
      </c>
      <c r="AG40" s="89">
        <f>SUM(AG35:AG39)</f>
        <v>3490061316</v>
      </c>
      <c r="AH40" s="89">
        <f>SUM(AH35:AH39)</f>
        <v>3745508815</v>
      </c>
      <c r="AI40" s="90">
        <f>SUM(AI35:AI39)</f>
        <v>1585338442</v>
      </c>
      <c r="AJ40" s="126">
        <f t="shared" si="15"/>
        <v>0.45424372194611606</v>
      </c>
      <c r="AK40" s="127">
        <f t="shared" si="16"/>
        <v>-0.11552665051350908</v>
      </c>
    </row>
    <row r="41" spans="1:37" ht="13.5">
      <c r="A41" s="68"/>
      <c r="B41" s="69" t="s">
        <v>410</v>
      </c>
      <c r="C41" s="70"/>
      <c r="D41" s="91">
        <f>SUM(D9:D14,D16:D20,D22:D26,D28:D33,D35:D39)</f>
        <v>17297346595</v>
      </c>
      <c r="E41" s="92">
        <f>SUM(E9:E14,E16:E20,E22:E26,E28:E33,E35:E39)</f>
        <v>6605560884</v>
      </c>
      <c r="F41" s="93">
        <f t="shared" si="0"/>
        <v>23902907479</v>
      </c>
      <c r="G41" s="91">
        <f>SUM(G9:G14,G16:G20,G22:G26,G28:G33,G35:G39)</f>
        <v>17246116651</v>
      </c>
      <c r="H41" s="92">
        <f>SUM(H9:H14,H16:H20,H22:H26,H28:H33,H35:H39)</f>
        <v>6588137984</v>
      </c>
      <c r="I41" s="93">
        <f t="shared" si="1"/>
        <v>23834254635</v>
      </c>
      <c r="J41" s="91">
        <f>SUM(J9:J14,J16:J20,J22:J26,J28:J33,J35:J39)</f>
        <v>3255203064</v>
      </c>
      <c r="K41" s="92">
        <f>SUM(K9:K14,K16:K20,K22:K26,K28:K33,K35:K39)</f>
        <v>847985658</v>
      </c>
      <c r="L41" s="92">
        <f t="shared" si="2"/>
        <v>4103188722</v>
      </c>
      <c r="M41" s="106">
        <f t="shared" si="3"/>
        <v>0.17166065365081104</v>
      </c>
      <c r="N41" s="91">
        <f>SUM(N9:N14,N16:N20,N22:N26,N28:N33,N35:N39)</f>
        <v>3697553571</v>
      </c>
      <c r="O41" s="92">
        <f>SUM(O9:O14,O16:O20,O22:O26,O28:O33,O35:O39)</f>
        <v>1299965902</v>
      </c>
      <c r="P41" s="92">
        <f t="shared" si="4"/>
        <v>4997519473</v>
      </c>
      <c r="Q41" s="106">
        <f t="shared" si="5"/>
        <v>0.2090757987240921</v>
      </c>
      <c r="R41" s="91">
        <f>SUM(R9:R14,R16:R20,R22:R26,R28:R33,R35:R39)</f>
        <v>0</v>
      </c>
      <c r="S41" s="92">
        <f>SUM(S9:S14,S16:S20,S22:S26,S28:S33,S35:S39)</f>
        <v>0</v>
      </c>
      <c r="T41" s="92">
        <f t="shared" si="6"/>
        <v>0</v>
      </c>
      <c r="U41" s="106">
        <f t="shared" si="7"/>
        <v>0</v>
      </c>
      <c r="V41" s="91">
        <f>SUM(V9:V14,V16:V20,V22:V26,V28:V33,V35:V39)</f>
        <v>0</v>
      </c>
      <c r="W41" s="92">
        <f>SUM(W9:W14,W16:W20,W22:W26,W28:W33,W35:W39)</f>
        <v>0</v>
      </c>
      <c r="X41" s="92">
        <f t="shared" si="8"/>
        <v>0</v>
      </c>
      <c r="Y41" s="106">
        <f t="shared" si="9"/>
        <v>0</v>
      </c>
      <c r="Z41" s="91">
        <f t="shared" si="10"/>
        <v>6952756635</v>
      </c>
      <c r="AA41" s="92">
        <f t="shared" si="11"/>
        <v>2147951560</v>
      </c>
      <c r="AB41" s="92">
        <f t="shared" si="12"/>
        <v>9100708195</v>
      </c>
      <c r="AC41" s="106">
        <f t="shared" si="13"/>
        <v>0.38073645237490317</v>
      </c>
      <c r="AD41" s="91">
        <f>SUM(AD9:AD14,AD16:AD20,AD22:AD26,AD28:AD33,AD35:AD39)</f>
        <v>3412258222</v>
      </c>
      <c r="AE41" s="92">
        <f>SUM(AE9:AE14,AE16:AE20,AE22:AE26,AE28:AE33,AE35:AE39)</f>
        <v>1362994401</v>
      </c>
      <c r="AF41" s="92">
        <f t="shared" si="14"/>
        <v>4775252623</v>
      </c>
      <c r="AG41" s="92">
        <f>SUM(AG9:AG14,AG16:AG20,AG22:AG26,AG28:AG33,AG35:AG39)</f>
        <v>22060722693</v>
      </c>
      <c r="AH41" s="92">
        <f>SUM(AH9:AH14,AH16:AH20,AH22:AH26,AH28:AH33,AH35:AH39)</f>
        <v>22715659823</v>
      </c>
      <c r="AI41" s="93">
        <f>SUM(AI9:AI14,AI16:AI20,AI22:AI26,AI28:AI33,AI35:AI39)</f>
        <v>8457536946</v>
      </c>
      <c r="AJ41" s="128">
        <f t="shared" si="15"/>
        <v>0.38337533469307544</v>
      </c>
      <c r="AK41" s="129">
        <f t="shared" si="16"/>
        <v>0.04654556890444961</v>
      </c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615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3.5">
      <c r="A3" s="5"/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1</v>
      </c>
      <c r="E4" s="134"/>
      <c r="F4" s="134"/>
      <c r="G4" s="134" t="s">
        <v>2</v>
      </c>
      <c r="H4" s="134"/>
      <c r="I4" s="134"/>
      <c r="J4" s="135" t="s">
        <v>3</v>
      </c>
      <c r="K4" s="136"/>
      <c r="L4" s="136"/>
      <c r="M4" s="137"/>
      <c r="N4" s="135" t="s">
        <v>4</v>
      </c>
      <c r="O4" s="138"/>
      <c r="P4" s="138"/>
      <c r="Q4" s="139"/>
      <c r="R4" s="135" t="s">
        <v>5</v>
      </c>
      <c r="S4" s="138"/>
      <c r="T4" s="138"/>
      <c r="U4" s="139"/>
      <c r="V4" s="135" t="s">
        <v>6</v>
      </c>
      <c r="W4" s="140"/>
      <c r="X4" s="140"/>
      <c r="Y4" s="141"/>
      <c r="Z4" s="135" t="s">
        <v>7</v>
      </c>
      <c r="AA4" s="136"/>
      <c r="AB4" s="136"/>
      <c r="AC4" s="137"/>
      <c r="AD4" s="135" t="s">
        <v>8</v>
      </c>
      <c r="AE4" s="136"/>
      <c r="AF4" s="136"/>
      <c r="AG4" s="136"/>
      <c r="AH4" s="136"/>
      <c r="AI4" s="136"/>
      <c r="AJ4" s="137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31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97</v>
      </c>
      <c r="B9" s="63" t="s">
        <v>411</v>
      </c>
      <c r="C9" s="64" t="s">
        <v>412</v>
      </c>
      <c r="D9" s="85">
        <v>454554281</v>
      </c>
      <c r="E9" s="86">
        <v>134986001</v>
      </c>
      <c r="F9" s="87">
        <f>$D9+$E9</f>
        <v>589540282</v>
      </c>
      <c r="G9" s="85">
        <v>454554281</v>
      </c>
      <c r="H9" s="86">
        <v>134986001</v>
      </c>
      <c r="I9" s="87">
        <f>$G9+$H9</f>
        <v>589540282</v>
      </c>
      <c r="J9" s="85">
        <v>150780943</v>
      </c>
      <c r="K9" s="86">
        <v>53027201</v>
      </c>
      <c r="L9" s="86">
        <f>$J9+$K9</f>
        <v>203808144</v>
      </c>
      <c r="M9" s="104">
        <f>IF($F9=0,0,$L9/$F9)</f>
        <v>0.34570690116133573</v>
      </c>
      <c r="N9" s="85">
        <v>113458598</v>
      </c>
      <c r="O9" s="86">
        <v>36156758</v>
      </c>
      <c r="P9" s="86">
        <f>$N9+$O9</f>
        <v>149615356</v>
      </c>
      <c r="Q9" s="104">
        <f>IF($F9=0,0,$P9/$F9)</f>
        <v>0.25378309263691673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</f>
        <v>264239541</v>
      </c>
      <c r="AA9" s="86">
        <f>$K9+$O9</f>
        <v>89183959</v>
      </c>
      <c r="AB9" s="86">
        <f>$Z9+$AA9</f>
        <v>353423500</v>
      </c>
      <c r="AC9" s="104">
        <f>IF($F9=0,0,$AB9/$F9)</f>
        <v>0.5994899937982524</v>
      </c>
      <c r="AD9" s="85">
        <v>50376691</v>
      </c>
      <c r="AE9" s="86">
        <v>33853677</v>
      </c>
      <c r="AF9" s="86">
        <f>$AD9+$AE9</f>
        <v>84230368</v>
      </c>
      <c r="AG9" s="86">
        <v>539233357</v>
      </c>
      <c r="AH9" s="86">
        <v>539233357</v>
      </c>
      <c r="AI9" s="87">
        <v>203771828</v>
      </c>
      <c r="AJ9" s="124">
        <f>IF($AG9=0,0,$AI9/$AG9)</f>
        <v>0.3778917334299851</v>
      </c>
      <c r="AK9" s="125">
        <f>IF($AF9=0,0,(($P9/$AF9)-1))</f>
        <v>0.77626382921656</v>
      </c>
    </row>
    <row r="10" spans="1:37" ht="13.5">
      <c r="A10" s="62" t="s">
        <v>97</v>
      </c>
      <c r="B10" s="63" t="s">
        <v>413</v>
      </c>
      <c r="C10" s="64" t="s">
        <v>414</v>
      </c>
      <c r="D10" s="85">
        <v>849147020</v>
      </c>
      <c r="E10" s="86">
        <v>94283571</v>
      </c>
      <c r="F10" s="87">
        <f aca="true" t="shared" si="0" ref="F10:F32">$D10+$E10</f>
        <v>943430591</v>
      </c>
      <c r="G10" s="85">
        <v>849147020</v>
      </c>
      <c r="H10" s="86">
        <v>94283571</v>
      </c>
      <c r="I10" s="87">
        <f aca="true" t="shared" si="1" ref="I10:I32">$G10+$H10</f>
        <v>943430591</v>
      </c>
      <c r="J10" s="85">
        <v>136131268</v>
      </c>
      <c r="K10" s="86">
        <v>10161102</v>
      </c>
      <c r="L10" s="86">
        <f aca="true" t="shared" si="2" ref="L10:L32">$J10+$K10</f>
        <v>146292370</v>
      </c>
      <c r="M10" s="104">
        <f aca="true" t="shared" si="3" ref="M10:M32">IF($F10=0,0,$L10/$F10)</f>
        <v>0.1550642637577988</v>
      </c>
      <c r="N10" s="85">
        <v>319470112</v>
      </c>
      <c r="O10" s="86">
        <v>13959455</v>
      </c>
      <c r="P10" s="86">
        <f aca="true" t="shared" si="4" ref="P10:P32">$N10+$O10</f>
        <v>333429567</v>
      </c>
      <c r="Q10" s="104">
        <f aca="true" t="shared" si="5" ref="Q10:Q32">IF($F10=0,0,$P10/$F10)</f>
        <v>0.3534224670906394</v>
      </c>
      <c r="R10" s="85">
        <v>0</v>
      </c>
      <c r="S10" s="86">
        <v>0</v>
      </c>
      <c r="T10" s="86">
        <f aca="true" t="shared" si="6" ref="T10:T32">$R10+$S10</f>
        <v>0</v>
      </c>
      <c r="U10" s="104">
        <f aca="true" t="shared" si="7" ref="U10:U32">IF($I10=0,0,$T10/$I10)</f>
        <v>0</v>
      </c>
      <c r="V10" s="85">
        <v>0</v>
      </c>
      <c r="W10" s="86">
        <v>0</v>
      </c>
      <c r="X10" s="86">
        <f aca="true" t="shared" si="8" ref="X10:X32">$V10+$W10</f>
        <v>0</v>
      </c>
      <c r="Y10" s="104">
        <f aca="true" t="shared" si="9" ref="Y10:Y32">IF($I10=0,0,$X10/$I10)</f>
        <v>0</v>
      </c>
      <c r="Z10" s="85">
        <f aca="true" t="shared" si="10" ref="Z10:Z32">$J10+$N10</f>
        <v>455601380</v>
      </c>
      <c r="AA10" s="86">
        <f aca="true" t="shared" si="11" ref="AA10:AA32">$K10+$O10</f>
        <v>24120557</v>
      </c>
      <c r="AB10" s="86">
        <f aca="true" t="shared" si="12" ref="AB10:AB32">$Z10+$AA10</f>
        <v>479721937</v>
      </c>
      <c r="AC10" s="104">
        <f aca="true" t="shared" si="13" ref="AC10:AC32">IF($F10=0,0,$AB10/$F10)</f>
        <v>0.5084867308484382</v>
      </c>
      <c r="AD10" s="85">
        <v>207825120</v>
      </c>
      <c r="AE10" s="86">
        <v>12939412</v>
      </c>
      <c r="AF10" s="86">
        <f aca="true" t="shared" si="14" ref="AF10:AF32">$AD10+$AE10</f>
        <v>220764532</v>
      </c>
      <c r="AG10" s="86">
        <v>870822128</v>
      </c>
      <c r="AH10" s="86">
        <v>856158719</v>
      </c>
      <c r="AI10" s="87">
        <v>369899074</v>
      </c>
      <c r="AJ10" s="124">
        <f aca="true" t="shared" si="15" ref="AJ10:AJ32">IF($AG10=0,0,$AI10/$AG10)</f>
        <v>0.42476995256142597</v>
      </c>
      <c r="AK10" s="125">
        <f aca="true" t="shared" si="16" ref="AK10:AK32">IF($AF10=0,0,(($P10/$AF10)-1))</f>
        <v>0.5103402887199289</v>
      </c>
    </row>
    <row r="11" spans="1:37" ht="13.5">
      <c r="A11" s="62" t="s">
        <v>97</v>
      </c>
      <c r="B11" s="63" t="s">
        <v>415</v>
      </c>
      <c r="C11" s="64" t="s">
        <v>416</v>
      </c>
      <c r="D11" s="85">
        <v>560288752</v>
      </c>
      <c r="E11" s="86">
        <v>115703665</v>
      </c>
      <c r="F11" s="87">
        <f t="shared" si="0"/>
        <v>675992417</v>
      </c>
      <c r="G11" s="85">
        <v>560288752</v>
      </c>
      <c r="H11" s="86">
        <v>115703665</v>
      </c>
      <c r="I11" s="87">
        <f t="shared" si="1"/>
        <v>675992417</v>
      </c>
      <c r="J11" s="85">
        <v>95294641</v>
      </c>
      <c r="K11" s="86">
        <v>35769279</v>
      </c>
      <c r="L11" s="86">
        <f t="shared" si="2"/>
        <v>131063920</v>
      </c>
      <c r="M11" s="104">
        <f t="shared" si="3"/>
        <v>0.19388371334348858</v>
      </c>
      <c r="N11" s="85">
        <v>134076106</v>
      </c>
      <c r="O11" s="86">
        <v>37578707</v>
      </c>
      <c r="P11" s="86">
        <f t="shared" si="4"/>
        <v>171654813</v>
      </c>
      <c r="Q11" s="104">
        <f t="shared" si="5"/>
        <v>0.253930086615158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229370747</v>
      </c>
      <c r="AA11" s="86">
        <f t="shared" si="11"/>
        <v>73347986</v>
      </c>
      <c r="AB11" s="86">
        <f t="shared" si="12"/>
        <v>302718733</v>
      </c>
      <c r="AC11" s="104">
        <f t="shared" si="13"/>
        <v>0.44781379995864656</v>
      </c>
      <c r="AD11" s="85">
        <v>103510466</v>
      </c>
      <c r="AE11" s="86">
        <v>54435848</v>
      </c>
      <c r="AF11" s="86">
        <f t="shared" si="14"/>
        <v>157946314</v>
      </c>
      <c r="AG11" s="86">
        <v>676443792</v>
      </c>
      <c r="AH11" s="86">
        <v>696057441</v>
      </c>
      <c r="AI11" s="87">
        <v>250561819</v>
      </c>
      <c r="AJ11" s="124">
        <f t="shared" si="15"/>
        <v>0.3704104050673289</v>
      </c>
      <c r="AK11" s="125">
        <f t="shared" si="16"/>
        <v>0.08679214255041123</v>
      </c>
    </row>
    <row r="12" spans="1:37" ht="13.5">
      <c r="A12" s="62" t="s">
        <v>97</v>
      </c>
      <c r="B12" s="63" t="s">
        <v>417</v>
      </c>
      <c r="C12" s="64" t="s">
        <v>418</v>
      </c>
      <c r="D12" s="85">
        <v>359995212</v>
      </c>
      <c r="E12" s="86">
        <v>84431000</v>
      </c>
      <c r="F12" s="87">
        <f t="shared" si="0"/>
        <v>444426212</v>
      </c>
      <c r="G12" s="85">
        <v>359995212</v>
      </c>
      <c r="H12" s="86">
        <v>84431000</v>
      </c>
      <c r="I12" s="87">
        <f t="shared" si="1"/>
        <v>444426212</v>
      </c>
      <c r="J12" s="85">
        <v>60367934</v>
      </c>
      <c r="K12" s="86">
        <v>12362429</v>
      </c>
      <c r="L12" s="86">
        <f t="shared" si="2"/>
        <v>72730363</v>
      </c>
      <c r="M12" s="104">
        <f t="shared" si="3"/>
        <v>0.16365003016518748</v>
      </c>
      <c r="N12" s="85">
        <v>58228590</v>
      </c>
      <c r="O12" s="86">
        <v>21474087</v>
      </c>
      <c r="P12" s="86">
        <f t="shared" si="4"/>
        <v>79702677</v>
      </c>
      <c r="Q12" s="104">
        <f t="shared" si="5"/>
        <v>0.17933838024837293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118596524</v>
      </c>
      <c r="AA12" s="86">
        <f t="shared" si="11"/>
        <v>33836516</v>
      </c>
      <c r="AB12" s="86">
        <f t="shared" si="12"/>
        <v>152433040</v>
      </c>
      <c r="AC12" s="104">
        <f t="shared" si="13"/>
        <v>0.3429884104135604</v>
      </c>
      <c r="AD12" s="85">
        <v>43036318</v>
      </c>
      <c r="AE12" s="86">
        <v>18042241</v>
      </c>
      <c r="AF12" s="86">
        <f t="shared" si="14"/>
        <v>61078559</v>
      </c>
      <c r="AG12" s="86">
        <v>356053340</v>
      </c>
      <c r="AH12" s="86">
        <v>360461152</v>
      </c>
      <c r="AI12" s="87">
        <v>106791806</v>
      </c>
      <c r="AJ12" s="124">
        <f t="shared" si="15"/>
        <v>0.2999320438898284</v>
      </c>
      <c r="AK12" s="125">
        <f t="shared" si="16"/>
        <v>0.304920716940948</v>
      </c>
    </row>
    <row r="13" spans="1:37" ht="13.5">
      <c r="A13" s="62" t="s">
        <v>97</v>
      </c>
      <c r="B13" s="63" t="s">
        <v>419</v>
      </c>
      <c r="C13" s="64" t="s">
        <v>420</v>
      </c>
      <c r="D13" s="85">
        <v>864256789</v>
      </c>
      <c r="E13" s="86">
        <v>53491222</v>
      </c>
      <c r="F13" s="87">
        <f t="shared" si="0"/>
        <v>917748011</v>
      </c>
      <c r="G13" s="85">
        <v>864256789</v>
      </c>
      <c r="H13" s="86">
        <v>53491222</v>
      </c>
      <c r="I13" s="87">
        <f t="shared" si="1"/>
        <v>917748011</v>
      </c>
      <c r="J13" s="85">
        <v>159580675</v>
      </c>
      <c r="K13" s="86">
        <v>19531873</v>
      </c>
      <c r="L13" s="86">
        <f t="shared" si="2"/>
        <v>179112548</v>
      </c>
      <c r="M13" s="104">
        <f t="shared" si="3"/>
        <v>0.19516528050530418</v>
      </c>
      <c r="N13" s="85">
        <v>213108929</v>
      </c>
      <c r="O13" s="86">
        <v>18095368</v>
      </c>
      <c r="P13" s="86">
        <f t="shared" si="4"/>
        <v>231204297</v>
      </c>
      <c r="Q13" s="104">
        <f t="shared" si="5"/>
        <v>0.25192568573161417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372689604</v>
      </c>
      <c r="AA13" s="86">
        <f t="shared" si="11"/>
        <v>37627241</v>
      </c>
      <c r="AB13" s="86">
        <f t="shared" si="12"/>
        <v>410316845</v>
      </c>
      <c r="AC13" s="104">
        <f t="shared" si="13"/>
        <v>0.4470909662369184</v>
      </c>
      <c r="AD13" s="85">
        <v>147567477</v>
      </c>
      <c r="AE13" s="86">
        <v>7318513</v>
      </c>
      <c r="AF13" s="86">
        <f t="shared" si="14"/>
        <v>154885990</v>
      </c>
      <c r="AG13" s="86">
        <v>989460712</v>
      </c>
      <c r="AH13" s="86">
        <v>958699348</v>
      </c>
      <c r="AI13" s="87">
        <v>271942652</v>
      </c>
      <c r="AJ13" s="124">
        <f t="shared" si="15"/>
        <v>0.27483926213737325</v>
      </c>
      <c r="AK13" s="125">
        <f t="shared" si="16"/>
        <v>0.4927386072813946</v>
      </c>
    </row>
    <row r="14" spans="1:37" ht="13.5">
      <c r="A14" s="62" t="s">
        <v>97</v>
      </c>
      <c r="B14" s="63" t="s">
        <v>421</v>
      </c>
      <c r="C14" s="64" t="s">
        <v>422</v>
      </c>
      <c r="D14" s="85">
        <v>212031743</v>
      </c>
      <c r="E14" s="86">
        <v>44884200</v>
      </c>
      <c r="F14" s="87">
        <f t="shared" si="0"/>
        <v>256915943</v>
      </c>
      <c r="G14" s="85">
        <v>212031743</v>
      </c>
      <c r="H14" s="86">
        <v>44884200</v>
      </c>
      <c r="I14" s="87">
        <f t="shared" si="1"/>
        <v>256915943</v>
      </c>
      <c r="J14" s="85">
        <v>28179358</v>
      </c>
      <c r="K14" s="86">
        <v>14350124</v>
      </c>
      <c r="L14" s="86">
        <f t="shared" si="2"/>
        <v>42529482</v>
      </c>
      <c r="M14" s="104">
        <f t="shared" si="3"/>
        <v>0.16553850844515322</v>
      </c>
      <c r="N14" s="85">
        <v>21338577</v>
      </c>
      <c r="O14" s="86">
        <v>7813188</v>
      </c>
      <c r="P14" s="86">
        <f t="shared" si="4"/>
        <v>29151765</v>
      </c>
      <c r="Q14" s="104">
        <f t="shared" si="5"/>
        <v>0.11346810423516612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49517935</v>
      </c>
      <c r="AA14" s="86">
        <f t="shared" si="11"/>
        <v>22163312</v>
      </c>
      <c r="AB14" s="86">
        <f t="shared" si="12"/>
        <v>71681247</v>
      </c>
      <c r="AC14" s="104">
        <f t="shared" si="13"/>
        <v>0.27900661268031934</v>
      </c>
      <c r="AD14" s="85">
        <v>39511376</v>
      </c>
      <c r="AE14" s="86">
        <v>4124000</v>
      </c>
      <c r="AF14" s="86">
        <f t="shared" si="14"/>
        <v>43635376</v>
      </c>
      <c r="AG14" s="86">
        <v>253477263</v>
      </c>
      <c r="AH14" s="86">
        <v>267477263</v>
      </c>
      <c r="AI14" s="87">
        <v>110557243</v>
      </c>
      <c r="AJ14" s="124">
        <f t="shared" si="15"/>
        <v>0.43616236695754446</v>
      </c>
      <c r="AK14" s="125">
        <f t="shared" si="16"/>
        <v>-0.3319235979541003</v>
      </c>
    </row>
    <row r="15" spans="1:37" ht="13.5">
      <c r="A15" s="62" t="s">
        <v>97</v>
      </c>
      <c r="B15" s="63" t="s">
        <v>69</v>
      </c>
      <c r="C15" s="64" t="s">
        <v>70</v>
      </c>
      <c r="D15" s="85">
        <v>1700170548</v>
      </c>
      <c r="E15" s="86">
        <v>133447667</v>
      </c>
      <c r="F15" s="87">
        <f t="shared" si="0"/>
        <v>1833618215</v>
      </c>
      <c r="G15" s="85">
        <v>1700170548</v>
      </c>
      <c r="H15" s="86">
        <v>133447667</v>
      </c>
      <c r="I15" s="87">
        <f t="shared" si="1"/>
        <v>1833618215</v>
      </c>
      <c r="J15" s="85">
        <v>359279001</v>
      </c>
      <c r="K15" s="86">
        <v>13269590</v>
      </c>
      <c r="L15" s="86">
        <f t="shared" si="2"/>
        <v>372548591</v>
      </c>
      <c r="M15" s="104">
        <f t="shared" si="3"/>
        <v>0.20317675072834068</v>
      </c>
      <c r="N15" s="85">
        <v>408384820</v>
      </c>
      <c r="O15" s="86">
        <v>15662063</v>
      </c>
      <c r="P15" s="86">
        <f t="shared" si="4"/>
        <v>424046883</v>
      </c>
      <c r="Q15" s="104">
        <f t="shared" si="5"/>
        <v>0.23126236395944616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767663821</v>
      </c>
      <c r="AA15" s="86">
        <f t="shared" si="11"/>
        <v>28931653</v>
      </c>
      <c r="AB15" s="86">
        <f t="shared" si="12"/>
        <v>796595474</v>
      </c>
      <c r="AC15" s="104">
        <f t="shared" si="13"/>
        <v>0.43443911468778684</v>
      </c>
      <c r="AD15" s="85">
        <v>0</v>
      </c>
      <c r="AE15" s="86">
        <v>3590958</v>
      </c>
      <c r="AF15" s="86">
        <f t="shared" si="14"/>
        <v>3590958</v>
      </c>
      <c r="AG15" s="86">
        <v>1760202577</v>
      </c>
      <c r="AH15" s="86">
        <v>1760202577</v>
      </c>
      <c r="AI15" s="87">
        <v>274015850</v>
      </c>
      <c r="AJ15" s="124">
        <f t="shared" si="15"/>
        <v>0.15567290582372553</v>
      </c>
      <c r="AK15" s="125">
        <f t="shared" si="16"/>
        <v>117.08739701216221</v>
      </c>
    </row>
    <row r="16" spans="1:37" ht="13.5">
      <c r="A16" s="62" t="s">
        <v>112</v>
      </c>
      <c r="B16" s="63" t="s">
        <v>423</v>
      </c>
      <c r="C16" s="64" t="s">
        <v>424</v>
      </c>
      <c r="D16" s="85">
        <v>470227310</v>
      </c>
      <c r="E16" s="86">
        <v>38157250</v>
      </c>
      <c r="F16" s="87">
        <f t="shared" si="0"/>
        <v>508384560</v>
      </c>
      <c r="G16" s="85">
        <v>470227310</v>
      </c>
      <c r="H16" s="86">
        <v>38157250</v>
      </c>
      <c r="I16" s="87">
        <f t="shared" si="1"/>
        <v>508384560</v>
      </c>
      <c r="J16" s="85">
        <v>81306106</v>
      </c>
      <c r="K16" s="86">
        <v>2682386</v>
      </c>
      <c r="L16" s="86">
        <f t="shared" si="2"/>
        <v>83988492</v>
      </c>
      <c r="M16" s="104">
        <f t="shared" si="3"/>
        <v>0.16520661445737062</v>
      </c>
      <c r="N16" s="85">
        <v>105045434</v>
      </c>
      <c r="O16" s="86">
        <v>5468984</v>
      </c>
      <c r="P16" s="86">
        <f t="shared" si="4"/>
        <v>110514418</v>
      </c>
      <c r="Q16" s="104">
        <f t="shared" si="5"/>
        <v>0.21738350590348376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186351540</v>
      </c>
      <c r="AA16" s="86">
        <f t="shared" si="11"/>
        <v>8151370</v>
      </c>
      <c r="AB16" s="86">
        <f t="shared" si="12"/>
        <v>194502910</v>
      </c>
      <c r="AC16" s="104">
        <f t="shared" si="13"/>
        <v>0.3825901203608544</v>
      </c>
      <c r="AD16" s="85">
        <v>123509410</v>
      </c>
      <c r="AE16" s="86">
        <v>3847243</v>
      </c>
      <c r="AF16" s="86">
        <f t="shared" si="14"/>
        <v>127356653</v>
      </c>
      <c r="AG16" s="86">
        <v>511015355</v>
      </c>
      <c r="AH16" s="86">
        <v>486907165</v>
      </c>
      <c r="AI16" s="87">
        <v>191732458</v>
      </c>
      <c r="AJ16" s="124">
        <f t="shared" si="15"/>
        <v>0.37519901530160477</v>
      </c>
      <c r="AK16" s="125">
        <f t="shared" si="16"/>
        <v>-0.13224464213895448</v>
      </c>
    </row>
    <row r="17" spans="1:37" ht="13.5">
      <c r="A17" s="65"/>
      <c r="B17" s="66" t="s">
        <v>425</v>
      </c>
      <c r="C17" s="67"/>
      <c r="D17" s="88">
        <f>SUM(D9:D16)</f>
        <v>5470671655</v>
      </c>
      <c r="E17" s="89">
        <f>SUM(E9:E16)</f>
        <v>699384576</v>
      </c>
      <c r="F17" s="90">
        <f t="shared" si="0"/>
        <v>6170056231</v>
      </c>
      <c r="G17" s="88">
        <f>SUM(G9:G16)</f>
        <v>5470671655</v>
      </c>
      <c r="H17" s="89">
        <f>SUM(H9:H16)</f>
        <v>699384576</v>
      </c>
      <c r="I17" s="90">
        <f t="shared" si="1"/>
        <v>6170056231</v>
      </c>
      <c r="J17" s="88">
        <f>SUM(J9:J16)</f>
        <v>1070919926</v>
      </c>
      <c r="K17" s="89">
        <f>SUM(K9:K16)</f>
        <v>161153984</v>
      </c>
      <c r="L17" s="89">
        <f t="shared" si="2"/>
        <v>1232073910</v>
      </c>
      <c r="M17" s="105">
        <f t="shared" si="3"/>
        <v>0.19968600996044958</v>
      </c>
      <c r="N17" s="88">
        <f>SUM(N9:N16)</f>
        <v>1373111166</v>
      </c>
      <c r="O17" s="89">
        <f>SUM(O9:O16)</f>
        <v>156208610</v>
      </c>
      <c r="P17" s="89">
        <f t="shared" si="4"/>
        <v>1529319776</v>
      </c>
      <c r="Q17" s="105">
        <f t="shared" si="5"/>
        <v>0.24786156215502406</v>
      </c>
      <c r="R17" s="88">
        <f>SUM(R9:R16)</f>
        <v>0</v>
      </c>
      <c r="S17" s="89">
        <f>SUM(S9:S16)</f>
        <v>0</v>
      </c>
      <c r="T17" s="89">
        <f t="shared" si="6"/>
        <v>0</v>
      </c>
      <c r="U17" s="105">
        <f t="shared" si="7"/>
        <v>0</v>
      </c>
      <c r="V17" s="88">
        <f>SUM(V9:V16)</f>
        <v>0</v>
      </c>
      <c r="W17" s="89">
        <f>SUM(W9:W16)</f>
        <v>0</v>
      </c>
      <c r="X17" s="89">
        <f t="shared" si="8"/>
        <v>0</v>
      </c>
      <c r="Y17" s="105">
        <f t="shared" si="9"/>
        <v>0</v>
      </c>
      <c r="Z17" s="88">
        <f t="shared" si="10"/>
        <v>2444031092</v>
      </c>
      <c r="AA17" s="89">
        <f t="shared" si="11"/>
        <v>317362594</v>
      </c>
      <c r="AB17" s="89">
        <f t="shared" si="12"/>
        <v>2761393686</v>
      </c>
      <c r="AC17" s="105">
        <f t="shared" si="13"/>
        <v>0.44754757211547364</v>
      </c>
      <c r="AD17" s="88">
        <f>SUM(AD9:AD16)</f>
        <v>715336858</v>
      </c>
      <c r="AE17" s="89">
        <f>SUM(AE9:AE16)</f>
        <v>138151892</v>
      </c>
      <c r="AF17" s="89">
        <f t="shared" si="14"/>
        <v>853488750</v>
      </c>
      <c r="AG17" s="89">
        <f>SUM(AG9:AG16)</f>
        <v>5956708524</v>
      </c>
      <c r="AH17" s="89">
        <f>SUM(AH9:AH16)</f>
        <v>5925197022</v>
      </c>
      <c r="AI17" s="90">
        <f>SUM(AI9:AI16)</f>
        <v>1779272730</v>
      </c>
      <c r="AJ17" s="126">
        <f t="shared" si="15"/>
        <v>0.2987006536967831</v>
      </c>
      <c r="AK17" s="127">
        <f t="shared" si="16"/>
        <v>0.7918452656815922</v>
      </c>
    </row>
    <row r="18" spans="1:37" ht="13.5">
      <c r="A18" s="62" t="s">
        <v>97</v>
      </c>
      <c r="B18" s="63" t="s">
        <v>426</v>
      </c>
      <c r="C18" s="64" t="s">
        <v>427</v>
      </c>
      <c r="D18" s="85">
        <v>443137674</v>
      </c>
      <c r="E18" s="86">
        <v>35362000</v>
      </c>
      <c r="F18" s="87">
        <f t="shared" si="0"/>
        <v>478499674</v>
      </c>
      <c r="G18" s="85">
        <v>443137674</v>
      </c>
      <c r="H18" s="86">
        <v>35362000</v>
      </c>
      <c r="I18" s="87">
        <f t="shared" si="1"/>
        <v>478499674</v>
      </c>
      <c r="J18" s="85">
        <v>84097287</v>
      </c>
      <c r="K18" s="86">
        <v>3438005</v>
      </c>
      <c r="L18" s="86">
        <f t="shared" si="2"/>
        <v>87535292</v>
      </c>
      <c r="M18" s="104">
        <f t="shared" si="3"/>
        <v>0.18293699401768035</v>
      </c>
      <c r="N18" s="85">
        <v>0</v>
      </c>
      <c r="O18" s="86">
        <v>0</v>
      </c>
      <c r="P18" s="86">
        <f t="shared" si="4"/>
        <v>0</v>
      </c>
      <c r="Q18" s="104">
        <f t="shared" si="5"/>
        <v>0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84097287</v>
      </c>
      <c r="AA18" s="86">
        <f t="shared" si="11"/>
        <v>3438005</v>
      </c>
      <c r="AB18" s="86">
        <f t="shared" si="12"/>
        <v>87535292</v>
      </c>
      <c r="AC18" s="104">
        <f t="shared" si="13"/>
        <v>0.18293699401768035</v>
      </c>
      <c r="AD18" s="85">
        <v>38623852</v>
      </c>
      <c r="AE18" s="86">
        <v>12402761</v>
      </c>
      <c r="AF18" s="86">
        <f t="shared" si="14"/>
        <v>51026613</v>
      </c>
      <c r="AG18" s="86">
        <v>499983411</v>
      </c>
      <c r="AH18" s="86">
        <v>499983411</v>
      </c>
      <c r="AI18" s="87">
        <v>88618422</v>
      </c>
      <c r="AJ18" s="124">
        <f t="shared" si="15"/>
        <v>0.1772427245591154</v>
      </c>
      <c r="AK18" s="125">
        <f t="shared" si="16"/>
        <v>-1</v>
      </c>
    </row>
    <row r="19" spans="1:37" ht="13.5">
      <c r="A19" s="62" t="s">
        <v>97</v>
      </c>
      <c r="B19" s="63" t="s">
        <v>63</v>
      </c>
      <c r="C19" s="64" t="s">
        <v>64</v>
      </c>
      <c r="D19" s="85">
        <v>3266197056</v>
      </c>
      <c r="E19" s="86">
        <v>241812339</v>
      </c>
      <c r="F19" s="87">
        <f t="shared" si="0"/>
        <v>3508009395</v>
      </c>
      <c r="G19" s="85">
        <v>3266197056</v>
      </c>
      <c r="H19" s="86">
        <v>252816419</v>
      </c>
      <c r="I19" s="87">
        <f t="shared" si="1"/>
        <v>3519013475</v>
      </c>
      <c r="J19" s="85">
        <v>557697651</v>
      </c>
      <c r="K19" s="86">
        <v>35262343</v>
      </c>
      <c r="L19" s="86">
        <f t="shared" si="2"/>
        <v>592959994</v>
      </c>
      <c r="M19" s="104">
        <f t="shared" si="3"/>
        <v>0.16903033237172957</v>
      </c>
      <c r="N19" s="85">
        <v>561719797</v>
      </c>
      <c r="O19" s="86">
        <v>60945360</v>
      </c>
      <c r="P19" s="86">
        <f t="shared" si="4"/>
        <v>622665157</v>
      </c>
      <c r="Q19" s="104">
        <f t="shared" si="5"/>
        <v>0.17749814407210274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1119417448</v>
      </c>
      <c r="AA19" s="86">
        <f t="shared" si="11"/>
        <v>96207703</v>
      </c>
      <c r="AB19" s="86">
        <f t="shared" si="12"/>
        <v>1215625151</v>
      </c>
      <c r="AC19" s="104">
        <f t="shared" si="13"/>
        <v>0.34652847644383233</v>
      </c>
      <c r="AD19" s="85">
        <v>572594081</v>
      </c>
      <c r="AE19" s="86">
        <v>39553785</v>
      </c>
      <c r="AF19" s="86">
        <f t="shared" si="14"/>
        <v>612147866</v>
      </c>
      <c r="AG19" s="86">
        <v>3322537537</v>
      </c>
      <c r="AH19" s="86">
        <v>3313492713</v>
      </c>
      <c r="AI19" s="87">
        <v>704359569</v>
      </c>
      <c r="AJ19" s="124">
        <f t="shared" si="15"/>
        <v>0.2119944654217461</v>
      </c>
      <c r="AK19" s="125">
        <f t="shared" si="16"/>
        <v>0.017180964901052143</v>
      </c>
    </row>
    <row r="20" spans="1:37" ht="13.5">
      <c r="A20" s="62" t="s">
        <v>97</v>
      </c>
      <c r="B20" s="63" t="s">
        <v>91</v>
      </c>
      <c r="C20" s="64" t="s">
        <v>92</v>
      </c>
      <c r="D20" s="85">
        <v>1556717333</v>
      </c>
      <c r="E20" s="86">
        <v>374409544</v>
      </c>
      <c r="F20" s="87">
        <f t="shared" si="0"/>
        <v>1931126877</v>
      </c>
      <c r="G20" s="85">
        <v>1556717333</v>
      </c>
      <c r="H20" s="86">
        <v>389590075</v>
      </c>
      <c r="I20" s="87">
        <f t="shared" si="1"/>
        <v>1946307408</v>
      </c>
      <c r="J20" s="85">
        <v>325625576</v>
      </c>
      <c r="K20" s="86">
        <v>30355958</v>
      </c>
      <c r="L20" s="86">
        <f t="shared" si="2"/>
        <v>355981534</v>
      </c>
      <c r="M20" s="104">
        <f t="shared" si="3"/>
        <v>0.18433876004719912</v>
      </c>
      <c r="N20" s="85">
        <v>352485317</v>
      </c>
      <c r="O20" s="86">
        <v>80986523</v>
      </c>
      <c r="P20" s="86">
        <f t="shared" si="4"/>
        <v>433471840</v>
      </c>
      <c r="Q20" s="104">
        <f t="shared" si="5"/>
        <v>0.22446574855474916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678110893</v>
      </c>
      <c r="AA20" s="86">
        <f t="shared" si="11"/>
        <v>111342481</v>
      </c>
      <c r="AB20" s="86">
        <f t="shared" si="12"/>
        <v>789453374</v>
      </c>
      <c r="AC20" s="104">
        <f t="shared" si="13"/>
        <v>0.4088045086019483</v>
      </c>
      <c r="AD20" s="85">
        <v>309046796</v>
      </c>
      <c r="AE20" s="86">
        <v>67774284</v>
      </c>
      <c r="AF20" s="86">
        <f t="shared" si="14"/>
        <v>376821080</v>
      </c>
      <c r="AG20" s="86">
        <v>1703347175</v>
      </c>
      <c r="AH20" s="86">
        <v>1732590431</v>
      </c>
      <c r="AI20" s="87">
        <v>692438708</v>
      </c>
      <c r="AJ20" s="124">
        <f t="shared" si="15"/>
        <v>0.4065164859888296</v>
      </c>
      <c r="AK20" s="125">
        <f t="shared" si="16"/>
        <v>0.15033861693724782</v>
      </c>
    </row>
    <row r="21" spans="1:37" ht="13.5">
      <c r="A21" s="62" t="s">
        <v>97</v>
      </c>
      <c r="B21" s="63" t="s">
        <v>428</v>
      </c>
      <c r="C21" s="64" t="s">
        <v>429</v>
      </c>
      <c r="D21" s="85">
        <v>286826897</v>
      </c>
      <c r="E21" s="86">
        <v>58529100</v>
      </c>
      <c r="F21" s="87">
        <f t="shared" si="0"/>
        <v>345355997</v>
      </c>
      <c r="G21" s="85">
        <v>286826897</v>
      </c>
      <c r="H21" s="86">
        <v>58529100</v>
      </c>
      <c r="I21" s="87">
        <f t="shared" si="1"/>
        <v>345355997</v>
      </c>
      <c r="J21" s="85">
        <v>49149140</v>
      </c>
      <c r="K21" s="86">
        <v>1938618</v>
      </c>
      <c r="L21" s="86">
        <f t="shared" si="2"/>
        <v>51087758</v>
      </c>
      <c r="M21" s="104">
        <f t="shared" si="3"/>
        <v>0.147927814903414</v>
      </c>
      <c r="N21" s="85">
        <v>85090628</v>
      </c>
      <c r="O21" s="86">
        <v>11075694</v>
      </c>
      <c r="P21" s="86">
        <f t="shared" si="4"/>
        <v>96166322</v>
      </c>
      <c r="Q21" s="104">
        <f t="shared" si="5"/>
        <v>0.2784556308139048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134239768</v>
      </c>
      <c r="AA21" s="86">
        <f t="shared" si="11"/>
        <v>13014312</v>
      </c>
      <c r="AB21" s="86">
        <f t="shared" si="12"/>
        <v>147254080</v>
      </c>
      <c r="AC21" s="104">
        <f t="shared" si="13"/>
        <v>0.42638344571731873</v>
      </c>
      <c r="AD21" s="85">
        <v>78354847</v>
      </c>
      <c r="AE21" s="86">
        <v>138036</v>
      </c>
      <c r="AF21" s="86">
        <f t="shared" si="14"/>
        <v>78492883</v>
      </c>
      <c r="AG21" s="86">
        <v>413973374</v>
      </c>
      <c r="AH21" s="86">
        <v>367587117</v>
      </c>
      <c r="AI21" s="87">
        <v>111995118</v>
      </c>
      <c r="AJ21" s="124">
        <f t="shared" si="15"/>
        <v>0.27053700801539954</v>
      </c>
      <c r="AK21" s="125">
        <f t="shared" si="16"/>
        <v>0.22515976384763436</v>
      </c>
    </row>
    <row r="22" spans="1:37" ht="13.5">
      <c r="A22" s="62" t="s">
        <v>97</v>
      </c>
      <c r="B22" s="63" t="s">
        <v>430</v>
      </c>
      <c r="C22" s="64" t="s">
        <v>431</v>
      </c>
      <c r="D22" s="85">
        <v>926344354</v>
      </c>
      <c r="E22" s="86">
        <v>153982751</v>
      </c>
      <c r="F22" s="87">
        <f t="shared" si="0"/>
        <v>1080327105</v>
      </c>
      <c r="G22" s="85">
        <v>926344354</v>
      </c>
      <c r="H22" s="86">
        <v>153982751</v>
      </c>
      <c r="I22" s="87">
        <f t="shared" si="1"/>
        <v>1080327105</v>
      </c>
      <c r="J22" s="85">
        <v>58806081</v>
      </c>
      <c r="K22" s="86">
        <v>55120389</v>
      </c>
      <c r="L22" s="86">
        <f t="shared" si="2"/>
        <v>113926470</v>
      </c>
      <c r="M22" s="104">
        <f t="shared" si="3"/>
        <v>0.10545553237785328</v>
      </c>
      <c r="N22" s="85">
        <v>99389683</v>
      </c>
      <c r="O22" s="86">
        <v>40868590</v>
      </c>
      <c r="P22" s="86">
        <f t="shared" si="4"/>
        <v>140258273</v>
      </c>
      <c r="Q22" s="104">
        <f t="shared" si="5"/>
        <v>0.12982944920186928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158195764</v>
      </c>
      <c r="AA22" s="86">
        <f t="shared" si="11"/>
        <v>95988979</v>
      </c>
      <c r="AB22" s="86">
        <f t="shared" si="12"/>
        <v>254184743</v>
      </c>
      <c r="AC22" s="104">
        <f t="shared" si="13"/>
        <v>0.23528498157972255</v>
      </c>
      <c r="AD22" s="85">
        <v>102448583</v>
      </c>
      <c r="AE22" s="86">
        <v>50598312</v>
      </c>
      <c r="AF22" s="86">
        <f t="shared" si="14"/>
        <v>153046895</v>
      </c>
      <c r="AG22" s="86">
        <v>961067727</v>
      </c>
      <c r="AH22" s="86">
        <v>1006893605</v>
      </c>
      <c r="AI22" s="87">
        <v>239014744</v>
      </c>
      <c r="AJ22" s="124">
        <f t="shared" si="15"/>
        <v>0.24869708688074593</v>
      </c>
      <c r="AK22" s="125">
        <f t="shared" si="16"/>
        <v>-0.0835601532458401</v>
      </c>
    </row>
    <row r="23" spans="1:37" ht="13.5">
      <c r="A23" s="62" t="s">
        <v>97</v>
      </c>
      <c r="B23" s="63" t="s">
        <v>432</v>
      </c>
      <c r="C23" s="64" t="s">
        <v>433</v>
      </c>
      <c r="D23" s="85">
        <v>663617000</v>
      </c>
      <c r="E23" s="86">
        <v>126091000</v>
      </c>
      <c r="F23" s="87">
        <f t="shared" si="0"/>
        <v>789708000</v>
      </c>
      <c r="G23" s="85">
        <v>663617000</v>
      </c>
      <c r="H23" s="86">
        <v>126091000</v>
      </c>
      <c r="I23" s="87">
        <f t="shared" si="1"/>
        <v>789708000</v>
      </c>
      <c r="J23" s="85">
        <v>93994164</v>
      </c>
      <c r="K23" s="86">
        <v>33777741</v>
      </c>
      <c r="L23" s="86">
        <f t="shared" si="2"/>
        <v>127771905</v>
      </c>
      <c r="M23" s="104">
        <f t="shared" si="3"/>
        <v>0.16179639183090458</v>
      </c>
      <c r="N23" s="85">
        <v>108127675</v>
      </c>
      <c r="O23" s="86">
        <v>20943185</v>
      </c>
      <c r="P23" s="86">
        <f t="shared" si="4"/>
        <v>129070860</v>
      </c>
      <c r="Q23" s="104">
        <f t="shared" si="5"/>
        <v>0.16344124663799783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202121839</v>
      </c>
      <c r="AA23" s="86">
        <f t="shared" si="11"/>
        <v>54720926</v>
      </c>
      <c r="AB23" s="86">
        <f t="shared" si="12"/>
        <v>256842765</v>
      </c>
      <c r="AC23" s="104">
        <f t="shared" si="13"/>
        <v>0.3252376384689024</v>
      </c>
      <c r="AD23" s="85">
        <v>102360356</v>
      </c>
      <c r="AE23" s="86">
        <v>22438000</v>
      </c>
      <c r="AF23" s="86">
        <f t="shared" si="14"/>
        <v>124798356</v>
      </c>
      <c r="AG23" s="86">
        <v>739306413</v>
      </c>
      <c r="AH23" s="86">
        <v>750599754</v>
      </c>
      <c r="AI23" s="87">
        <v>277646734</v>
      </c>
      <c r="AJ23" s="124">
        <f t="shared" si="15"/>
        <v>0.37555028485868147</v>
      </c>
      <c r="AK23" s="125">
        <f t="shared" si="16"/>
        <v>0.034235258676003744</v>
      </c>
    </row>
    <row r="24" spans="1:37" ht="13.5">
      <c r="A24" s="62" t="s">
        <v>112</v>
      </c>
      <c r="B24" s="63" t="s">
        <v>434</v>
      </c>
      <c r="C24" s="64" t="s">
        <v>435</v>
      </c>
      <c r="D24" s="85">
        <v>445223215</v>
      </c>
      <c r="E24" s="86">
        <v>33248000</v>
      </c>
      <c r="F24" s="87">
        <f t="shared" si="0"/>
        <v>478471215</v>
      </c>
      <c r="G24" s="85">
        <v>448085002</v>
      </c>
      <c r="H24" s="86">
        <v>36605557</v>
      </c>
      <c r="I24" s="87">
        <f t="shared" si="1"/>
        <v>484690559</v>
      </c>
      <c r="J24" s="85">
        <v>74220403</v>
      </c>
      <c r="K24" s="86">
        <v>4109978</v>
      </c>
      <c r="L24" s="86">
        <f t="shared" si="2"/>
        <v>78330381</v>
      </c>
      <c r="M24" s="104">
        <f t="shared" si="3"/>
        <v>0.16370970404144375</v>
      </c>
      <c r="N24" s="85">
        <v>97034909</v>
      </c>
      <c r="O24" s="86">
        <v>2636969</v>
      </c>
      <c r="P24" s="86">
        <f t="shared" si="4"/>
        <v>99671878</v>
      </c>
      <c r="Q24" s="104">
        <f t="shared" si="5"/>
        <v>0.2083132169194337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171255312</v>
      </c>
      <c r="AA24" s="86">
        <f t="shared" si="11"/>
        <v>6746947</v>
      </c>
      <c r="AB24" s="86">
        <f t="shared" si="12"/>
        <v>178002259</v>
      </c>
      <c r="AC24" s="104">
        <f t="shared" si="13"/>
        <v>0.37202292096087747</v>
      </c>
      <c r="AD24" s="85">
        <v>107686914</v>
      </c>
      <c r="AE24" s="86">
        <v>608242</v>
      </c>
      <c r="AF24" s="86">
        <f t="shared" si="14"/>
        <v>108295156</v>
      </c>
      <c r="AG24" s="86">
        <v>400990214</v>
      </c>
      <c r="AH24" s="86">
        <v>444314387</v>
      </c>
      <c r="AI24" s="87">
        <v>197963759</v>
      </c>
      <c r="AJ24" s="124">
        <f t="shared" si="15"/>
        <v>0.49368725741521463</v>
      </c>
      <c r="AK24" s="125">
        <f t="shared" si="16"/>
        <v>-0.07962755046957037</v>
      </c>
    </row>
    <row r="25" spans="1:37" ht="13.5">
      <c r="A25" s="65"/>
      <c r="B25" s="66" t="s">
        <v>436</v>
      </c>
      <c r="C25" s="67"/>
      <c r="D25" s="88">
        <f>SUM(D18:D24)</f>
        <v>7588063529</v>
      </c>
      <c r="E25" s="89">
        <f>SUM(E18:E24)</f>
        <v>1023434734</v>
      </c>
      <c r="F25" s="90">
        <f t="shared" si="0"/>
        <v>8611498263</v>
      </c>
      <c r="G25" s="88">
        <f>SUM(G18:G24)</f>
        <v>7590925316</v>
      </c>
      <c r="H25" s="89">
        <f>SUM(H18:H24)</f>
        <v>1052976902</v>
      </c>
      <c r="I25" s="90">
        <f t="shared" si="1"/>
        <v>8643902218</v>
      </c>
      <c r="J25" s="88">
        <f>SUM(J18:J24)</f>
        <v>1243590302</v>
      </c>
      <c r="K25" s="89">
        <f>SUM(K18:K24)</f>
        <v>164003032</v>
      </c>
      <c r="L25" s="89">
        <f t="shared" si="2"/>
        <v>1407593334</v>
      </c>
      <c r="M25" s="105">
        <f t="shared" si="3"/>
        <v>0.1634551028185001</v>
      </c>
      <c r="N25" s="88">
        <f>SUM(N18:N24)</f>
        <v>1303848009</v>
      </c>
      <c r="O25" s="89">
        <f>SUM(O18:O24)</f>
        <v>217456321</v>
      </c>
      <c r="P25" s="89">
        <f t="shared" si="4"/>
        <v>1521304330</v>
      </c>
      <c r="Q25" s="105">
        <f t="shared" si="5"/>
        <v>0.1766596570699442</v>
      </c>
      <c r="R25" s="88">
        <f>SUM(R18:R24)</f>
        <v>0</v>
      </c>
      <c r="S25" s="89">
        <f>SUM(S18:S24)</f>
        <v>0</v>
      </c>
      <c r="T25" s="89">
        <f t="shared" si="6"/>
        <v>0</v>
      </c>
      <c r="U25" s="105">
        <f t="shared" si="7"/>
        <v>0</v>
      </c>
      <c r="V25" s="88">
        <f>SUM(V18:V24)</f>
        <v>0</v>
      </c>
      <c r="W25" s="89">
        <f>SUM(W18:W24)</f>
        <v>0</v>
      </c>
      <c r="X25" s="89">
        <f t="shared" si="8"/>
        <v>0</v>
      </c>
      <c r="Y25" s="105">
        <f t="shared" si="9"/>
        <v>0</v>
      </c>
      <c r="Z25" s="88">
        <f t="shared" si="10"/>
        <v>2547438311</v>
      </c>
      <c r="AA25" s="89">
        <f t="shared" si="11"/>
        <v>381459353</v>
      </c>
      <c r="AB25" s="89">
        <f t="shared" si="12"/>
        <v>2928897664</v>
      </c>
      <c r="AC25" s="105">
        <f t="shared" si="13"/>
        <v>0.3401147598884443</v>
      </c>
      <c r="AD25" s="88">
        <f>SUM(AD18:AD24)</f>
        <v>1311115429</v>
      </c>
      <c r="AE25" s="89">
        <f>SUM(AE18:AE24)</f>
        <v>193513420</v>
      </c>
      <c r="AF25" s="89">
        <f t="shared" si="14"/>
        <v>1504628849</v>
      </c>
      <c r="AG25" s="89">
        <f>SUM(AG18:AG24)</f>
        <v>8041205851</v>
      </c>
      <c r="AH25" s="89">
        <f>SUM(AH18:AH24)</f>
        <v>8115461418</v>
      </c>
      <c r="AI25" s="90">
        <f>SUM(AI18:AI24)</f>
        <v>2312037054</v>
      </c>
      <c r="AJ25" s="126">
        <f t="shared" si="15"/>
        <v>0.28752367453849925</v>
      </c>
      <c r="AK25" s="127">
        <f t="shared" si="16"/>
        <v>0.011082786968416025</v>
      </c>
    </row>
    <row r="26" spans="1:37" ht="13.5">
      <c r="A26" s="62" t="s">
        <v>97</v>
      </c>
      <c r="B26" s="63" t="s">
        <v>437</v>
      </c>
      <c r="C26" s="64" t="s">
        <v>438</v>
      </c>
      <c r="D26" s="85">
        <v>586075000</v>
      </c>
      <c r="E26" s="86">
        <v>112153086</v>
      </c>
      <c r="F26" s="87">
        <f t="shared" si="0"/>
        <v>698228086</v>
      </c>
      <c r="G26" s="85">
        <v>586075000</v>
      </c>
      <c r="H26" s="86">
        <v>112153086</v>
      </c>
      <c r="I26" s="87">
        <f t="shared" si="1"/>
        <v>698228086</v>
      </c>
      <c r="J26" s="85">
        <v>128814183</v>
      </c>
      <c r="K26" s="86">
        <v>5170127</v>
      </c>
      <c r="L26" s="86">
        <f t="shared" si="2"/>
        <v>133984310</v>
      </c>
      <c r="M26" s="104">
        <f t="shared" si="3"/>
        <v>0.1918918941911483</v>
      </c>
      <c r="N26" s="85">
        <v>100527839</v>
      </c>
      <c r="O26" s="86">
        <v>3949041</v>
      </c>
      <c r="P26" s="86">
        <f t="shared" si="4"/>
        <v>104476880</v>
      </c>
      <c r="Q26" s="104">
        <f t="shared" si="5"/>
        <v>0.14963144865530373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229342022</v>
      </c>
      <c r="AA26" s="86">
        <f t="shared" si="11"/>
        <v>9119168</v>
      </c>
      <c r="AB26" s="86">
        <f t="shared" si="12"/>
        <v>238461190</v>
      </c>
      <c r="AC26" s="104">
        <f t="shared" si="13"/>
        <v>0.341523342846452</v>
      </c>
      <c r="AD26" s="85">
        <v>126208170</v>
      </c>
      <c r="AE26" s="86">
        <v>5383946</v>
      </c>
      <c r="AF26" s="86">
        <f t="shared" si="14"/>
        <v>131592116</v>
      </c>
      <c r="AG26" s="86">
        <v>787924637</v>
      </c>
      <c r="AH26" s="86">
        <v>682517887</v>
      </c>
      <c r="AI26" s="87">
        <v>303867091</v>
      </c>
      <c r="AJ26" s="124">
        <f t="shared" si="15"/>
        <v>0.38565501918681594</v>
      </c>
      <c r="AK26" s="125">
        <f t="shared" si="16"/>
        <v>-0.20605517126877115</v>
      </c>
    </row>
    <row r="27" spans="1:37" ht="13.5">
      <c r="A27" s="62" t="s">
        <v>97</v>
      </c>
      <c r="B27" s="63" t="s">
        <v>439</v>
      </c>
      <c r="C27" s="64" t="s">
        <v>440</v>
      </c>
      <c r="D27" s="85">
        <v>847057663</v>
      </c>
      <c r="E27" s="86">
        <v>279362569</v>
      </c>
      <c r="F27" s="87">
        <f t="shared" si="0"/>
        <v>1126420232</v>
      </c>
      <c r="G27" s="85">
        <v>847057663</v>
      </c>
      <c r="H27" s="86">
        <v>279362569</v>
      </c>
      <c r="I27" s="87">
        <f t="shared" si="1"/>
        <v>1126420232</v>
      </c>
      <c r="J27" s="85">
        <v>163917254</v>
      </c>
      <c r="K27" s="86">
        <v>34030879</v>
      </c>
      <c r="L27" s="86">
        <f t="shared" si="2"/>
        <v>197948133</v>
      </c>
      <c r="M27" s="104">
        <f t="shared" si="3"/>
        <v>0.17573204686543664</v>
      </c>
      <c r="N27" s="85">
        <v>199469430</v>
      </c>
      <c r="O27" s="86">
        <v>62660927</v>
      </c>
      <c r="P27" s="86">
        <f t="shared" si="4"/>
        <v>262130357</v>
      </c>
      <c r="Q27" s="104">
        <f t="shared" si="5"/>
        <v>0.23271098081626077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363386684</v>
      </c>
      <c r="AA27" s="86">
        <f t="shared" si="11"/>
        <v>96691806</v>
      </c>
      <c r="AB27" s="86">
        <f t="shared" si="12"/>
        <v>460078490</v>
      </c>
      <c r="AC27" s="104">
        <f t="shared" si="13"/>
        <v>0.4084430276816974</v>
      </c>
      <c r="AD27" s="85">
        <v>186283804</v>
      </c>
      <c r="AE27" s="86">
        <v>36043566</v>
      </c>
      <c r="AF27" s="86">
        <f t="shared" si="14"/>
        <v>222327370</v>
      </c>
      <c r="AG27" s="86">
        <v>1082367548</v>
      </c>
      <c r="AH27" s="86">
        <v>1096685893</v>
      </c>
      <c r="AI27" s="87">
        <v>407682912</v>
      </c>
      <c r="AJ27" s="124">
        <f t="shared" si="15"/>
        <v>0.3766584768300906</v>
      </c>
      <c r="AK27" s="125">
        <f t="shared" si="16"/>
        <v>0.17902873137032116</v>
      </c>
    </row>
    <row r="28" spans="1:37" ht="13.5">
      <c r="A28" s="62" t="s">
        <v>97</v>
      </c>
      <c r="B28" s="63" t="s">
        <v>441</v>
      </c>
      <c r="C28" s="64" t="s">
        <v>442</v>
      </c>
      <c r="D28" s="85">
        <v>1224121291</v>
      </c>
      <c r="E28" s="86">
        <v>559596000</v>
      </c>
      <c r="F28" s="87">
        <f t="shared" si="0"/>
        <v>1783717291</v>
      </c>
      <c r="G28" s="85">
        <v>1224121291</v>
      </c>
      <c r="H28" s="86">
        <v>559596000</v>
      </c>
      <c r="I28" s="87">
        <f t="shared" si="1"/>
        <v>1783717291</v>
      </c>
      <c r="J28" s="85">
        <v>186795584</v>
      </c>
      <c r="K28" s="86">
        <v>79114248</v>
      </c>
      <c r="L28" s="86">
        <f t="shared" si="2"/>
        <v>265909832</v>
      </c>
      <c r="M28" s="104">
        <f t="shared" si="3"/>
        <v>0.14907622039752935</v>
      </c>
      <c r="N28" s="85">
        <v>240414305</v>
      </c>
      <c r="O28" s="86">
        <v>126853591</v>
      </c>
      <c r="P28" s="86">
        <f t="shared" si="4"/>
        <v>367267896</v>
      </c>
      <c r="Q28" s="104">
        <f t="shared" si="5"/>
        <v>0.2059002835556411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427209889</v>
      </c>
      <c r="AA28" s="86">
        <f t="shared" si="11"/>
        <v>205967839</v>
      </c>
      <c r="AB28" s="86">
        <f t="shared" si="12"/>
        <v>633177728</v>
      </c>
      <c r="AC28" s="104">
        <f t="shared" si="13"/>
        <v>0.35497650395317043</v>
      </c>
      <c r="AD28" s="85">
        <v>199232921</v>
      </c>
      <c r="AE28" s="86">
        <v>83672167</v>
      </c>
      <c r="AF28" s="86">
        <f t="shared" si="14"/>
        <v>282905088</v>
      </c>
      <c r="AG28" s="86">
        <v>1566572846</v>
      </c>
      <c r="AH28" s="86">
        <v>1641179742</v>
      </c>
      <c r="AI28" s="87">
        <v>573395468</v>
      </c>
      <c r="AJ28" s="124">
        <f t="shared" si="15"/>
        <v>0.36601902647813417</v>
      </c>
      <c r="AK28" s="125">
        <f t="shared" si="16"/>
        <v>0.29820180540549335</v>
      </c>
    </row>
    <row r="29" spans="1:37" ht="13.5">
      <c r="A29" s="62" t="s">
        <v>97</v>
      </c>
      <c r="B29" s="63" t="s">
        <v>59</v>
      </c>
      <c r="C29" s="64" t="s">
        <v>60</v>
      </c>
      <c r="D29" s="85">
        <v>3210279485</v>
      </c>
      <c r="E29" s="86">
        <v>630592306</v>
      </c>
      <c r="F29" s="87">
        <f t="shared" si="0"/>
        <v>3840871791</v>
      </c>
      <c r="G29" s="85">
        <v>3210279485</v>
      </c>
      <c r="H29" s="86">
        <v>630592306</v>
      </c>
      <c r="I29" s="87">
        <f t="shared" si="1"/>
        <v>3840871791</v>
      </c>
      <c r="J29" s="85">
        <v>562854679</v>
      </c>
      <c r="K29" s="86">
        <v>87390259</v>
      </c>
      <c r="L29" s="86">
        <f t="shared" si="2"/>
        <v>650244938</v>
      </c>
      <c r="M29" s="104">
        <f t="shared" si="3"/>
        <v>0.169296184143315</v>
      </c>
      <c r="N29" s="85">
        <v>759497169</v>
      </c>
      <c r="O29" s="86">
        <v>124583303</v>
      </c>
      <c r="P29" s="86">
        <f t="shared" si="4"/>
        <v>884080472</v>
      </c>
      <c r="Q29" s="104">
        <f t="shared" si="5"/>
        <v>0.23017703274334575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1322351848</v>
      </c>
      <c r="AA29" s="86">
        <f t="shared" si="11"/>
        <v>211973562</v>
      </c>
      <c r="AB29" s="86">
        <f t="shared" si="12"/>
        <v>1534325410</v>
      </c>
      <c r="AC29" s="104">
        <f t="shared" si="13"/>
        <v>0.3994732168866607</v>
      </c>
      <c r="AD29" s="85">
        <v>584676498</v>
      </c>
      <c r="AE29" s="86">
        <v>168519763</v>
      </c>
      <c r="AF29" s="86">
        <f t="shared" si="14"/>
        <v>753196261</v>
      </c>
      <c r="AG29" s="86">
        <v>3289992186</v>
      </c>
      <c r="AH29" s="86">
        <v>3577600730</v>
      </c>
      <c r="AI29" s="87">
        <v>1169972237</v>
      </c>
      <c r="AJ29" s="124">
        <f t="shared" si="15"/>
        <v>0.3556155063159776</v>
      </c>
      <c r="AK29" s="125">
        <f t="shared" si="16"/>
        <v>0.1737717216309973</v>
      </c>
    </row>
    <row r="30" spans="1:37" ht="13.5">
      <c r="A30" s="62" t="s">
        <v>112</v>
      </c>
      <c r="B30" s="63" t="s">
        <v>443</v>
      </c>
      <c r="C30" s="64" t="s">
        <v>444</v>
      </c>
      <c r="D30" s="85">
        <v>250480225</v>
      </c>
      <c r="E30" s="86">
        <v>29052000</v>
      </c>
      <c r="F30" s="87">
        <f t="shared" si="0"/>
        <v>279532225</v>
      </c>
      <c r="G30" s="85">
        <v>250480225</v>
      </c>
      <c r="H30" s="86">
        <v>29052000</v>
      </c>
      <c r="I30" s="87">
        <f t="shared" si="1"/>
        <v>279532225</v>
      </c>
      <c r="J30" s="85">
        <v>45586541</v>
      </c>
      <c r="K30" s="86">
        <v>6468488</v>
      </c>
      <c r="L30" s="86">
        <f t="shared" si="2"/>
        <v>52055029</v>
      </c>
      <c r="M30" s="104">
        <f t="shared" si="3"/>
        <v>0.1862219248603627</v>
      </c>
      <c r="N30" s="85">
        <v>63269076</v>
      </c>
      <c r="O30" s="86">
        <v>1795701</v>
      </c>
      <c r="P30" s="86">
        <f t="shared" si="4"/>
        <v>65064777</v>
      </c>
      <c r="Q30" s="104">
        <f t="shared" si="5"/>
        <v>0.23276306336416133</v>
      </c>
      <c r="R30" s="85">
        <v>0</v>
      </c>
      <c r="S30" s="86">
        <v>0</v>
      </c>
      <c r="T30" s="86">
        <f t="shared" si="6"/>
        <v>0</v>
      </c>
      <c r="U30" s="104">
        <f t="shared" si="7"/>
        <v>0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f t="shared" si="10"/>
        <v>108855617</v>
      </c>
      <c r="AA30" s="86">
        <f t="shared" si="11"/>
        <v>8264189</v>
      </c>
      <c r="AB30" s="86">
        <f t="shared" si="12"/>
        <v>117119806</v>
      </c>
      <c r="AC30" s="104">
        <f t="shared" si="13"/>
        <v>0.418984988224524</v>
      </c>
      <c r="AD30" s="85">
        <v>61054107</v>
      </c>
      <c r="AE30" s="86">
        <v>5056225</v>
      </c>
      <c r="AF30" s="86">
        <f t="shared" si="14"/>
        <v>66110332</v>
      </c>
      <c r="AG30" s="86">
        <v>278009000</v>
      </c>
      <c r="AH30" s="86">
        <v>277560511</v>
      </c>
      <c r="AI30" s="87">
        <v>107551858</v>
      </c>
      <c r="AJ30" s="124">
        <f t="shared" si="15"/>
        <v>0.3868646626548061</v>
      </c>
      <c r="AK30" s="125">
        <f t="shared" si="16"/>
        <v>-0.015815304028423238</v>
      </c>
    </row>
    <row r="31" spans="1:37" ht="13.5">
      <c r="A31" s="65"/>
      <c r="B31" s="66" t="s">
        <v>445</v>
      </c>
      <c r="C31" s="67"/>
      <c r="D31" s="88">
        <f>SUM(D26:D30)</f>
        <v>6118013664</v>
      </c>
      <c r="E31" s="89">
        <f>SUM(E26:E30)</f>
        <v>1610755961</v>
      </c>
      <c r="F31" s="90">
        <f t="shared" si="0"/>
        <v>7728769625</v>
      </c>
      <c r="G31" s="88">
        <f>SUM(G26:G30)</f>
        <v>6118013664</v>
      </c>
      <c r="H31" s="89">
        <f>SUM(H26:H30)</f>
        <v>1610755961</v>
      </c>
      <c r="I31" s="90">
        <f t="shared" si="1"/>
        <v>7728769625</v>
      </c>
      <c r="J31" s="88">
        <f>SUM(J26:J30)</f>
        <v>1087968241</v>
      </c>
      <c r="K31" s="89">
        <f>SUM(K26:K30)</f>
        <v>212174001</v>
      </c>
      <c r="L31" s="89">
        <f t="shared" si="2"/>
        <v>1300142242</v>
      </c>
      <c r="M31" s="105">
        <f t="shared" si="3"/>
        <v>0.16822111475473045</v>
      </c>
      <c r="N31" s="88">
        <f>SUM(N26:N30)</f>
        <v>1363177819</v>
      </c>
      <c r="O31" s="89">
        <f>SUM(O26:O30)</f>
        <v>319842563</v>
      </c>
      <c r="P31" s="89">
        <f t="shared" si="4"/>
        <v>1683020382</v>
      </c>
      <c r="Q31" s="105">
        <f t="shared" si="5"/>
        <v>0.21776045394806293</v>
      </c>
      <c r="R31" s="88">
        <f>SUM(R26:R30)</f>
        <v>0</v>
      </c>
      <c r="S31" s="89">
        <f>SUM(S26:S30)</f>
        <v>0</v>
      </c>
      <c r="T31" s="89">
        <f t="shared" si="6"/>
        <v>0</v>
      </c>
      <c r="U31" s="105">
        <f t="shared" si="7"/>
        <v>0</v>
      </c>
      <c r="V31" s="88">
        <f>SUM(V26:V30)</f>
        <v>0</v>
      </c>
      <c r="W31" s="89">
        <f>SUM(W26:W30)</f>
        <v>0</v>
      </c>
      <c r="X31" s="89">
        <f t="shared" si="8"/>
        <v>0</v>
      </c>
      <c r="Y31" s="105">
        <f t="shared" si="9"/>
        <v>0</v>
      </c>
      <c r="Z31" s="88">
        <f t="shared" si="10"/>
        <v>2451146060</v>
      </c>
      <c r="AA31" s="89">
        <f t="shared" si="11"/>
        <v>532016564</v>
      </c>
      <c r="AB31" s="89">
        <f t="shared" si="12"/>
        <v>2983162624</v>
      </c>
      <c r="AC31" s="105">
        <f t="shared" si="13"/>
        <v>0.3859815687027934</v>
      </c>
      <c r="AD31" s="88">
        <f>SUM(AD26:AD30)</f>
        <v>1157455500</v>
      </c>
      <c r="AE31" s="89">
        <f>SUM(AE26:AE30)</f>
        <v>298675667</v>
      </c>
      <c r="AF31" s="89">
        <f t="shared" si="14"/>
        <v>1456131167</v>
      </c>
      <c r="AG31" s="89">
        <f>SUM(AG26:AG30)</f>
        <v>7004866217</v>
      </c>
      <c r="AH31" s="89">
        <f>SUM(AH26:AH30)</f>
        <v>7275544763</v>
      </c>
      <c r="AI31" s="90">
        <f>SUM(AI26:AI30)</f>
        <v>2562469566</v>
      </c>
      <c r="AJ31" s="126">
        <f t="shared" si="15"/>
        <v>0.36581277737770107</v>
      </c>
      <c r="AK31" s="127">
        <f t="shared" si="16"/>
        <v>0.155816467734462</v>
      </c>
    </row>
    <row r="32" spans="1:37" ht="13.5">
      <c r="A32" s="68"/>
      <c r="B32" s="69" t="s">
        <v>446</v>
      </c>
      <c r="C32" s="70"/>
      <c r="D32" s="91">
        <f>SUM(D9:D16,D18:D24,D26:D30)</f>
        <v>19176748848</v>
      </c>
      <c r="E32" s="92">
        <f>SUM(E9:E16,E18:E24,E26:E30)</f>
        <v>3333575271</v>
      </c>
      <c r="F32" s="93">
        <f t="shared" si="0"/>
        <v>22510324119</v>
      </c>
      <c r="G32" s="91">
        <f>SUM(G9:G16,G18:G24,G26:G30)</f>
        <v>19179610635</v>
      </c>
      <c r="H32" s="92">
        <f>SUM(H9:H16,H18:H24,H26:H30)</f>
        <v>3363117439</v>
      </c>
      <c r="I32" s="93">
        <f t="shared" si="1"/>
        <v>22542728074</v>
      </c>
      <c r="J32" s="91">
        <f>SUM(J9:J16,J18:J24,J26:J30)</f>
        <v>3402478469</v>
      </c>
      <c r="K32" s="92">
        <f>SUM(K9:K16,K18:K24,K26:K30)</f>
        <v>537331017</v>
      </c>
      <c r="L32" s="92">
        <f t="shared" si="2"/>
        <v>3939809486</v>
      </c>
      <c r="M32" s="106">
        <f t="shared" si="3"/>
        <v>0.1750223348705395</v>
      </c>
      <c r="N32" s="91">
        <f>SUM(N9:N16,N18:N24,N26:N30)</f>
        <v>4040136994</v>
      </c>
      <c r="O32" s="92">
        <f>SUM(O9:O16,O18:O24,O26:O30)</f>
        <v>693507494</v>
      </c>
      <c r="P32" s="92">
        <f t="shared" si="4"/>
        <v>4733644488</v>
      </c>
      <c r="Q32" s="106">
        <f t="shared" si="5"/>
        <v>0.21028770900746532</v>
      </c>
      <c r="R32" s="91">
        <f>SUM(R9:R16,R18:R24,R26:R30)</f>
        <v>0</v>
      </c>
      <c r="S32" s="92">
        <f>SUM(S9:S16,S18:S24,S26:S30)</f>
        <v>0</v>
      </c>
      <c r="T32" s="92">
        <f t="shared" si="6"/>
        <v>0</v>
      </c>
      <c r="U32" s="106">
        <f t="shared" si="7"/>
        <v>0</v>
      </c>
      <c r="V32" s="91">
        <f>SUM(V9:V16,V18:V24,V26:V30)</f>
        <v>0</v>
      </c>
      <c r="W32" s="92">
        <f>SUM(W9:W16,W18:W24,W26:W30)</f>
        <v>0</v>
      </c>
      <c r="X32" s="92">
        <f t="shared" si="8"/>
        <v>0</v>
      </c>
      <c r="Y32" s="106">
        <f t="shared" si="9"/>
        <v>0</v>
      </c>
      <c r="Z32" s="91">
        <f t="shared" si="10"/>
        <v>7442615463</v>
      </c>
      <c r="AA32" s="92">
        <f t="shared" si="11"/>
        <v>1230838511</v>
      </c>
      <c r="AB32" s="92">
        <f t="shared" si="12"/>
        <v>8673453974</v>
      </c>
      <c r="AC32" s="106">
        <f t="shared" si="13"/>
        <v>0.3853100438780048</v>
      </c>
      <c r="AD32" s="91">
        <f>SUM(AD9:AD16,AD18:AD24,AD26:AD30)</f>
        <v>3183907787</v>
      </c>
      <c r="AE32" s="92">
        <f>SUM(AE9:AE16,AE18:AE24,AE26:AE30)</f>
        <v>630340979</v>
      </c>
      <c r="AF32" s="92">
        <f t="shared" si="14"/>
        <v>3814248766</v>
      </c>
      <c r="AG32" s="92">
        <f>SUM(AG9:AG16,AG18:AG24,AG26:AG30)</f>
        <v>21002780592</v>
      </c>
      <c r="AH32" s="92">
        <f>SUM(AH9:AH16,AH18:AH24,AH26:AH30)</f>
        <v>21316203203</v>
      </c>
      <c r="AI32" s="93">
        <f>SUM(AI9:AI16,AI18:AI24,AI26:AI30)</f>
        <v>6653779350</v>
      </c>
      <c r="AJ32" s="128">
        <f t="shared" si="15"/>
        <v>0.3168046878771108</v>
      </c>
      <c r="AK32" s="129">
        <f t="shared" si="16"/>
        <v>0.24104241186244635</v>
      </c>
    </row>
    <row r="33" spans="1:37" ht="12.75">
      <c r="A33" s="71"/>
      <c r="B33" s="71"/>
      <c r="C33" s="71"/>
      <c r="D33" s="94"/>
      <c r="E33" s="94"/>
      <c r="F33" s="94"/>
      <c r="G33" s="94"/>
      <c r="H33" s="94"/>
      <c r="I33" s="94"/>
      <c r="J33" s="94"/>
      <c r="K33" s="94"/>
      <c r="L33" s="94"/>
      <c r="M33" s="107"/>
      <c r="N33" s="94"/>
      <c r="O33" s="94"/>
      <c r="P33" s="94"/>
      <c r="Q33" s="107"/>
      <c r="R33" s="94"/>
      <c r="S33" s="94"/>
      <c r="T33" s="94"/>
      <c r="U33" s="107"/>
      <c r="V33" s="94"/>
      <c r="W33" s="94"/>
      <c r="X33" s="94"/>
      <c r="Y33" s="107"/>
      <c r="Z33" s="94"/>
      <c r="AA33" s="94"/>
      <c r="AB33" s="94"/>
      <c r="AC33" s="107"/>
      <c r="AD33" s="94"/>
      <c r="AE33" s="94"/>
      <c r="AF33" s="94"/>
      <c r="AG33" s="94"/>
      <c r="AH33" s="94"/>
      <c r="AI33" s="94"/>
      <c r="AJ33" s="107"/>
      <c r="AK33" s="107"/>
    </row>
    <row r="34" spans="1:37" ht="12.75">
      <c r="A34" s="71"/>
      <c r="B34" s="71"/>
      <c r="C34" s="71"/>
      <c r="D34" s="94"/>
      <c r="E34" s="94"/>
      <c r="F34" s="94"/>
      <c r="G34" s="94"/>
      <c r="H34" s="94"/>
      <c r="I34" s="94"/>
      <c r="J34" s="94"/>
      <c r="K34" s="94"/>
      <c r="L34" s="94"/>
      <c r="M34" s="107"/>
      <c r="N34" s="94"/>
      <c r="O34" s="94"/>
      <c r="P34" s="94"/>
      <c r="Q34" s="107"/>
      <c r="R34" s="94"/>
      <c r="S34" s="94"/>
      <c r="T34" s="94"/>
      <c r="U34" s="107"/>
      <c r="V34" s="94"/>
      <c r="W34" s="94"/>
      <c r="X34" s="94"/>
      <c r="Y34" s="107"/>
      <c r="Z34" s="94"/>
      <c r="AA34" s="94"/>
      <c r="AB34" s="94"/>
      <c r="AC34" s="107"/>
      <c r="AD34" s="94"/>
      <c r="AE34" s="94"/>
      <c r="AF34" s="94"/>
      <c r="AG34" s="94"/>
      <c r="AH34" s="94"/>
      <c r="AI34" s="94"/>
      <c r="AJ34" s="107"/>
      <c r="AK34" s="107"/>
    </row>
    <row r="35" spans="1:37" ht="12.75">
      <c r="A35" s="71"/>
      <c r="B35" s="71"/>
      <c r="C35" s="71"/>
      <c r="D35" s="94"/>
      <c r="E35" s="94"/>
      <c r="F35" s="94"/>
      <c r="G35" s="94"/>
      <c r="H35" s="94"/>
      <c r="I35" s="94"/>
      <c r="J35" s="94"/>
      <c r="K35" s="94"/>
      <c r="L35" s="94"/>
      <c r="M35" s="107"/>
      <c r="N35" s="94"/>
      <c r="O35" s="94"/>
      <c r="P35" s="94"/>
      <c r="Q35" s="107"/>
      <c r="R35" s="94"/>
      <c r="S35" s="94"/>
      <c r="T35" s="94"/>
      <c r="U35" s="107"/>
      <c r="V35" s="94"/>
      <c r="W35" s="94"/>
      <c r="X35" s="94"/>
      <c r="Y35" s="107"/>
      <c r="Z35" s="94"/>
      <c r="AA35" s="94"/>
      <c r="AB35" s="94"/>
      <c r="AC35" s="107"/>
      <c r="AD35" s="94"/>
      <c r="AE35" s="94"/>
      <c r="AF35" s="94"/>
      <c r="AG35" s="94"/>
      <c r="AH35" s="94"/>
      <c r="AI35" s="94"/>
      <c r="AJ35" s="107"/>
      <c r="AK35" s="107"/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Elsabe Rossouw</cp:lastModifiedBy>
  <dcterms:created xsi:type="dcterms:W3CDTF">2019-01-31T12:09:05Z</dcterms:created>
  <dcterms:modified xsi:type="dcterms:W3CDTF">2019-02-05T08:49:34Z</dcterms:modified>
  <cp:category/>
  <cp:version/>
  <cp:contentType/>
  <cp:contentStatus/>
</cp:coreProperties>
</file>