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<sst xmlns="http://schemas.openxmlformats.org/spreadsheetml/2006/main" count="859" uniqueCount="304">
  <si>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Western Cape: Cape Town(CPT)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</si>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</sst>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8468248074</v>
      </c>
      <c r="C5" s="19">
        <v>0</v>
      </c>
      <c r="D5" s="59">
        <v>9361951636</v>
      </c>
      <c r="E5" s="60">
        <v>9361951636</v>
      </c>
      <c r="F5" s="60">
        <v>713046850</v>
      </c>
      <c r="G5" s="60">
        <v>829490718</v>
      </c>
      <c r="H5" s="60">
        <v>750748103</v>
      </c>
      <c r="I5" s="60">
        <v>2293285671</v>
      </c>
      <c r="J5" s="60">
        <v>822902930</v>
      </c>
      <c r="K5" s="60">
        <v>806908433</v>
      </c>
      <c r="L5" s="60">
        <v>786777984</v>
      </c>
      <c r="M5" s="60">
        <v>2416589347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4709875018</v>
      </c>
      <c r="W5" s="60">
        <v>4680975816</v>
      </c>
      <c r="X5" s="60">
        <v>28899202</v>
      </c>
      <c r="Y5" s="61">
        <v>0.62</v>
      </c>
      <c r="Z5" s="62">
        <v>9361951636</v>
      </c>
    </row>
    <row r="6" spans="1:26" ht="12.75">
      <c r="A6" s="58" t="s">
        <v>32</v>
      </c>
      <c r="B6" s="19">
        <v>18164117807</v>
      </c>
      <c r="C6" s="19">
        <v>0</v>
      </c>
      <c r="D6" s="59">
        <v>19179838070</v>
      </c>
      <c r="E6" s="60">
        <v>19179838070</v>
      </c>
      <c r="F6" s="60">
        <v>1943379224</v>
      </c>
      <c r="G6" s="60">
        <v>1989502577</v>
      </c>
      <c r="H6" s="60">
        <v>1961065092</v>
      </c>
      <c r="I6" s="60">
        <v>5893946893</v>
      </c>
      <c r="J6" s="60">
        <v>1943610132</v>
      </c>
      <c r="K6" s="60">
        <v>1628273034</v>
      </c>
      <c r="L6" s="60">
        <v>1563230478</v>
      </c>
      <c r="M6" s="60">
        <v>5135113644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11029060537</v>
      </c>
      <c r="W6" s="60">
        <v>9683172855</v>
      </c>
      <c r="X6" s="60">
        <v>1345887682</v>
      </c>
      <c r="Y6" s="61">
        <v>13.9</v>
      </c>
      <c r="Z6" s="62">
        <v>19179838070</v>
      </c>
    </row>
    <row r="7" spans="1:26" ht="12.75">
      <c r="A7" s="58" t="s">
        <v>33</v>
      </c>
      <c r="B7" s="19">
        <v>905414861</v>
      </c>
      <c r="C7" s="19">
        <v>0</v>
      </c>
      <c r="D7" s="59">
        <v>941028468</v>
      </c>
      <c r="E7" s="60">
        <v>941028468</v>
      </c>
      <c r="F7" s="60">
        <v>83409702</v>
      </c>
      <c r="G7" s="60">
        <v>76773768</v>
      </c>
      <c r="H7" s="60">
        <v>83796573</v>
      </c>
      <c r="I7" s="60">
        <v>243980043</v>
      </c>
      <c r="J7" s="60">
        <v>84535337</v>
      </c>
      <c r="K7" s="60">
        <v>81328039</v>
      </c>
      <c r="L7" s="60">
        <v>80761735</v>
      </c>
      <c r="M7" s="60">
        <v>246625111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490605154</v>
      </c>
      <c r="W7" s="60">
        <v>470514234</v>
      </c>
      <c r="X7" s="60">
        <v>20090920</v>
      </c>
      <c r="Y7" s="61">
        <v>4.27</v>
      </c>
      <c r="Z7" s="62">
        <v>941028468</v>
      </c>
    </row>
    <row r="8" spans="1:26" ht="12.75">
      <c r="A8" s="58" t="s">
        <v>34</v>
      </c>
      <c r="B8" s="19">
        <v>6428958447</v>
      </c>
      <c r="C8" s="19">
        <v>0</v>
      </c>
      <c r="D8" s="59">
        <v>6803607503</v>
      </c>
      <c r="E8" s="60">
        <v>7057029640</v>
      </c>
      <c r="F8" s="60">
        <v>1074641621</v>
      </c>
      <c r="G8" s="60">
        <v>941216339</v>
      </c>
      <c r="H8" s="60">
        <v>103981062</v>
      </c>
      <c r="I8" s="60">
        <v>2119839022</v>
      </c>
      <c r="J8" s="60">
        <v>156226635</v>
      </c>
      <c r="K8" s="60">
        <v>155789850</v>
      </c>
      <c r="L8" s="60">
        <v>1849782552</v>
      </c>
      <c r="M8" s="60">
        <v>2161799037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4281638059</v>
      </c>
      <c r="W8" s="60">
        <v>3485256259</v>
      </c>
      <c r="X8" s="60">
        <v>796381800</v>
      </c>
      <c r="Y8" s="61">
        <v>22.85</v>
      </c>
      <c r="Z8" s="62">
        <v>7057029640</v>
      </c>
    </row>
    <row r="9" spans="1:26" ht="12.75">
      <c r="A9" s="58" t="s">
        <v>35</v>
      </c>
      <c r="B9" s="19">
        <v>3780225556</v>
      </c>
      <c r="C9" s="19">
        <v>0</v>
      </c>
      <c r="D9" s="59">
        <v>3449451787</v>
      </c>
      <c r="E9" s="60">
        <v>3451041312</v>
      </c>
      <c r="F9" s="60">
        <v>203481961</v>
      </c>
      <c r="G9" s="60">
        <v>297803696</v>
      </c>
      <c r="H9" s="60">
        <v>259353576</v>
      </c>
      <c r="I9" s="60">
        <v>760639233</v>
      </c>
      <c r="J9" s="60">
        <v>315870583</v>
      </c>
      <c r="K9" s="60">
        <v>514900511</v>
      </c>
      <c r="L9" s="60">
        <v>277985886</v>
      </c>
      <c r="M9" s="60">
        <v>1108756980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1869396213</v>
      </c>
      <c r="W9" s="60">
        <v>1685397423</v>
      </c>
      <c r="X9" s="60">
        <v>183998790</v>
      </c>
      <c r="Y9" s="61">
        <v>10.92</v>
      </c>
      <c r="Z9" s="62">
        <v>3451041312</v>
      </c>
    </row>
    <row r="10" spans="1:26" ht="22.5">
      <c r="A10" s="63" t="s">
        <v>279</v>
      </c>
      <c r="B10" s="64">
        <f>SUM(B5:B9)</f>
        <v>37746964745</v>
      </c>
      <c r="C10" s="64">
        <f>SUM(C5:C9)</f>
        <v>0</v>
      </c>
      <c r="D10" s="65">
        <f aca="true" t="shared" si="0" ref="D10:Z10">SUM(D5:D9)</f>
        <v>39735877464</v>
      </c>
      <c r="E10" s="66">
        <f t="shared" si="0"/>
        <v>39990889126</v>
      </c>
      <c r="F10" s="66">
        <f t="shared" si="0"/>
        <v>4017959358</v>
      </c>
      <c r="G10" s="66">
        <f t="shared" si="0"/>
        <v>4134787098</v>
      </c>
      <c r="H10" s="66">
        <f t="shared" si="0"/>
        <v>3158944406</v>
      </c>
      <c r="I10" s="66">
        <f t="shared" si="0"/>
        <v>11311690862</v>
      </c>
      <c r="J10" s="66">
        <f t="shared" si="0"/>
        <v>3323145617</v>
      </c>
      <c r="K10" s="66">
        <f t="shared" si="0"/>
        <v>3187199867</v>
      </c>
      <c r="L10" s="66">
        <f t="shared" si="0"/>
        <v>4558538635</v>
      </c>
      <c r="M10" s="66">
        <f t="shared" si="0"/>
        <v>11068884119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22380574981</v>
      </c>
      <c r="W10" s="66">
        <f t="shared" si="0"/>
        <v>20005316587</v>
      </c>
      <c r="X10" s="66">
        <f t="shared" si="0"/>
        <v>2375258394</v>
      </c>
      <c r="Y10" s="67">
        <f>+IF(W10&lt;&gt;0,(X10/W10)*100,0)</f>
        <v>11.873135742043232</v>
      </c>
      <c r="Z10" s="68">
        <f t="shared" si="0"/>
        <v>39990889126</v>
      </c>
    </row>
    <row r="11" spans="1:26" ht="12.75">
      <c r="A11" s="58" t="s">
        <v>37</v>
      </c>
      <c r="B11" s="19">
        <v>10948648960</v>
      </c>
      <c r="C11" s="19">
        <v>0</v>
      </c>
      <c r="D11" s="59">
        <v>13014073276</v>
      </c>
      <c r="E11" s="60">
        <v>13025044030</v>
      </c>
      <c r="F11" s="60">
        <v>788613118</v>
      </c>
      <c r="G11" s="60">
        <v>844949207</v>
      </c>
      <c r="H11" s="60">
        <v>997347750</v>
      </c>
      <c r="I11" s="60">
        <v>2630910075</v>
      </c>
      <c r="J11" s="60">
        <v>912334270</v>
      </c>
      <c r="K11" s="60">
        <v>1388522514</v>
      </c>
      <c r="L11" s="60">
        <v>947391874</v>
      </c>
      <c r="M11" s="60">
        <v>3248248658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5879158733</v>
      </c>
      <c r="W11" s="60">
        <v>6618727546</v>
      </c>
      <c r="X11" s="60">
        <v>-739568813</v>
      </c>
      <c r="Y11" s="61">
        <v>-11.17</v>
      </c>
      <c r="Z11" s="62">
        <v>13025044030</v>
      </c>
    </row>
    <row r="12" spans="1:26" ht="12.75">
      <c r="A12" s="58" t="s">
        <v>38</v>
      </c>
      <c r="B12" s="19">
        <v>155579125</v>
      </c>
      <c r="C12" s="19">
        <v>0</v>
      </c>
      <c r="D12" s="59">
        <v>169639701</v>
      </c>
      <c r="E12" s="60">
        <v>169639701</v>
      </c>
      <c r="F12" s="60">
        <v>13080634</v>
      </c>
      <c r="G12" s="60">
        <v>13080453</v>
      </c>
      <c r="H12" s="60">
        <v>13168902</v>
      </c>
      <c r="I12" s="60">
        <v>39329989</v>
      </c>
      <c r="J12" s="60">
        <v>13157812</v>
      </c>
      <c r="K12" s="60">
        <v>12706852</v>
      </c>
      <c r="L12" s="60">
        <v>12935333</v>
      </c>
      <c r="M12" s="60">
        <v>38799997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78129986</v>
      </c>
      <c r="W12" s="60">
        <v>84819850</v>
      </c>
      <c r="X12" s="60">
        <v>-6689864</v>
      </c>
      <c r="Y12" s="61">
        <v>-7.89</v>
      </c>
      <c r="Z12" s="62">
        <v>169639701</v>
      </c>
    </row>
    <row r="13" spans="1:26" ht="12.75">
      <c r="A13" s="58" t="s">
        <v>280</v>
      </c>
      <c r="B13" s="19">
        <v>3088274724</v>
      </c>
      <c r="C13" s="19">
        <v>0</v>
      </c>
      <c r="D13" s="59">
        <v>2856987239</v>
      </c>
      <c r="E13" s="60">
        <v>2856987239</v>
      </c>
      <c r="F13" s="60">
        <v>229446603</v>
      </c>
      <c r="G13" s="60">
        <v>227080458</v>
      </c>
      <c r="H13" s="60">
        <v>227101205</v>
      </c>
      <c r="I13" s="60">
        <v>683628266</v>
      </c>
      <c r="J13" s="60">
        <v>227752777</v>
      </c>
      <c r="K13" s="60">
        <v>251098790</v>
      </c>
      <c r="L13" s="60">
        <v>228361808</v>
      </c>
      <c r="M13" s="60">
        <v>707213375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1390841641</v>
      </c>
      <c r="W13" s="60">
        <v>1395243624</v>
      </c>
      <c r="X13" s="60">
        <v>-4401983</v>
      </c>
      <c r="Y13" s="61">
        <v>-0.32</v>
      </c>
      <c r="Z13" s="62">
        <v>2856987239</v>
      </c>
    </row>
    <row r="14" spans="1:26" ht="12.75">
      <c r="A14" s="58" t="s">
        <v>40</v>
      </c>
      <c r="B14" s="19">
        <v>782904789</v>
      </c>
      <c r="C14" s="19">
        <v>0</v>
      </c>
      <c r="D14" s="59">
        <v>1089284756</v>
      </c>
      <c r="E14" s="60">
        <v>1089284756</v>
      </c>
      <c r="F14" s="60">
        <v>63355178</v>
      </c>
      <c r="G14" s="60">
        <v>59551646</v>
      </c>
      <c r="H14" s="60">
        <v>55317105</v>
      </c>
      <c r="I14" s="60">
        <v>178223929</v>
      </c>
      <c r="J14" s="60">
        <v>65664164</v>
      </c>
      <c r="K14" s="60">
        <v>79043072</v>
      </c>
      <c r="L14" s="60">
        <v>7122822</v>
      </c>
      <c r="M14" s="60">
        <v>151830058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330053987</v>
      </c>
      <c r="W14" s="60">
        <v>523529651</v>
      </c>
      <c r="X14" s="60">
        <v>-193475664</v>
      </c>
      <c r="Y14" s="61">
        <v>-36.96</v>
      </c>
      <c r="Z14" s="62">
        <v>1089284756</v>
      </c>
    </row>
    <row r="15" spans="1:26" ht="12.75">
      <c r="A15" s="58" t="s">
        <v>41</v>
      </c>
      <c r="B15" s="19">
        <v>8127377852</v>
      </c>
      <c r="C15" s="19">
        <v>0</v>
      </c>
      <c r="D15" s="59">
        <v>10783733200</v>
      </c>
      <c r="E15" s="60">
        <v>10790537889</v>
      </c>
      <c r="F15" s="60">
        <v>105399541</v>
      </c>
      <c r="G15" s="60">
        <v>1115251800</v>
      </c>
      <c r="H15" s="60">
        <v>1179938350</v>
      </c>
      <c r="I15" s="60">
        <v>2400589691</v>
      </c>
      <c r="J15" s="60">
        <v>754415376</v>
      </c>
      <c r="K15" s="60">
        <v>794887219</v>
      </c>
      <c r="L15" s="60">
        <v>699838056</v>
      </c>
      <c r="M15" s="60">
        <v>2249140651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4649730342</v>
      </c>
      <c r="W15" s="60">
        <v>5009841549</v>
      </c>
      <c r="X15" s="60">
        <v>-360111207</v>
      </c>
      <c r="Y15" s="61">
        <v>-7.19</v>
      </c>
      <c r="Z15" s="62">
        <v>10790537889</v>
      </c>
    </row>
    <row r="16" spans="1:26" ht="12.75">
      <c r="A16" s="69" t="s">
        <v>42</v>
      </c>
      <c r="B16" s="19">
        <v>141854819</v>
      </c>
      <c r="C16" s="19">
        <v>0</v>
      </c>
      <c r="D16" s="59">
        <v>263703906</v>
      </c>
      <c r="E16" s="60">
        <v>328755286</v>
      </c>
      <c r="F16" s="60">
        <v>8555415</v>
      </c>
      <c r="G16" s="60">
        <v>63021087</v>
      </c>
      <c r="H16" s="60">
        <v>18890593</v>
      </c>
      <c r="I16" s="60">
        <v>90467095</v>
      </c>
      <c r="J16" s="60">
        <v>14613268</v>
      </c>
      <c r="K16" s="60">
        <v>36891350</v>
      </c>
      <c r="L16" s="60">
        <v>6208556</v>
      </c>
      <c r="M16" s="60">
        <v>57713174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148180269</v>
      </c>
      <c r="W16" s="60">
        <v>71895972</v>
      </c>
      <c r="X16" s="60">
        <v>76284297</v>
      </c>
      <c r="Y16" s="61">
        <v>106.1</v>
      </c>
      <c r="Z16" s="62">
        <v>328755286</v>
      </c>
    </row>
    <row r="17" spans="1:26" ht="12.75">
      <c r="A17" s="58" t="s">
        <v>43</v>
      </c>
      <c r="B17" s="19">
        <v>10875970105</v>
      </c>
      <c r="C17" s="19">
        <v>0</v>
      </c>
      <c r="D17" s="59">
        <v>11427087209</v>
      </c>
      <c r="E17" s="60">
        <v>11597682519</v>
      </c>
      <c r="F17" s="60">
        <v>355971461</v>
      </c>
      <c r="G17" s="60">
        <v>818437748</v>
      </c>
      <c r="H17" s="60">
        <v>805340235</v>
      </c>
      <c r="I17" s="60">
        <v>1979749444</v>
      </c>
      <c r="J17" s="60">
        <v>1133848111</v>
      </c>
      <c r="K17" s="60">
        <v>898836463</v>
      </c>
      <c r="L17" s="60">
        <v>828517762</v>
      </c>
      <c r="M17" s="60">
        <v>2861202336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4840951780</v>
      </c>
      <c r="W17" s="60">
        <v>3599168504</v>
      </c>
      <c r="X17" s="60">
        <v>1241783276</v>
      </c>
      <c r="Y17" s="61">
        <v>34.5</v>
      </c>
      <c r="Z17" s="62">
        <v>11597682519</v>
      </c>
    </row>
    <row r="18" spans="1:26" ht="12.75">
      <c r="A18" s="70" t="s">
        <v>44</v>
      </c>
      <c r="B18" s="71">
        <f>SUM(B11:B17)</f>
        <v>34120610374</v>
      </c>
      <c r="C18" s="71">
        <f>SUM(C11:C17)</f>
        <v>0</v>
      </c>
      <c r="D18" s="72">
        <f aca="true" t="shared" si="1" ref="D18:Z18">SUM(D11:D17)</f>
        <v>39604509287</v>
      </c>
      <c r="E18" s="73">
        <f t="shared" si="1"/>
        <v>39857931420</v>
      </c>
      <c r="F18" s="73">
        <f t="shared" si="1"/>
        <v>1564421950</v>
      </c>
      <c r="G18" s="73">
        <f t="shared" si="1"/>
        <v>3141372399</v>
      </c>
      <c r="H18" s="73">
        <f t="shared" si="1"/>
        <v>3297104140</v>
      </c>
      <c r="I18" s="73">
        <f t="shared" si="1"/>
        <v>8002898489</v>
      </c>
      <c r="J18" s="73">
        <f t="shared" si="1"/>
        <v>3121785778</v>
      </c>
      <c r="K18" s="73">
        <f t="shared" si="1"/>
        <v>3461986260</v>
      </c>
      <c r="L18" s="73">
        <f t="shared" si="1"/>
        <v>2730376211</v>
      </c>
      <c r="M18" s="73">
        <f t="shared" si="1"/>
        <v>9314148249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17317046738</v>
      </c>
      <c r="W18" s="73">
        <f t="shared" si="1"/>
        <v>17303226696</v>
      </c>
      <c r="X18" s="73">
        <f t="shared" si="1"/>
        <v>13820042</v>
      </c>
      <c r="Y18" s="67">
        <f>+IF(W18&lt;&gt;0,(X18/W18)*100,0)</f>
        <v>0.07986973899610753</v>
      </c>
      <c r="Z18" s="74">
        <f t="shared" si="1"/>
        <v>39857931420</v>
      </c>
    </row>
    <row r="19" spans="1:26" ht="12.75">
      <c r="A19" s="70" t="s">
        <v>45</v>
      </c>
      <c r="B19" s="75">
        <f>+B10-B18</f>
        <v>3626354371</v>
      </c>
      <c r="C19" s="75">
        <f>+C10-C18</f>
        <v>0</v>
      </c>
      <c r="D19" s="76">
        <f aca="true" t="shared" si="2" ref="D19:Z19">+D10-D18</f>
        <v>131368177</v>
      </c>
      <c r="E19" s="77">
        <f t="shared" si="2"/>
        <v>132957706</v>
      </c>
      <c r="F19" s="77">
        <f t="shared" si="2"/>
        <v>2453537408</v>
      </c>
      <c r="G19" s="77">
        <f t="shared" si="2"/>
        <v>993414699</v>
      </c>
      <c r="H19" s="77">
        <f t="shared" si="2"/>
        <v>-138159734</v>
      </c>
      <c r="I19" s="77">
        <f t="shared" si="2"/>
        <v>3308792373</v>
      </c>
      <c r="J19" s="77">
        <f t="shared" si="2"/>
        <v>201359839</v>
      </c>
      <c r="K19" s="77">
        <f t="shared" si="2"/>
        <v>-274786393</v>
      </c>
      <c r="L19" s="77">
        <f t="shared" si="2"/>
        <v>1828162424</v>
      </c>
      <c r="M19" s="77">
        <f t="shared" si="2"/>
        <v>1754735870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5063528243</v>
      </c>
      <c r="W19" s="77">
        <f>IF(E10=E18,0,W10-W18)</f>
        <v>2702089891</v>
      </c>
      <c r="X19" s="77">
        <f t="shared" si="2"/>
        <v>2361438352</v>
      </c>
      <c r="Y19" s="78">
        <f>+IF(W19&lt;&gt;0,(X19/W19)*100,0)</f>
        <v>87.39303454949345</v>
      </c>
      <c r="Z19" s="79">
        <f t="shared" si="2"/>
        <v>132957706</v>
      </c>
    </row>
    <row r="20" spans="1:26" ht="12.75">
      <c r="A20" s="58" t="s">
        <v>46</v>
      </c>
      <c r="B20" s="19">
        <v>1733466106</v>
      </c>
      <c r="C20" s="19">
        <v>0</v>
      </c>
      <c r="D20" s="59">
        <v>2067895986</v>
      </c>
      <c r="E20" s="60">
        <v>2749880259</v>
      </c>
      <c r="F20" s="60">
        <v>2201704</v>
      </c>
      <c r="G20" s="60">
        <v>84722630</v>
      </c>
      <c r="H20" s="60">
        <v>86507138</v>
      </c>
      <c r="I20" s="60">
        <v>173431472</v>
      </c>
      <c r="J20" s="60">
        <v>160544547</v>
      </c>
      <c r="K20" s="60">
        <v>135619639</v>
      </c>
      <c r="L20" s="60">
        <v>153370868</v>
      </c>
      <c r="M20" s="60">
        <v>449535054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622966526</v>
      </c>
      <c r="W20" s="60">
        <v>652901857</v>
      </c>
      <c r="X20" s="60">
        <v>-29935331</v>
      </c>
      <c r="Y20" s="61">
        <v>-4.58</v>
      </c>
      <c r="Z20" s="62">
        <v>2749880259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-97643</v>
      </c>
      <c r="K21" s="82">
        <v>0</v>
      </c>
      <c r="L21" s="82">
        <v>0</v>
      </c>
      <c r="M21" s="82">
        <v>-97643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-97643</v>
      </c>
      <c r="W21" s="82">
        <v>24580000</v>
      </c>
      <c r="X21" s="82">
        <v>-24677643</v>
      </c>
      <c r="Y21" s="83">
        <v>-100.4</v>
      </c>
      <c r="Z21" s="84">
        <v>0</v>
      </c>
    </row>
    <row r="22" spans="1:26" ht="22.5">
      <c r="A22" s="85" t="s">
        <v>282</v>
      </c>
      <c r="B22" s="86">
        <f>SUM(B19:B21)</f>
        <v>5359820477</v>
      </c>
      <c r="C22" s="86">
        <f>SUM(C19:C21)</f>
        <v>0</v>
      </c>
      <c r="D22" s="87">
        <f aca="true" t="shared" si="3" ref="D22:Z22">SUM(D19:D21)</f>
        <v>2199264163</v>
      </c>
      <c r="E22" s="88">
        <f t="shared" si="3"/>
        <v>2882837965</v>
      </c>
      <c r="F22" s="88">
        <f t="shared" si="3"/>
        <v>2455739112</v>
      </c>
      <c r="G22" s="88">
        <f t="shared" si="3"/>
        <v>1078137329</v>
      </c>
      <c r="H22" s="88">
        <f t="shared" si="3"/>
        <v>-51652596</v>
      </c>
      <c r="I22" s="88">
        <f t="shared" si="3"/>
        <v>3482223845</v>
      </c>
      <c r="J22" s="88">
        <f t="shared" si="3"/>
        <v>361806743</v>
      </c>
      <c r="K22" s="88">
        <f t="shared" si="3"/>
        <v>-139166754</v>
      </c>
      <c r="L22" s="88">
        <f t="shared" si="3"/>
        <v>1981533292</v>
      </c>
      <c r="M22" s="88">
        <f t="shared" si="3"/>
        <v>2204173281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5686397126</v>
      </c>
      <c r="W22" s="88">
        <f t="shared" si="3"/>
        <v>3379571748</v>
      </c>
      <c r="X22" s="88">
        <f t="shared" si="3"/>
        <v>2306825378</v>
      </c>
      <c r="Y22" s="89">
        <f>+IF(W22&lt;&gt;0,(X22/W22)*100,0)</f>
        <v>68.25791993808559</v>
      </c>
      <c r="Z22" s="90">
        <f t="shared" si="3"/>
        <v>2882837965</v>
      </c>
    </row>
    <row r="23" spans="1:26" ht="12.75">
      <c r="A23" s="91" t="s">
        <v>48</v>
      </c>
      <c r="B23" s="19">
        <v>89824816</v>
      </c>
      <c r="C23" s="19">
        <v>0</v>
      </c>
      <c r="D23" s="59">
        <v>0</v>
      </c>
      <c r="E23" s="60">
        <v>0</v>
      </c>
      <c r="F23" s="60">
        <v>0</v>
      </c>
      <c r="G23" s="60">
        <v>-1</v>
      </c>
      <c r="H23" s="60">
        <v>0</v>
      </c>
      <c r="I23" s="60">
        <v>-1</v>
      </c>
      <c r="J23" s="60">
        <v>0</v>
      </c>
      <c r="K23" s="60">
        <v>-1</v>
      </c>
      <c r="L23" s="60">
        <v>0</v>
      </c>
      <c r="M23" s="60">
        <v>-1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-2</v>
      </c>
      <c r="W23" s="60"/>
      <c r="X23" s="60">
        <v>-2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5449645293</v>
      </c>
      <c r="C24" s="75">
        <f>SUM(C22:C23)</f>
        <v>0</v>
      </c>
      <c r="D24" s="76">
        <f aca="true" t="shared" si="4" ref="D24:Z24">SUM(D22:D23)</f>
        <v>2199264163</v>
      </c>
      <c r="E24" s="77">
        <f t="shared" si="4"/>
        <v>2882837965</v>
      </c>
      <c r="F24" s="77">
        <f t="shared" si="4"/>
        <v>2455739112</v>
      </c>
      <c r="G24" s="77">
        <f t="shared" si="4"/>
        <v>1078137328</v>
      </c>
      <c r="H24" s="77">
        <f t="shared" si="4"/>
        <v>-51652596</v>
      </c>
      <c r="I24" s="77">
        <f t="shared" si="4"/>
        <v>3482223844</v>
      </c>
      <c r="J24" s="77">
        <f t="shared" si="4"/>
        <v>361806743</v>
      </c>
      <c r="K24" s="77">
        <f t="shared" si="4"/>
        <v>-139166755</v>
      </c>
      <c r="L24" s="77">
        <f t="shared" si="4"/>
        <v>1981533292</v>
      </c>
      <c r="M24" s="77">
        <f t="shared" si="4"/>
        <v>2204173280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5686397124</v>
      </c>
      <c r="W24" s="77">
        <f t="shared" si="4"/>
        <v>3379571748</v>
      </c>
      <c r="X24" s="77">
        <f t="shared" si="4"/>
        <v>2306825376</v>
      </c>
      <c r="Y24" s="78">
        <f>+IF(W24&lt;&gt;0,(X24/W24)*100,0)</f>
        <v>68.2579198789065</v>
      </c>
      <c r="Z24" s="79">
        <f t="shared" si="4"/>
        <v>2882837965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5698514730</v>
      </c>
      <c r="C27" s="22">
        <v>0</v>
      </c>
      <c r="D27" s="99">
        <v>8456748210</v>
      </c>
      <c r="E27" s="100">
        <v>8900114533</v>
      </c>
      <c r="F27" s="100">
        <v>37980272</v>
      </c>
      <c r="G27" s="100">
        <v>258959275</v>
      </c>
      <c r="H27" s="100">
        <v>314475347</v>
      </c>
      <c r="I27" s="100">
        <v>611414894</v>
      </c>
      <c r="J27" s="100">
        <v>442380819</v>
      </c>
      <c r="K27" s="100">
        <v>419734980</v>
      </c>
      <c r="L27" s="100">
        <v>406185945</v>
      </c>
      <c r="M27" s="100">
        <v>1268301744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1879716638</v>
      </c>
      <c r="W27" s="100">
        <v>4450057267</v>
      </c>
      <c r="X27" s="100">
        <v>-2570340629</v>
      </c>
      <c r="Y27" s="101">
        <v>-57.76</v>
      </c>
      <c r="Z27" s="102">
        <v>8900114533</v>
      </c>
    </row>
    <row r="28" spans="1:26" ht="12.75">
      <c r="A28" s="103" t="s">
        <v>46</v>
      </c>
      <c r="B28" s="19">
        <v>1732882020</v>
      </c>
      <c r="C28" s="19">
        <v>0</v>
      </c>
      <c r="D28" s="59">
        <v>2067895986</v>
      </c>
      <c r="E28" s="60">
        <v>2749880259</v>
      </c>
      <c r="F28" s="60">
        <v>1153709</v>
      </c>
      <c r="G28" s="60">
        <v>84722630</v>
      </c>
      <c r="H28" s="60">
        <v>86507139</v>
      </c>
      <c r="I28" s="60">
        <v>172383478</v>
      </c>
      <c r="J28" s="60">
        <v>160544550</v>
      </c>
      <c r="K28" s="60">
        <v>135619640</v>
      </c>
      <c r="L28" s="60">
        <v>153370869</v>
      </c>
      <c r="M28" s="60">
        <v>449535059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621918537</v>
      </c>
      <c r="W28" s="60">
        <v>1374940130</v>
      </c>
      <c r="X28" s="60">
        <v>-753021593</v>
      </c>
      <c r="Y28" s="61">
        <v>-54.77</v>
      </c>
      <c r="Z28" s="62">
        <v>2749880259</v>
      </c>
    </row>
    <row r="29" spans="1:26" ht="12.75">
      <c r="A29" s="58" t="s">
        <v>284</v>
      </c>
      <c r="B29" s="19">
        <v>72532220</v>
      </c>
      <c r="C29" s="19">
        <v>0</v>
      </c>
      <c r="D29" s="59">
        <v>76200000</v>
      </c>
      <c r="E29" s="60">
        <v>77789530</v>
      </c>
      <c r="F29" s="60">
        <v>3373630</v>
      </c>
      <c r="G29" s="60">
        <v>4136827</v>
      </c>
      <c r="H29" s="60">
        <v>4101696</v>
      </c>
      <c r="I29" s="60">
        <v>11612153</v>
      </c>
      <c r="J29" s="60">
        <v>4402819</v>
      </c>
      <c r="K29" s="60">
        <v>6368172</v>
      </c>
      <c r="L29" s="60">
        <v>2133298</v>
      </c>
      <c r="M29" s="60">
        <v>12904289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24516442</v>
      </c>
      <c r="W29" s="60">
        <v>38894765</v>
      </c>
      <c r="X29" s="60">
        <v>-14378323</v>
      </c>
      <c r="Y29" s="61">
        <v>-36.97</v>
      </c>
      <c r="Z29" s="62">
        <v>77789530</v>
      </c>
    </row>
    <row r="30" spans="1:26" ht="12.75">
      <c r="A30" s="58" t="s">
        <v>52</v>
      </c>
      <c r="B30" s="19">
        <v>2533155085</v>
      </c>
      <c r="C30" s="19">
        <v>0</v>
      </c>
      <c r="D30" s="59">
        <v>4000000000</v>
      </c>
      <c r="E30" s="60">
        <v>3446950000</v>
      </c>
      <c r="F30" s="60">
        <v>18922378</v>
      </c>
      <c r="G30" s="60">
        <v>103733925</v>
      </c>
      <c r="H30" s="60">
        <v>114847440</v>
      </c>
      <c r="I30" s="60">
        <v>237503743</v>
      </c>
      <c r="J30" s="60">
        <v>104490986</v>
      </c>
      <c r="K30" s="60">
        <v>121950007</v>
      </c>
      <c r="L30" s="60">
        <v>89499120</v>
      </c>
      <c r="M30" s="60">
        <v>315940113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553443856</v>
      </c>
      <c r="W30" s="60">
        <v>1723475000</v>
      </c>
      <c r="X30" s="60">
        <v>-1170031144</v>
      </c>
      <c r="Y30" s="61">
        <v>-67.89</v>
      </c>
      <c r="Z30" s="62">
        <v>3446950000</v>
      </c>
    </row>
    <row r="31" spans="1:26" ht="12.75">
      <c r="A31" s="58" t="s">
        <v>53</v>
      </c>
      <c r="B31" s="19">
        <v>1359945407</v>
      </c>
      <c r="C31" s="19">
        <v>0</v>
      </c>
      <c r="D31" s="59">
        <v>2312652225</v>
      </c>
      <c r="E31" s="60">
        <v>2625494745</v>
      </c>
      <c r="F31" s="60">
        <v>14530553</v>
      </c>
      <c r="G31" s="60">
        <v>66365891</v>
      </c>
      <c r="H31" s="60">
        <v>109019075</v>
      </c>
      <c r="I31" s="60">
        <v>189915519</v>
      </c>
      <c r="J31" s="60">
        <v>172942461</v>
      </c>
      <c r="K31" s="60">
        <v>155797164</v>
      </c>
      <c r="L31" s="60">
        <v>161182650</v>
      </c>
      <c r="M31" s="60">
        <v>489922275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679837794</v>
      </c>
      <c r="W31" s="60">
        <v>1312747373</v>
      </c>
      <c r="X31" s="60">
        <v>-632909579</v>
      </c>
      <c r="Y31" s="61">
        <v>-48.21</v>
      </c>
      <c r="Z31" s="62">
        <v>2625494745</v>
      </c>
    </row>
    <row r="32" spans="1:26" ht="12.75">
      <c r="A32" s="70" t="s">
        <v>54</v>
      </c>
      <c r="B32" s="22">
        <f>SUM(B28:B31)</f>
        <v>5698514732</v>
      </c>
      <c r="C32" s="22">
        <f>SUM(C28:C31)</f>
        <v>0</v>
      </c>
      <c r="D32" s="99">
        <f aca="true" t="shared" si="5" ref="D32:Z32">SUM(D28:D31)</f>
        <v>8456748211</v>
      </c>
      <c r="E32" s="100">
        <f t="shared" si="5"/>
        <v>8900114534</v>
      </c>
      <c r="F32" s="100">
        <f t="shared" si="5"/>
        <v>37980270</v>
      </c>
      <c r="G32" s="100">
        <f t="shared" si="5"/>
        <v>258959273</v>
      </c>
      <c r="H32" s="100">
        <f t="shared" si="5"/>
        <v>314475350</v>
      </c>
      <c r="I32" s="100">
        <f t="shared" si="5"/>
        <v>611414893</v>
      </c>
      <c r="J32" s="100">
        <f t="shared" si="5"/>
        <v>442380816</v>
      </c>
      <c r="K32" s="100">
        <f t="shared" si="5"/>
        <v>419734983</v>
      </c>
      <c r="L32" s="100">
        <f t="shared" si="5"/>
        <v>406185937</v>
      </c>
      <c r="M32" s="100">
        <f t="shared" si="5"/>
        <v>1268301736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1879716629</v>
      </c>
      <c r="W32" s="100">
        <f t="shared" si="5"/>
        <v>4450057268</v>
      </c>
      <c r="X32" s="100">
        <f t="shared" si="5"/>
        <v>-2570340639</v>
      </c>
      <c r="Y32" s="101">
        <f>+IF(W32&lt;&gt;0,(X32/W32)*100,0)</f>
        <v>-57.75972047557928</v>
      </c>
      <c r="Z32" s="102">
        <f t="shared" si="5"/>
        <v>8900114534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15308778781</v>
      </c>
      <c r="C35" s="19">
        <v>0</v>
      </c>
      <c r="D35" s="59">
        <v>15760892798</v>
      </c>
      <c r="E35" s="60">
        <v>15850426798</v>
      </c>
      <c r="F35" s="60">
        <v>14478015221</v>
      </c>
      <c r="G35" s="60">
        <v>14610102798</v>
      </c>
      <c r="H35" s="60">
        <v>15285666416</v>
      </c>
      <c r="I35" s="60">
        <v>15285666416</v>
      </c>
      <c r="J35" s="60">
        <v>14634023954</v>
      </c>
      <c r="K35" s="60">
        <v>14648505700</v>
      </c>
      <c r="L35" s="60">
        <v>14742983503</v>
      </c>
      <c r="M35" s="60">
        <v>14742983503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14742983503</v>
      </c>
      <c r="W35" s="60">
        <v>7925213399</v>
      </c>
      <c r="X35" s="60">
        <v>6817770104</v>
      </c>
      <c r="Y35" s="61">
        <v>86.03</v>
      </c>
      <c r="Z35" s="62">
        <v>15850426798</v>
      </c>
    </row>
    <row r="36" spans="1:26" ht="12.75">
      <c r="A36" s="58" t="s">
        <v>57</v>
      </c>
      <c r="B36" s="19">
        <v>49799550833</v>
      </c>
      <c r="C36" s="19">
        <v>0</v>
      </c>
      <c r="D36" s="59">
        <v>56313484164</v>
      </c>
      <c r="E36" s="60">
        <v>56734682236</v>
      </c>
      <c r="F36" s="60">
        <v>50037858335</v>
      </c>
      <c r="G36" s="60">
        <v>50368306002</v>
      </c>
      <c r="H36" s="60">
        <v>50011437493</v>
      </c>
      <c r="I36" s="60">
        <v>50011437493</v>
      </c>
      <c r="J36" s="60">
        <v>50882987755</v>
      </c>
      <c r="K36" s="60">
        <v>50675316357</v>
      </c>
      <c r="L36" s="60">
        <v>52389720507</v>
      </c>
      <c r="M36" s="60">
        <v>52389720507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52389720507</v>
      </c>
      <c r="W36" s="60">
        <v>28367341118</v>
      </c>
      <c r="X36" s="60">
        <v>24022379389</v>
      </c>
      <c r="Y36" s="61">
        <v>84.68</v>
      </c>
      <c r="Z36" s="62">
        <v>56734682236</v>
      </c>
    </row>
    <row r="37" spans="1:26" ht="12.75">
      <c r="A37" s="58" t="s">
        <v>58</v>
      </c>
      <c r="B37" s="19">
        <v>8994077535</v>
      </c>
      <c r="C37" s="19">
        <v>0</v>
      </c>
      <c r="D37" s="59">
        <v>12583977942</v>
      </c>
      <c r="E37" s="60">
        <v>12964186145</v>
      </c>
      <c r="F37" s="60">
        <v>5495999933</v>
      </c>
      <c r="G37" s="60">
        <v>5341151949</v>
      </c>
      <c r="H37" s="60">
        <v>5888586016</v>
      </c>
      <c r="I37" s="60">
        <v>5888586016</v>
      </c>
      <c r="J37" s="60">
        <v>5684707624</v>
      </c>
      <c r="K37" s="60">
        <v>5926412128</v>
      </c>
      <c r="L37" s="60">
        <v>5916059310</v>
      </c>
      <c r="M37" s="60">
        <v>5916059310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5916059310</v>
      </c>
      <c r="W37" s="60">
        <v>6482093073</v>
      </c>
      <c r="X37" s="60">
        <v>-566033763</v>
      </c>
      <c r="Y37" s="61">
        <v>-8.73</v>
      </c>
      <c r="Z37" s="62">
        <v>12964186145</v>
      </c>
    </row>
    <row r="38" spans="1:26" ht="12.75">
      <c r="A38" s="58" t="s">
        <v>59</v>
      </c>
      <c r="B38" s="19">
        <v>12726403259</v>
      </c>
      <c r="C38" s="19">
        <v>0</v>
      </c>
      <c r="D38" s="59">
        <v>16872692760</v>
      </c>
      <c r="E38" s="60">
        <v>16872692760</v>
      </c>
      <c r="F38" s="60">
        <v>12650773397</v>
      </c>
      <c r="G38" s="60">
        <v>12577014938</v>
      </c>
      <c r="H38" s="60">
        <v>12394983502</v>
      </c>
      <c r="I38" s="60">
        <v>12394983502</v>
      </c>
      <c r="J38" s="60">
        <v>12454213694</v>
      </c>
      <c r="K38" s="60">
        <v>12520316452</v>
      </c>
      <c r="L38" s="60">
        <v>12360538238</v>
      </c>
      <c r="M38" s="60">
        <v>12360538238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12360538238</v>
      </c>
      <c r="W38" s="60">
        <v>8436346380</v>
      </c>
      <c r="X38" s="60">
        <v>3924191858</v>
      </c>
      <c r="Y38" s="61">
        <v>46.52</v>
      </c>
      <c r="Z38" s="62">
        <v>16872692760</v>
      </c>
    </row>
    <row r="39" spans="1:26" ht="12.75">
      <c r="A39" s="58" t="s">
        <v>60</v>
      </c>
      <c r="B39" s="19">
        <v>43387848822</v>
      </c>
      <c r="C39" s="19">
        <v>0</v>
      </c>
      <c r="D39" s="59">
        <v>42617706260</v>
      </c>
      <c r="E39" s="60">
        <v>42748230129</v>
      </c>
      <c r="F39" s="60">
        <v>46369100226</v>
      </c>
      <c r="G39" s="60">
        <v>47060241913</v>
      </c>
      <c r="H39" s="60">
        <v>47013534391</v>
      </c>
      <c r="I39" s="60">
        <v>47013534391</v>
      </c>
      <c r="J39" s="60">
        <v>47378090391</v>
      </c>
      <c r="K39" s="60">
        <v>46877093477</v>
      </c>
      <c r="L39" s="60">
        <v>48856106462</v>
      </c>
      <c r="M39" s="60">
        <v>48856106462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48856106462</v>
      </c>
      <c r="W39" s="60">
        <v>21374115065</v>
      </c>
      <c r="X39" s="60">
        <v>27481991397</v>
      </c>
      <c r="Y39" s="61">
        <v>128.58</v>
      </c>
      <c r="Z39" s="62">
        <v>42748230129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7528519000</v>
      </c>
      <c r="C42" s="19">
        <v>0</v>
      </c>
      <c r="D42" s="59">
        <v>4844957639</v>
      </c>
      <c r="E42" s="60">
        <v>5526941914</v>
      </c>
      <c r="F42" s="60">
        <v>830790256</v>
      </c>
      <c r="G42" s="60">
        <v>1379662190</v>
      </c>
      <c r="H42" s="60">
        <v>-188369556</v>
      </c>
      <c r="I42" s="60">
        <v>2022082890</v>
      </c>
      <c r="J42" s="60">
        <v>844011943</v>
      </c>
      <c r="K42" s="60">
        <v>52586758</v>
      </c>
      <c r="L42" s="60">
        <v>1856215210</v>
      </c>
      <c r="M42" s="60">
        <v>2752813911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4774896801</v>
      </c>
      <c r="W42" s="60">
        <v>2570992876</v>
      </c>
      <c r="X42" s="60">
        <v>2203903925</v>
      </c>
      <c r="Y42" s="61">
        <v>85.72</v>
      </c>
      <c r="Z42" s="62">
        <v>5526941914</v>
      </c>
    </row>
    <row r="43" spans="1:26" ht="12.75">
      <c r="A43" s="58" t="s">
        <v>63</v>
      </c>
      <c r="B43" s="19">
        <v>-6226551000</v>
      </c>
      <c r="C43" s="19">
        <v>0</v>
      </c>
      <c r="D43" s="59">
        <v>-7732684356</v>
      </c>
      <c r="E43" s="60">
        <v>-8130124515</v>
      </c>
      <c r="F43" s="60">
        <v>-836673401</v>
      </c>
      <c r="G43" s="60">
        <v>-235310813</v>
      </c>
      <c r="H43" s="60">
        <v>-202682973</v>
      </c>
      <c r="I43" s="60">
        <v>-1274667187</v>
      </c>
      <c r="J43" s="60">
        <v>-326079495</v>
      </c>
      <c r="K43" s="60">
        <v>-267071073</v>
      </c>
      <c r="L43" s="60">
        <v>-367223165</v>
      </c>
      <c r="M43" s="60">
        <v>-960373733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-2235040920</v>
      </c>
      <c r="W43" s="60">
        <v>-4283054613</v>
      </c>
      <c r="X43" s="60">
        <v>2048013693</v>
      </c>
      <c r="Y43" s="61">
        <v>-47.82</v>
      </c>
      <c r="Z43" s="62">
        <v>-8130124515</v>
      </c>
    </row>
    <row r="44" spans="1:26" ht="12.75">
      <c r="A44" s="58" t="s">
        <v>64</v>
      </c>
      <c r="B44" s="19">
        <v>731280000</v>
      </c>
      <c r="C44" s="19">
        <v>0</v>
      </c>
      <c r="D44" s="59">
        <v>3556102036</v>
      </c>
      <c r="E44" s="60">
        <v>3003052036</v>
      </c>
      <c r="F44" s="60">
        <v>-76958063</v>
      </c>
      <c r="G44" s="60">
        <v>0</v>
      </c>
      <c r="H44" s="60">
        <v>-79480667</v>
      </c>
      <c r="I44" s="60">
        <v>-156438730</v>
      </c>
      <c r="J44" s="60">
        <v>0</v>
      </c>
      <c r="K44" s="60">
        <v>0</v>
      </c>
      <c r="L44" s="60">
        <v>-20000000</v>
      </c>
      <c r="M44" s="60">
        <v>-20000000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-176438730</v>
      </c>
      <c r="W44" s="60">
        <v>-333105397</v>
      </c>
      <c r="X44" s="60">
        <v>156666667</v>
      </c>
      <c r="Y44" s="61">
        <v>-47.03</v>
      </c>
      <c r="Z44" s="62">
        <v>3003052036</v>
      </c>
    </row>
    <row r="45" spans="1:26" ht="12.75">
      <c r="A45" s="70" t="s">
        <v>65</v>
      </c>
      <c r="B45" s="22">
        <v>5806824000</v>
      </c>
      <c r="C45" s="22">
        <v>0</v>
      </c>
      <c r="D45" s="99">
        <v>5923648765</v>
      </c>
      <c r="E45" s="100">
        <v>6013182598</v>
      </c>
      <c r="F45" s="100">
        <v>5172432238</v>
      </c>
      <c r="G45" s="100">
        <v>6316783615</v>
      </c>
      <c r="H45" s="100">
        <v>5846250419</v>
      </c>
      <c r="I45" s="100">
        <v>5846250419</v>
      </c>
      <c r="J45" s="100">
        <v>6364182867</v>
      </c>
      <c r="K45" s="100">
        <v>6149698552</v>
      </c>
      <c r="L45" s="100">
        <v>7618690597</v>
      </c>
      <c r="M45" s="100">
        <v>7618690597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7618690597</v>
      </c>
      <c r="W45" s="100">
        <v>3568146029</v>
      </c>
      <c r="X45" s="100">
        <v>4050544568</v>
      </c>
      <c r="Y45" s="101">
        <v>113.52</v>
      </c>
      <c r="Z45" s="102">
        <v>6013182598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2551295250</v>
      </c>
      <c r="C49" s="52">
        <v>0</v>
      </c>
      <c r="D49" s="129">
        <v>497974490</v>
      </c>
      <c r="E49" s="54">
        <v>554218107</v>
      </c>
      <c r="F49" s="54">
        <v>0</v>
      </c>
      <c r="G49" s="54">
        <v>0</v>
      </c>
      <c r="H49" s="54">
        <v>0</v>
      </c>
      <c r="I49" s="54">
        <v>502044698</v>
      </c>
      <c r="J49" s="54">
        <v>0</v>
      </c>
      <c r="K49" s="54">
        <v>0</v>
      </c>
      <c r="L49" s="54">
        <v>0</v>
      </c>
      <c r="M49" s="54">
        <v>228765714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434853907</v>
      </c>
      <c r="W49" s="54">
        <v>1554640582</v>
      </c>
      <c r="X49" s="54">
        <v>4239539738</v>
      </c>
      <c r="Y49" s="54">
        <v>10563332486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278476780</v>
      </c>
      <c r="C51" s="52">
        <v>0</v>
      </c>
      <c r="D51" s="129">
        <v>3743790</v>
      </c>
      <c r="E51" s="54">
        <v>964992</v>
      </c>
      <c r="F51" s="54">
        <v>0</v>
      </c>
      <c r="G51" s="54">
        <v>0</v>
      </c>
      <c r="H51" s="54">
        <v>0</v>
      </c>
      <c r="I51" s="54">
        <v>188771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2915902</v>
      </c>
      <c r="W51" s="54">
        <v>3515</v>
      </c>
      <c r="X51" s="54">
        <v>1221</v>
      </c>
      <c r="Y51" s="54">
        <v>286294971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99.71455307204549</v>
      </c>
      <c r="C58" s="5">
        <f>IF(C67=0,0,+(C76/C67)*100)</f>
        <v>0</v>
      </c>
      <c r="D58" s="6">
        <f aca="true" t="shared" si="6" ref="D58:Z58">IF(D67=0,0,+(D76/D67)*100)</f>
        <v>92.06886676120543</v>
      </c>
      <c r="E58" s="7">
        <f t="shared" si="6"/>
        <v>92.06886676120543</v>
      </c>
      <c r="F58" s="7">
        <f t="shared" si="6"/>
        <v>86.5877600399077</v>
      </c>
      <c r="G58" s="7">
        <f t="shared" si="6"/>
        <v>86.90996676775109</v>
      </c>
      <c r="H58" s="7">
        <f t="shared" si="6"/>
        <v>87.88977505453175</v>
      </c>
      <c r="I58" s="7">
        <f t="shared" si="6"/>
        <v>87.13016976864103</v>
      </c>
      <c r="J58" s="7">
        <f t="shared" si="6"/>
        <v>98.89258813489774</v>
      </c>
      <c r="K58" s="7">
        <f t="shared" si="6"/>
        <v>95.99677380237512</v>
      </c>
      <c r="L58" s="7">
        <f t="shared" si="6"/>
        <v>92.37581119006674</v>
      </c>
      <c r="M58" s="7">
        <f t="shared" si="6"/>
        <v>95.9267179520518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91.3547320460058</v>
      </c>
      <c r="W58" s="7">
        <f t="shared" si="6"/>
        <v>92.11158274984597</v>
      </c>
      <c r="X58" s="7">
        <f t="shared" si="6"/>
        <v>0</v>
      </c>
      <c r="Y58" s="7">
        <f t="shared" si="6"/>
        <v>0</v>
      </c>
      <c r="Z58" s="8">
        <f t="shared" si="6"/>
        <v>92.06886676120543</v>
      </c>
    </row>
    <row r="59" spans="1:26" ht="12.75">
      <c r="A59" s="37" t="s">
        <v>31</v>
      </c>
      <c r="B59" s="9">
        <f aca="true" t="shared" si="7" ref="B59:Z66">IF(B68=0,0,+(B77/B68)*100)</f>
        <v>99.99999912614747</v>
      </c>
      <c r="C59" s="9">
        <f t="shared" si="7"/>
        <v>0</v>
      </c>
      <c r="D59" s="2">
        <f t="shared" si="7"/>
        <v>95.80253616682964</v>
      </c>
      <c r="E59" s="10">
        <f t="shared" si="7"/>
        <v>95.80253616682964</v>
      </c>
      <c r="F59" s="10">
        <f t="shared" si="7"/>
        <v>93.20664876368222</v>
      </c>
      <c r="G59" s="10">
        <f t="shared" si="7"/>
        <v>91.78024135527457</v>
      </c>
      <c r="H59" s="10">
        <f t="shared" si="7"/>
        <v>106.52374928478507</v>
      </c>
      <c r="I59" s="10">
        <f t="shared" si="7"/>
        <v>97.05030259180475</v>
      </c>
      <c r="J59" s="10">
        <f t="shared" si="7"/>
        <v>107.85905611005661</v>
      </c>
      <c r="K59" s="10">
        <f t="shared" si="7"/>
        <v>92.29841498012948</v>
      </c>
      <c r="L59" s="10">
        <f t="shared" si="7"/>
        <v>86.82383313867614</v>
      </c>
      <c r="M59" s="10">
        <f t="shared" si="7"/>
        <v>95.8147826760241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96.41636978996372</v>
      </c>
      <c r="W59" s="10">
        <f t="shared" si="7"/>
        <v>97.77312365845387</v>
      </c>
      <c r="X59" s="10">
        <f t="shared" si="7"/>
        <v>0</v>
      </c>
      <c r="Y59" s="10">
        <f t="shared" si="7"/>
        <v>0</v>
      </c>
      <c r="Z59" s="11">
        <f t="shared" si="7"/>
        <v>95.80253616682964</v>
      </c>
    </row>
    <row r="60" spans="1:26" ht="12.75">
      <c r="A60" s="38" t="s">
        <v>32</v>
      </c>
      <c r="B60" s="12">
        <f t="shared" si="7"/>
        <v>99.99999555717481</v>
      </c>
      <c r="C60" s="12">
        <f t="shared" si="7"/>
        <v>0</v>
      </c>
      <c r="D60" s="3">
        <f t="shared" si="7"/>
        <v>91.88316795836222</v>
      </c>
      <c r="E60" s="13">
        <f t="shared" si="7"/>
        <v>91.88316795836222</v>
      </c>
      <c r="F60" s="13">
        <f t="shared" si="7"/>
        <v>85.42230875470139</v>
      </c>
      <c r="G60" s="13">
        <f t="shared" si="7"/>
        <v>86.44983951684522</v>
      </c>
      <c r="H60" s="13">
        <f t="shared" si="7"/>
        <v>82.23165664304221</v>
      </c>
      <c r="I60" s="13">
        <f t="shared" si="7"/>
        <v>84.70754130698951</v>
      </c>
      <c r="J60" s="13">
        <f t="shared" si="7"/>
        <v>96.723473090024</v>
      </c>
      <c r="K60" s="13">
        <f t="shared" si="7"/>
        <v>99.89816339364617</v>
      </c>
      <c r="L60" s="13">
        <f t="shared" si="7"/>
        <v>97.30632305391886</v>
      </c>
      <c r="M60" s="13">
        <f t="shared" si="7"/>
        <v>97.90755427339867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90.85344706726583</v>
      </c>
      <c r="W60" s="13">
        <f t="shared" si="7"/>
        <v>90.99646541422811</v>
      </c>
      <c r="X60" s="13">
        <f t="shared" si="7"/>
        <v>0</v>
      </c>
      <c r="Y60" s="13">
        <f t="shared" si="7"/>
        <v>0</v>
      </c>
      <c r="Z60" s="14">
        <f t="shared" si="7"/>
        <v>91.88316795836222</v>
      </c>
    </row>
    <row r="61" spans="1:26" ht="12.75">
      <c r="A61" s="39" t="s">
        <v>103</v>
      </c>
      <c r="B61" s="12">
        <f t="shared" si="7"/>
        <v>99.9999990075388</v>
      </c>
      <c r="C61" s="12">
        <f t="shared" si="7"/>
        <v>0</v>
      </c>
      <c r="D61" s="3">
        <f t="shared" si="7"/>
        <v>99.22009975637789</v>
      </c>
      <c r="E61" s="13">
        <f t="shared" si="7"/>
        <v>99.22009975637789</v>
      </c>
      <c r="F61" s="13">
        <f t="shared" si="7"/>
        <v>97.17524524896707</v>
      </c>
      <c r="G61" s="13">
        <f t="shared" si="7"/>
        <v>96.11417428541915</v>
      </c>
      <c r="H61" s="13">
        <f t="shared" si="7"/>
        <v>94.15886840514747</v>
      </c>
      <c r="I61" s="13">
        <f t="shared" si="7"/>
        <v>95.8367072202961</v>
      </c>
      <c r="J61" s="13">
        <f t="shared" si="7"/>
        <v>105.40927201668985</v>
      </c>
      <c r="K61" s="13">
        <f t="shared" si="7"/>
        <v>98.52523388268412</v>
      </c>
      <c r="L61" s="13">
        <f t="shared" si="7"/>
        <v>102.02335250166684</v>
      </c>
      <c r="M61" s="13">
        <f t="shared" si="7"/>
        <v>102.09449207096108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98.8661706051821</v>
      </c>
      <c r="W61" s="13">
        <f t="shared" si="7"/>
        <v>100.90388612416012</v>
      </c>
      <c r="X61" s="13">
        <f t="shared" si="7"/>
        <v>0</v>
      </c>
      <c r="Y61" s="13">
        <f t="shared" si="7"/>
        <v>0</v>
      </c>
      <c r="Z61" s="14">
        <f t="shared" si="7"/>
        <v>99.22009975637789</v>
      </c>
    </row>
    <row r="62" spans="1:26" ht="12.75">
      <c r="A62" s="39" t="s">
        <v>104</v>
      </c>
      <c r="B62" s="12">
        <f t="shared" si="7"/>
        <v>100.04360493880738</v>
      </c>
      <c r="C62" s="12">
        <f t="shared" si="7"/>
        <v>0</v>
      </c>
      <c r="D62" s="3">
        <f t="shared" si="7"/>
        <v>80.77754766767077</v>
      </c>
      <c r="E62" s="13">
        <f t="shared" si="7"/>
        <v>80.77754766767077</v>
      </c>
      <c r="F62" s="13">
        <f t="shared" si="7"/>
        <v>55.33248626703824</v>
      </c>
      <c r="G62" s="13">
        <f t="shared" si="7"/>
        <v>60.02239762508075</v>
      </c>
      <c r="H62" s="13">
        <f t="shared" si="7"/>
        <v>54.47229332602569</v>
      </c>
      <c r="I62" s="13">
        <f t="shared" si="7"/>
        <v>56.52715907730338</v>
      </c>
      <c r="J62" s="13">
        <f t="shared" si="7"/>
        <v>69.2633116856688</v>
      </c>
      <c r="K62" s="13">
        <f t="shared" si="7"/>
        <v>93.63911407345061</v>
      </c>
      <c r="L62" s="13">
        <f t="shared" si="7"/>
        <v>77.76977936436137</v>
      </c>
      <c r="M62" s="13">
        <f t="shared" si="7"/>
        <v>78.64265110227053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65.98330971855776</v>
      </c>
      <c r="W62" s="13">
        <f t="shared" si="7"/>
        <v>74.37389316026224</v>
      </c>
      <c r="X62" s="13">
        <f t="shared" si="7"/>
        <v>0</v>
      </c>
      <c r="Y62" s="13">
        <f t="shared" si="7"/>
        <v>0</v>
      </c>
      <c r="Z62" s="14">
        <f t="shared" si="7"/>
        <v>80.77754766767077</v>
      </c>
    </row>
    <row r="63" spans="1:26" ht="12.75">
      <c r="A63" s="39" t="s">
        <v>105</v>
      </c>
      <c r="B63" s="12">
        <f t="shared" si="7"/>
        <v>99.91591502594737</v>
      </c>
      <c r="C63" s="12">
        <f t="shared" si="7"/>
        <v>0</v>
      </c>
      <c r="D63" s="3">
        <f t="shared" si="7"/>
        <v>72.87726891470618</v>
      </c>
      <c r="E63" s="13">
        <f t="shared" si="7"/>
        <v>72.87726891470618</v>
      </c>
      <c r="F63" s="13">
        <f t="shared" si="7"/>
        <v>80.3614824305867</v>
      </c>
      <c r="G63" s="13">
        <f t="shared" si="7"/>
        <v>78.52029758908355</v>
      </c>
      <c r="H63" s="13">
        <f t="shared" si="7"/>
        <v>76.33900739754375</v>
      </c>
      <c r="I63" s="13">
        <f t="shared" si="7"/>
        <v>78.3329394787102</v>
      </c>
      <c r="J63" s="13">
        <f t="shared" si="7"/>
        <v>92.00672696041083</v>
      </c>
      <c r="K63" s="13">
        <f t="shared" si="7"/>
        <v>108.43009258831908</v>
      </c>
      <c r="L63" s="13">
        <f t="shared" si="7"/>
        <v>102.26037755364766</v>
      </c>
      <c r="M63" s="13">
        <f t="shared" si="7"/>
        <v>100.02723767467445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87.84979423751031</v>
      </c>
      <c r="W63" s="13">
        <f t="shared" si="7"/>
        <v>62.827959286829895</v>
      </c>
      <c r="X63" s="13">
        <f t="shared" si="7"/>
        <v>0</v>
      </c>
      <c r="Y63" s="13">
        <f t="shared" si="7"/>
        <v>0</v>
      </c>
      <c r="Z63" s="14">
        <f t="shared" si="7"/>
        <v>72.87726891470618</v>
      </c>
    </row>
    <row r="64" spans="1:26" ht="12.75">
      <c r="A64" s="39" t="s">
        <v>106</v>
      </c>
      <c r="B64" s="12">
        <f t="shared" si="7"/>
        <v>99.99998066451693</v>
      </c>
      <c r="C64" s="12">
        <f t="shared" si="7"/>
        <v>0</v>
      </c>
      <c r="D64" s="3">
        <f t="shared" si="7"/>
        <v>76.73487873382861</v>
      </c>
      <c r="E64" s="13">
        <f t="shared" si="7"/>
        <v>76.73487873382861</v>
      </c>
      <c r="F64" s="13">
        <f t="shared" si="7"/>
        <v>69.46074590993638</v>
      </c>
      <c r="G64" s="13">
        <f t="shared" si="7"/>
        <v>68.92783043186024</v>
      </c>
      <c r="H64" s="13">
        <f t="shared" si="7"/>
        <v>70.99595193184348</v>
      </c>
      <c r="I64" s="13">
        <f t="shared" si="7"/>
        <v>69.76869760519808</v>
      </c>
      <c r="J64" s="13">
        <f t="shared" si="7"/>
        <v>82.35886774412154</v>
      </c>
      <c r="K64" s="13">
        <f t="shared" si="7"/>
        <v>79.86930922903137</v>
      </c>
      <c r="L64" s="13">
        <f t="shared" si="7"/>
        <v>80.78907048334516</v>
      </c>
      <c r="M64" s="13">
        <f t="shared" si="7"/>
        <v>81.03062670906138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75.19622562300971</v>
      </c>
      <c r="W64" s="13">
        <f t="shared" si="7"/>
        <v>77.5598923652217</v>
      </c>
      <c r="X64" s="13">
        <f t="shared" si="7"/>
        <v>0</v>
      </c>
      <c r="Y64" s="13">
        <f t="shared" si="7"/>
        <v>0</v>
      </c>
      <c r="Z64" s="14">
        <f t="shared" si="7"/>
        <v>76.73487873382861</v>
      </c>
    </row>
    <row r="65" spans="1:26" ht="12.75">
      <c r="A65" s="39" t="s">
        <v>107</v>
      </c>
      <c r="B65" s="12">
        <f t="shared" si="7"/>
        <v>100.00000190803287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2835022.937853107</v>
      </c>
      <c r="H65" s="13">
        <f t="shared" si="7"/>
        <v>1767938.4680490901</v>
      </c>
      <c r="I65" s="13">
        <f t="shared" si="7"/>
        <v>3291626.4456811035</v>
      </c>
      <c r="J65" s="13">
        <f t="shared" si="7"/>
        <v>-132713.088</v>
      </c>
      <c r="K65" s="13">
        <f t="shared" si="7"/>
        <v>60557.67523870717</v>
      </c>
      <c r="L65" s="13">
        <f t="shared" si="7"/>
        <v>0</v>
      </c>
      <c r="M65" s="13">
        <f t="shared" si="7"/>
        <v>466117.6363221538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849865.3905556834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74.61462337462733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26935236806</v>
      </c>
      <c r="C67" s="24"/>
      <c r="D67" s="25">
        <v>28882760118</v>
      </c>
      <c r="E67" s="26">
        <v>28882760118</v>
      </c>
      <c r="F67" s="26">
        <v>2684774930</v>
      </c>
      <c r="G67" s="26">
        <v>2854943409</v>
      </c>
      <c r="H67" s="26">
        <v>2744734912</v>
      </c>
      <c r="I67" s="26">
        <v>8284453251</v>
      </c>
      <c r="J67" s="26">
        <v>2798493404</v>
      </c>
      <c r="K67" s="26">
        <v>2470269006</v>
      </c>
      <c r="L67" s="26">
        <v>2386158102</v>
      </c>
      <c r="M67" s="26">
        <v>7654920512</v>
      </c>
      <c r="N67" s="26"/>
      <c r="O67" s="26"/>
      <c r="P67" s="26"/>
      <c r="Q67" s="26"/>
      <c r="R67" s="26"/>
      <c r="S67" s="26"/>
      <c r="T67" s="26"/>
      <c r="U67" s="26"/>
      <c r="V67" s="26">
        <v>15939373763</v>
      </c>
      <c r="W67" s="26">
        <v>14534633877</v>
      </c>
      <c r="X67" s="26"/>
      <c r="Y67" s="25"/>
      <c r="Z67" s="27">
        <v>28882760118</v>
      </c>
    </row>
    <row r="68" spans="1:26" ht="12.75" hidden="1">
      <c r="A68" s="37" t="s">
        <v>31</v>
      </c>
      <c r="B68" s="19">
        <v>8468248074</v>
      </c>
      <c r="C68" s="19"/>
      <c r="D68" s="20">
        <v>9361951636</v>
      </c>
      <c r="E68" s="21">
        <v>9361951636</v>
      </c>
      <c r="F68" s="21">
        <v>713046850</v>
      </c>
      <c r="G68" s="21">
        <v>829490718</v>
      </c>
      <c r="H68" s="21">
        <v>750748103</v>
      </c>
      <c r="I68" s="21">
        <v>2293285671</v>
      </c>
      <c r="J68" s="21">
        <v>822902930</v>
      </c>
      <c r="K68" s="21">
        <v>806908433</v>
      </c>
      <c r="L68" s="21">
        <v>786777984</v>
      </c>
      <c r="M68" s="21">
        <v>2416589347</v>
      </c>
      <c r="N68" s="21"/>
      <c r="O68" s="21"/>
      <c r="P68" s="21"/>
      <c r="Q68" s="21"/>
      <c r="R68" s="21"/>
      <c r="S68" s="21"/>
      <c r="T68" s="21"/>
      <c r="U68" s="21"/>
      <c r="V68" s="21">
        <v>4709875018</v>
      </c>
      <c r="W68" s="21">
        <v>4680975816</v>
      </c>
      <c r="X68" s="21"/>
      <c r="Y68" s="20"/>
      <c r="Z68" s="23">
        <v>9361951636</v>
      </c>
    </row>
    <row r="69" spans="1:26" ht="12.75" hidden="1">
      <c r="A69" s="38" t="s">
        <v>32</v>
      </c>
      <c r="B69" s="19">
        <v>18164117807</v>
      </c>
      <c r="C69" s="19"/>
      <c r="D69" s="20">
        <v>19179838070</v>
      </c>
      <c r="E69" s="21">
        <v>19179838070</v>
      </c>
      <c r="F69" s="21">
        <v>1943379224</v>
      </c>
      <c r="G69" s="21">
        <v>1989502577</v>
      </c>
      <c r="H69" s="21">
        <v>1961065092</v>
      </c>
      <c r="I69" s="21">
        <v>5893946893</v>
      </c>
      <c r="J69" s="21">
        <v>1943610132</v>
      </c>
      <c r="K69" s="21">
        <v>1628273034</v>
      </c>
      <c r="L69" s="21">
        <v>1563230478</v>
      </c>
      <c r="M69" s="21">
        <v>5135113644</v>
      </c>
      <c r="N69" s="21"/>
      <c r="O69" s="21"/>
      <c r="P69" s="21"/>
      <c r="Q69" s="21"/>
      <c r="R69" s="21"/>
      <c r="S69" s="21"/>
      <c r="T69" s="21"/>
      <c r="U69" s="21"/>
      <c r="V69" s="21">
        <v>11029060537</v>
      </c>
      <c r="W69" s="21">
        <v>9683172855</v>
      </c>
      <c r="X69" s="21"/>
      <c r="Y69" s="20"/>
      <c r="Z69" s="23">
        <v>19179838070</v>
      </c>
    </row>
    <row r="70" spans="1:26" ht="12.75" hidden="1">
      <c r="A70" s="39" t="s">
        <v>103</v>
      </c>
      <c r="B70" s="19">
        <v>11788874117</v>
      </c>
      <c r="C70" s="19"/>
      <c r="D70" s="20">
        <v>12591403042</v>
      </c>
      <c r="E70" s="21">
        <v>12591403042</v>
      </c>
      <c r="F70" s="21">
        <v>1142605424</v>
      </c>
      <c r="G70" s="21">
        <v>1184008146</v>
      </c>
      <c r="H70" s="21">
        <v>1107343602</v>
      </c>
      <c r="I70" s="21">
        <v>3433957172</v>
      </c>
      <c r="J70" s="21">
        <v>1169884650</v>
      </c>
      <c r="K70" s="21">
        <v>1066828551</v>
      </c>
      <c r="L70" s="21">
        <v>985719146</v>
      </c>
      <c r="M70" s="21">
        <v>3222432347</v>
      </c>
      <c r="N70" s="21"/>
      <c r="O70" s="21"/>
      <c r="P70" s="21"/>
      <c r="Q70" s="21"/>
      <c r="R70" s="21"/>
      <c r="S70" s="21"/>
      <c r="T70" s="21"/>
      <c r="U70" s="21"/>
      <c r="V70" s="21">
        <v>6656389519</v>
      </c>
      <c r="W70" s="21">
        <v>6388975719</v>
      </c>
      <c r="X70" s="21"/>
      <c r="Y70" s="20"/>
      <c r="Z70" s="23">
        <v>12591403042</v>
      </c>
    </row>
    <row r="71" spans="1:26" ht="12.75" hidden="1">
      <c r="A71" s="39" t="s">
        <v>104</v>
      </c>
      <c r="B71" s="19">
        <v>2903595406</v>
      </c>
      <c r="C71" s="19"/>
      <c r="D71" s="20">
        <v>3574754855</v>
      </c>
      <c r="E71" s="21">
        <v>3574754855</v>
      </c>
      <c r="F71" s="21">
        <v>508124731</v>
      </c>
      <c r="G71" s="21">
        <v>492403099</v>
      </c>
      <c r="H71" s="21">
        <v>542139306</v>
      </c>
      <c r="I71" s="21">
        <v>1542667136</v>
      </c>
      <c r="J71" s="21">
        <v>483161743</v>
      </c>
      <c r="K71" s="21">
        <v>322372233</v>
      </c>
      <c r="L71" s="21">
        <v>346792388</v>
      </c>
      <c r="M71" s="21">
        <v>1152326364</v>
      </c>
      <c r="N71" s="21"/>
      <c r="O71" s="21"/>
      <c r="P71" s="21"/>
      <c r="Q71" s="21"/>
      <c r="R71" s="21"/>
      <c r="S71" s="21"/>
      <c r="T71" s="21"/>
      <c r="U71" s="21"/>
      <c r="V71" s="21">
        <v>2694993500</v>
      </c>
      <c r="W71" s="21">
        <v>1787643624</v>
      </c>
      <c r="X71" s="21"/>
      <c r="Y71" s="20"/>
      <c r="Z71" s="23">
        <v>3574754855</v>
      </c>
    </row>
    <row r="72" spans="1:26" ht="12.75" hidden="1">
      <c r="A72" s="39" t="s">
        <v>105</v>
      </c>
      <c r="B72" s="19">
        <v>1506319071</v>
      </c>
      <c r="C72" s="19"/>
      <c r="D72" s="20">
        <v>1811047971</v>
      </c>
      <c r="E72" s="21">
        <v>1811047971</v>
      </c>
      <c r="F72" s="21">
        <v>194747169</v>
      </c>
      <c r="G72" s="21">
        <v>212502553</v>
      </c>
      <c r="H72" s="21">
        <v>218095229</v>
      </c>
      <c r="I72" s="21">
        <v>625344951</v>
      </c>
      <c r="J72" s="21">
        <v>195414856</v>
      </c>
      <c r="K72" s="21">
        <v>147874485</v>
      </c>
      <c r="L72" s="21">
        <v>145427121</v>
      </c>
      <c r="M72" s="21">
        <v>488716462</v>
      </c>
      <c r="N72" s="21"/>
      <c r="O72" s="21"/>
      <c r="P72" s="21"/>
      <c r="Q72" s="21"/>
      <c r="R72" s="21"/>
      <c r="S72" s="21"/>
      <c r="T72" s="21"/>
      <c r="U72" s="21"/>
      <c r="V72" s="21">
        <v>1114061413</v>
      </c>
      <c r="W72" s="21">
        <v>905523984</v>
      </c>
      <c r="X72" s="21"/>
      <c r="Y72" s="20"/>
      <c r="Z72" s="23">
        <v>1811047971</v>
      </c>
    </row>
    <row r="73" spans="1:26" ht="12.75" hidden="1">
      <c r="A73" s="39" t="s">
        <v>106</v>
      </c>
      <c r="B73" s="19">
        <v>1179179228</v>
      </c>
      <c r="C73" s="19"/>
      <c r="D73" s="20">
        <v>1202059060</v>
      </c>
      <c r="E73" s="21">
        <v>1202059060</v>
      </c>
      <c r="F73" s="21">
        <v>97901900</v>
      </c>
      <c r="G73" s="21">
        <v>100587009</v>
      </c>
      <c r="H73" s="21">
        <v>93484592</v>
      </c>
      <c r="I73" s="21">
        <v>291973501</v>
      </c>
      <c r="J73" s="21">
        <v>95189508</v>
      </c>
      <c r="K73" s="21">
        <v>91130842</v>
      </c>
      <c r="L73" s="21">
        <v>85291823</v>
      </c>
      <c r="M73" s="21">
        <v>271612173</v>
      </c>
      <c r="N73" s="21"/>
      <c r="O73" s="21"/>
      <c r="P73" s="21"/>
      <c r="Q73" s="21"/>
      <c r="R73" s="21"/>
      <c r="S73" s="21"/>
      <c r="T73" s="21"/>
      <c r="U73" s="21"/>
      <c r="V73" s="21">
        <v>563585674</v>
      </c>
      <c r="W73" s="21">
        <v>601029528</v>
      </c>
      <c r="X73" s="21"/>
      <c r="Y73" s="20"/>
      <c r="Z73" s="23">
        <v>1202059060</v>
      </c>
    </row>
    <row r="74" spans="1:26" ht="12.75" hidden="1">
      <c r="A74" s="39" t="s">
        <v>107</v>
      </c>
      <c r="B74" s="19">
        <v>786149985</v>
      </c>
      <c r="C74" s="19"/>
      <c r="D74" s="20">
        <v>573142</v>
      </c>
      <c r="E74" s="21">
        <v>573142</v>
      </c>
      <c r="F74" s="21"/>
      <c r="G74" s="21">
        <v>1770</v>
      </c>
      <c r="H74" s="21">
        <v>2363</v>
      </c>
      <c r="I74" s="21">
        <v>4133</v>
      </c>
      <c r="J74" s="21">
        <v>-40625</v>
      </c>
      <c r="K74" s="21">
        <v>66923</v>
      </c>
      <c r="L74" s="21"/>
      <c r="M74" s="21">
        <v>26298</v>
      </c>
      <c r="N74" s="21"/>
      <c r="O74" s="21"/>
      <c r="P74" s="21"/>
      <c r="Q74" s="21"/>
      <c r="R74" s="21"/>
      <c r="S74" s="21"/>
      <c r="T74" s="21"/>
      <c r="U74" s="21"/>
      <c r="V74" s="21">
        <v>30431</v>
      </c>
      <c r="W74" s="21"/>
      <c r="X74" s="21"/>
      <c r="Y74" s="20"/>
      <c r="Z74" s="23">
        <v>573142</v>
      </c>
    </row>
    <row r="75" spans="1:26" ht="12.75" hidden="1">
      <c r="A75" s="40" t="s">
        <v>110</v>
      </c>
      <c r="B75" s="28">
        <v>302870925</v>
      </c>
      <c r="C75" s="28"/>
      <c r="D75" s="29">
        <v>340970412</v>
      </c>
      <c r="E75" s="30">
        <v>340970412</v>
      </c>
      <c r="F75" s="30">
        <v>28348856</v>
      </c>
      <c r="G75" s="30">
        <v>35950114</v>
      </c>
      <c r="H75" s="30">
        <v>32921717</v>
      </c>
      <c r="I75" s="30">
        <v>97220687</v>
      </c>
      <c r="J75" s="30">
        <v>31980342</v>
      </c>
      <c r="K75" s="30">
        <v>35087539</v>
      </c>
      <c r="L75" s="30">
        <v>36149640</v>
      </c>
      <c r="M75" s="30">
        <v>103217521</v>
      </c>
      <c r="N75" s="30"/>
      <c r="O75" s="30"/>
      <c r="P75" s="30"/>
      <c r="Q75" s="30"/>
      <c r="R75" s="30"/>
      <c r="S75" s="30"/>
      <c r="T75" s="30"/>
      <c r="U75" s="30"/>
      <c r="V75" s="30">
        <v>200438208</v>
      </c>
      <c r="W75" s="30">
        <v>170485206</v>
      </c>
      <c r="X75" s="30"/>
      <c r="Y75" s="29"/>
      <c r="Z75" s="31">
        <v>340970412</v>
      </c>
    </row>
    <row r="76" spans="1:26" ht="12.75" hidden="1">
      <c r="A76" s="42" t="s">
        <v>288</v>
      </c>
      <c r="B76" s="32">
        <v>26858351000</v>
      </c>
      <c r="C76" s="32"/>
      <c r="D76" s="33">
        <v>26592029930</v>
      </c>
      <c r="E76" s="34">
        <v>26592029930</v>
      </c>
      <c r="F76" s="34">
        <v>2324686474</v>
      </c>
      <c r="G76" s="34">
        <v>2481230368</v>
      </c>
      <c r="H76" s="34">
        <v>2412341340</v>
      </c>
      <c r="I76" s="34">
        <v>7218258182</v>
      </c>
      <c r="J76" s="34">
        <v>2767502556</v>
      </c>
      <c r="K76" s="34">
        <v>2371378550</v>
      </c>
      <c r="L76" s="34">
        <v>2204232903</v>
      </c>
      <c r="M76" s="34">
        <v>7343114009</v>
      </c>
      <c r="N76" s="34"/>
      <c r="O76" s="34"/>
      <c r="P76" s="34"/>
      <c r="Q76" s="34"/>
      <c r="R76" s="34"/>
      <c r="S76" s="34"/>
      <c r="T76" s="34"/>
      <c r="U76" s="34"/>
      <c r="V76" s="34">
        <v>14561372191</v>
      </c>
      <c r="W76" s="34">
        <v>13388081311</v>
      </c>
      <c r="X76" s="34"/>
      <c r="Y76" s="33"/>
      <c r="Z76" s="35">
        <v>26592029930</v>
      </c>
    </row>
    <row r="77" spans="1:26" ht="12.75" hidden="1">
      <c r="A77" s="37" t="s">
        <v>31</v>
      </c>
      <c r="B77" s="19">
        <v>8468248000</v>
      </c>
      <c r="C77" s="19"/>
      <c r="D77" s="20">
        <v>8968987102</v>
      </c>
      <c r="E77" s="21">
        <v>8968987102</v>
      </c>
      <c r="F77" s="21">
        <v>664607073</v>
      </c>
      <c r="G77" s="21">
        <v>761308583</v>
      </c>
      <c r="H77" s="21">
        <v>799725027</v>
      </c>
      <c r="I77" s="21">
        <v>2225640683</v>
      </c>
      <c r="J77" s="21">
        <v>887575333</v>
      </c>
      <c r="K77" s="21">
        <v>744763694</v>
      </c>
      <c r="L77" s="21">
        <v>683110804</v>
      </c>
      <c r="M77" s="21">
        <v>2315449831</v>
      </c>
      <c r="N77" s="21"/>
      <c r="O77" s="21"/>
      <c r="P77" s="21"/>
      <c r="Q77" s="21"/>
      <c r="R77" s="21"/>
      <c r="S77" s="21"/>
      <c r="T77" s="21"/>
      <c r="U77" s="21"/>
      <c r="V77" s="21">
        <v>4541090514</v>
      </c>
      <c r="W77" s="21">
        <v>4576736273</v>
      </c>
      <c r="X77" s="21"/>
      <c r="Y77" s="20"/>
      <c r="Z77" s="23">
        <v>8968987102</v>
      </c>
    </row>
    <row r="78" spans="1:26" ht="12.75" hidden="1">
      <c r="A78" s="38" t="s">
        <v>32</v>
      </c>
      <c r="B78" s="19">
        <v>18164117000</v>
      </c>
      <c r="C78" s="19"/>
      <c r="D78" s="20">
        <v>17623042828</v>
      </c>
      <c r="E78" s="21">
        <v>17623042828</v>
      </c>
      <c r="F78" s="21">
        <v>1660079401</v>
      </c>
      <c r="G78" s="21">
        <v>1719921785</v>
      </c>
      <c r="H78" s="21">
        <v>1612616313</v>
      </c>
      <c r="I78" s="21">
        <v>4992617499</v>
      </c>
      <c r="J78" s="21">
        <v>1879927223</v>
      </c>
      <c r="K78" s="21">
        <v>1626614856</v>
      </c>
      <c r="L78" s="21">
        <v>1521122099</v>
      </c>
      <c r="M78" s="21">
        <v>5027664178</v>
      </c>
      <c r="N78" s="21"/>
      <c r="O78" s="21"/>
      <c r="P78" s="21"/>
      <c r="Q78" s="21"/>
      <c r="R78" s="21"/>
      <c r="S78" s="21"/>
      <c r="T78" s="21"/>
      <c r="U78" s="21"/>
      <c r="V78" s="21">
        <v>10020281677</v>
      </c>
      <c r="W78" s="21">
        <v>8811345038</v>
      </c>
      <c r="X78" s="21"/>
      <c r="Y78" s="20"/>
      <c r="Z78" s="23">
        <v>17623042828</v>
      </c>
    </row>
    <row r="79" spans="1:26" ht="12.75" hidden="1">
      <c r="A79" s="39" t="s">
        <v>103</v>
      </c>
      <c r="B79" s="19">
        <v>11788874000</v>
      </c>
      <c r="C79" s="19"/>
      <c r="D79" s="20">
        <v>12493202659</v>
      </c>
      <c r="E79" s="21">
        <v>12493202659</v>
      </c>
      <c r="F79" s="21">
        <v>1110329623</v>
      </c>
      <c r="G79" s="21">
        <v>1137999653</v>
      </c>
      <c r="H79" s="21">
        <v>1042662205</v>
      </c>
      <c r="I79" s="21">
        <v>3290991481</v>
      </c>
      <c r="J79" s="21">
        <v>1233166893</v>
      </c>
      <c r="K79" s="21">
        <v>1051095325</v>
      </c>
      <c r="L79" s="21">
        <v>1005663719</v>
      </c>
      <c r="M79" s="21">
        <v>3289925937</v>
      </c>
      <c r="N79" s="21"/>
      <c r="O79" s="21"/>
      <c r="P79" s="21"/>
      <c r="Q79" s="21"/>
      <c r="R79" s="21"/>
      <c r="S79" s="21"/>
      <c r="T79" s="21"/>
      <c r="U79" s="21"/>
      <c r="V79" s="21">
        <v>6580917418</v>
      </c>
      <c r="W79" s="21">
        <v>6446724784</v>
      </c>
      <c r="X79" s="21"/>
      <c r="Y79" s="20"/>
      <c r="Z79" s="23">
        <v>12493202659</v>
      </c>
    </row>
    <row r="80" spans="1:26" ht="12.75" hidden="1">
      <c r="A80" s="39" t="s">
        <v>104</v>
      </c>
      <c r="B80" s="19">
        <v>2904861517</v>
      </c>
      <c r="C80" s="19"/>
      <c r="D80" s="20">
        <v>2887599307</v>
      </c>
      <c r="E80" s="21">
        <v>2887599307</v>
      </c>
      <c r="F80" s="21">
        <v>281158047</v>
      </c>
      <c r="G80" s="21">
        <v>295552146</v>
      </c>
      <c r="H80" s="21">
        <v>295315713</v>
      </c>
      <c r="I80" s="21">
        <v>872025906</v>
      </c>
      <c r="J80" s="21">
        <v>334653824</v>
      </c>
      <c r="K80" s="21">
        <v>301866503</v>
      </c>
      <c r="L80" s="21">
        <v>269699675</v>
      </c>
      <c r="M80" s="21">
        <v>906220002</v>
      </c>
      <c r="N80" s="21"/>
      <c r="O80" s="21"/>
      <c r="P80" s="21"/>
      <c r="Q80" s="21"/>
      <c r="R80" s="21"/>
      <c r="S80" s="21"/>
      <c r="T80" s="21"/>
      <c r="U80" s="21"/>
      <c r="V80" s="21">
        <v>1778245908</v>
      </c>
      <c r="W80" s="21">
        <v>1329540159</v>
      </c>
      <c r="X80" s="21"/>
      <c r="Y80" s="20"/>
      <c r="Z80" s="23">
        <v>2887599307</v>
      </c>
    </row>
    <row r="81" spans="1:26" ht="12.75" hidden="1">
      <c r="A81" s="39" t="s">
        <v>105</v>
      </c>
      <c r="B81" s="19">
        <v>1505052483</v>
      </c>
      <c r="C81" s="19"/>
      <c r="D81" s="20">
        <v>1319842300</v>
      </c>
      <c r="E81" s="21">
        <v>1319842300</v>
      </c>
      <c r="F81" s="21">
        <v>156501712</v>
      </c>
      <c r="G81" s="21">
        <v>166857637</v>
      </c>
      <c r="H81" s="21">
        <v>166491733</v>
      </c>
      <c r="I81" s="21">
        <v>489851082</v>
      </c>
      <c r="J81" s="21">
        <v>179794813</v>
      </c>
      <c r="K81" s="21">
        <v>160340441</v>
      </c>
      <c r="L81" s="21">
        <v>148714323</v>
      </c>
      <c r="M81" s="21">
        <v>488849577</v>
      </c>
      <c r="N81" s="21"/>
      <c r="O81" s="21"/>
      <c r="P81" s="21"/>
      <c r="Q81" s="21"/>
      <c r="R81" s="21"/>
      <c r="S81" s="21"/>
      <c r="T81" s="21"/>
      <c r="U81" s="21"/>
      <c r="V81" s="21">
        <v>978700659</v>
      </c>
      <c r="W81" s="21">
        <v>568922240</v>
      </c>
      <c r="X81" s="21"/>
      <c r="Y81" s="20"/>
      <c r="Z81" s="23">
        <v>1319842300</v>
      </c>
    </row>
    <row r="82" spans="1:26" ht="12.75" hidden="1">
      <c r="A82" s="39" t="s">
        <v>106</v>
      </c>
      <c r="B82" s="19">
        <v>1179179000</v>
      </c>
      <c r="C82" s="19"/>
      <c r="D82" s="20">
        <v>922398562</v>
      </c>
      <c r="E82" s="21">
        <v>922398562</v>
      </c>
      <c r="F82" s="21">
        <v>68003390</v>
      </c>
      <c r="G82" s="21">
        <v>69332443</v>
      </c>
      <c r="H82" s="21">
        <v>66370276</v>
      </c>
      <c r="I82" s="21">
        <v>203706109</v>
      </c>
      <c r="J82" s="21">
        <v>78397001</v>
      </c>
      <c r="K82" s="21">
        <v>72785574</v>
      </c>
      <c r="L82" s="21">
        <v>68906471</v>
      </c>
      <c r="M82" s="21">
        <v>220089046</v>
      </c>
      <c r="N82" s="21"/>
      <c r="O82" s="21"/>
      <c r="P82" s="21"/>
      <c r="Q82" s="21"/>
      <c r="R82" s="21"/>
      <c r="S82" s="21"/>
      <c r="T82" s="21"/>
      <c r="U82" s="21"/>
      <c r="V82" s="21">
        <v>423795155</v>
      </c>
      <c r="W82" s="21">
        <v>466157855</v>
      </c>
      <c r="X82" s="21"/>
      <c r="Y82" s="20"/>
      <c r="Z82" s="23">
        <v>922398562</v>
      </c>
    </row>
    <row r="83" spans="1:26" ht="12.75" hidden="1">
      <c r="A83" s="39" t="s">
        <v>107</v>
      </c>
      <c r="B83" s="19">
        <v>786150000</v>
      </c>
      <c r="C83" s="19"/>
      <c r="D83" s="20"/>
      <c r="E83" s="21"/>
      <c r="F83" s="21">
        <v>44086629</v>
      </c>
      <c r="G83" s="21">
        <v>50179906</v>
      </c>
      <c r="H83" s="21">
        <v>41776386</v>
      </c>
      <c r="I83" s="21">
        <v>136042921</v>
      </c>
      <c r="J83" s="21">
        <v>53914692</v>
      </c>
      <c r="K83" s="21">
        <v>40527013</v>
      </c>
      <c r="L83" s="21">
        <v>28137911</v>
      </c>
      <c r="M83" s="21">
        <v>122579616</v>
      </c>
      <c r="N83" s="21"/>
      <c r="O83" s="21"/>
      <c r="P83" s="21"/>
      <c r="Q83" s="21"/>
      <c r="R83" s="21"/>
      <c r="S83" s="21"/>
      <c r="T83" s="21"/>
      <c r="U83" s="21"/>
      <c r="V83" s="21">
        <v>258622537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225986000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2420326574</v>
      </c>
      <c r="D5" s="357">
        <f t="shared" si="0"/>
        <v>0</v>
      </c>
      <c r="E5" s="356">
        <f t="shared" si="0"/>
        <v>2161718377</v>
      </c>
      <c r="F5" s="358">
        <f t="shared" si="0"/>
        <v>1900498587</v>
      </c>
      <c r="G5" s="358">
        <f t="shared" si="0"/>
        <v>89214356</v>
      </c>
      <c r="H5" s="356">
        <f t="shared" si="0"/>
        <v>159356288</v>
      </c>
      <c r="I5" s="356">
        <f t="shared" si="0"/>
        <v>159708515</v>
      </c>
      <c r="J5" s="358">
        <f t="shared" si="0"/>
        <v>408279159</v>
      </c>
      <c r="K5" s="358">
        <f t="shared" si="0"/>
        <v>210546441</v>
      </c>
      <c r="L5" s="356">
        <f t="shared" si="0"/>
        <v>220903009</v>
      </c>
      <c r="M5" s="356">
        <f t="shared" si="0"/>
        <v>169117216</v>
      </c>
      <c r="N5" s="358">
        <f t="shared" si="0"/>
        <v>600566666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1008845825</v>
      </c>
      <c r="X5" s="356">
        <f t="shared" si="0"/>
        <v>950249295</v>
      </c>
      <c r="Y5" s="358">
        <f t="shared" si="0"/>
        <v>58596530</v>
      </c>
      <c r="Z5" s="359">
        <f>+IF(X5&lt;&gt;0,+(Y5/X5)*100,0)</f>
        <v>6.166437618877686</v>
      </c>
      <c r="AA5" s="360">
        <f>+AA6+AA8+AA11+AA13+AA15</f>
        <v>1900498587</v>
      </c>
    </row>
    <row r="6" spans="1:27" ht="12.75">
      <c r="A6" s="361" t="s">
        <v>206</v>
      </c>
      <c r="B6" s="142"/>
      <c r="C6" s="60">
        <f>+C7</f>
        <v>810318775</v>
      </c>
      <c r="D6" s="340">
        <f aca="true" t="shared" si="1" ref="D6:AA6">+D7</f>
        <v>0</v>
      </c>
      <c r="E6" s="60">
        <f t="shared" si="1"/>
        <v>671163789</v>
      </c>
      <c r="F6" s="59">
        <f t="shared" si="1"/>
        <v>775770061</v>
      </c>
      <c r="G6" s="59">
        <f t="shared" si="1"/>
        <v>19613840</v>
      </c>
      <c r="H6" s="60">
        <f t="shared" si="1"/>
        <v>44670676</v>
      </c>
      <c r="I6" s="60">
        <f t="shared" si="1"/>
        <v>54357313</v>
      </c>
      <c r="J6" s="59">
        <f t="shared" si="1"/>
        <v>118641829</v>
      </c>
      <c r="K6" s="59">
        <f t="shared" si="1"/>
        <v>63119610</v>
      </c>
      <c r="L6" s="60">
        <f t="shared" si="1"/>
        <v>96050872</v>
      </c>
      <c r="M6" s="60">
        <f t="shared" si="1"/>
        <v>82492976</v>
      </c>
      <c r="N6" s="59">
        <f t="shared" si="1"/>
        <v>241663458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360305287</v>
      </c>
      <c r="X6" s="60">
        <f t="shared" si="1"/>
        <v>387885031</v>
      </c>
      <c r="Y6" s="59">
        <f t="shared" si="1"/>
        <v>-27579744</v>
      </c>
      <c r="Z6" s="61">
        <f>+IF(X6&lt;&gt;0,+(Y6/X6)*100,0)</f>
        <v>-7.110288306021276</v>
      </c>
      <c r="AA6" s="62">
        <f t="shared" si="1"/>
        <v>775770061</v>
      </c>
    </row>
    <row r="7" spans="1:27" ht="12.75">
      <c r="A7" s="291" t="s">
        <v>230</v>
      </c>
      <c r="B7" s="142"/>
      <c r="C7" s="60">
        <v>810318775</v>
      </c>
      <c r="D7" s="340"/>
      <c r="E7" s="60">
        <v>671163789</v>
      </c>
      <c r="F7" s="59">
        <v>775770061</v>
      </c>
      <c r="G7" s="59">
        <v>19613840</v>
      </c>
      <c r="H7" s="60">
        <v>44670676</v>
      </c>
      <c r="I7" s="60">
        <v>54357313</v>
      </c>
      <c r="J7" s="59">
        <v>118641829</v>
      </c>
      <c r="K7" s="59">
        <v>63119610</v>
      </c>
      <c r="L7" s="60">
        <v>96050872</v>
      </c>
      <c r="M7" s="60">
        <v>82492976</v>
      </c>
      <c r="N7" s="59">
        <v>241663458</v>
      </c>
      <c r="O7" s="59"/>
      <c r="P7" s="60"/>
      <c r="Q7" s="60"/>
      <c r="R7" s="59"/>
      <c r="S7" s="59"/>
      <c r="T7" s="60"/>
      <c r="U7" s="60"/>
      <c r="V7" s="59"/>
      <c r="W7" s="59">
        <v>360305287</v>
      </c>
      <c r="X7" s="60">
        <v>387885031</v>
      </c>
      <c r="Y7" s="59">
        <v>-27579744</v>
      </c>
      <c r="Z7" s="61">
        <v>-7.11</v>
      </c>
      <c r="AA7" s="62">
        <v>775770061</v>
      </c>
    </row>
    <row r="8" spans="1:27" ht="12.75">
      <c r="A8" s="361" t="s">
        <v>207</v>
      </c>
      <c r="B8" s="142"/>
      <c r="C8" s="60">
        <f aca="true" t="shared" si="2" ref="C8:Y8">SUM(C9:C10)</f>
        <v>494140021</v>
      </c>
      <c r="D8" s="340">
        <f t="shared" si="2"/>
        <v>0</v>
      </c>
      <c r="E8" s="60">
        <f t="shared" si="2"/>
        <v>536787121</v>
      </c>
      <c r="F8" s="59">
        <f t="shared" si="2"/>
        <v>536787123</v>
      </c>
      <c r="G8" s="59">
        <f t="shared" si="2"/>
        <v>29072929</v>
      </c>
      <c r="H8" s="60">
        <f t="shared" si="2"/>
        <v>40550408</v>
      </c>
      <c r="I8" s="60">
        <f t="shared" si="2"/>
        <v>32914730</v>
      </c>
      <c r="J8" s="59">
        <f t="shared" si="2"/>
        <v>102538067</v>
      </c>
      <c r="K8" s="59">
        <f t="shared" si="2"/>
        <v>50438691</v>
      </c>
      <c r="L8" s="60">
        <f t="shared" si="2"/>
        <v>47969326</v>
      </c>
      <c r="M8" s="60">
        <f t="shared" si="2"/>
        <v>30375636</v>
      </c>
      <c r="N8" s="59">
        <f t="shared" si="2"/>
        <v>128783653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231321720</v>
      </c>
      <c r="X8" s="60">
        <f t="shared" si="2"/>
        <v>268393562</v>
      </c>
      <c r="Y8" s="59">
        <f t="shared" si="2"/>
        <v>-37071842</v>
      </c>
      <c r="Z8" s="61">
        <f>+IF(X8&lt;&gt;0,+(Y8/X8)*100,0)</f>
        <v>-13.812493013524668</v>
      </c>
      <c r="AA8" s="62">
        <f>SUM(AA9:AA10)</f>
        <v>536787123</v>
      </c>
    </row>
    <row r="9" spans="1:27" ht="12.75">
      <c r="A9" s="291" t="s">
        <v>231</v>
      </c>
      <c r="B9" s="142"/>
      <c r="C9" s="60">
        <v>423108201</v>
      </c>
      <c r="D9" s="340"/>
      <c r="E9" s="60">
        <v>449950300</v>
      </c>
      <c r="F9" s="59">
        <v>449950301</v>
      </c>
      <c r="G9" s="59">
        <v>22483532</v>
      </c>
      <c r="H9" s="60">
        <v>30615086</v>
      </c>
      <c r="I9" s="60">
        <v>24957039</v>
      </c>
      <c r="J9" s="59">
        <v>78055657</v>
      </c>
      <c r="K9" s="59">
        <v>38647953</v>
      </c>
      <c r="L9" s="60">
        <v>34018315</v>
      </c>
      <c r="M9" s="60">
        <v>23318419</v>
      </c>
      <c r="N9" s="59">
        <v>95984687</v>
      </c>
      <c r="O9" s="59"/>
      <c r="P9" s="60"/>
      <c r="Q9" s="60"/>
      <c r="R9" s="59"/>
      <c r="S9" s="59"/>
      <c r="T9" s="60"/>
      <c r="U9" s="60"/>
      <c r="V9" s="59"/>
      <c r="W9" s="59">
        <v>174040344</v>
      </c>
      <c r="X9" s="60">
        <v>224975151</v>
      </c>
      <c r="Y9" s="59">
        <v>-50934807</v>
      </c>
      <c r="Z9" s="61">
        <v>-22.64</v>
      </c>
      <c r="AA9" s="62">
        <v>449950301</v>
      </c>
    </row>
    <row r="10" spans="1:27" ht="12.75">
      <c r="A10" s="291" t="s">
        <v>232</v>
      </c>
      <c r="B10" s="142"/>
      <c r="C10" s="60">
        <v>71031820</v>
      </c>
      <c r="D10" s="340"/>
      <c r="E10" s="60">
        <v>86836821</v>
      </c>
      <c r="F10" s="59">
        <v>86836822</v>
      </c>
      <c r="G10" s="59">
        <v>6589397</v>
      </c>
      <c r="H10" s="60">
        <v>9935322</v>
      </c>
      <c r="I10" s="60">
        <v>7957691</v>
      </c>
      <c r="J10" s="59">
        <v>24482410</v>
      </c>
      <c r="K10" s="59">
        <v>11790738</v>
      </c>
      <c r="L10" s="60">
        <v>13951011</v>
      </c>
      <c r="M10" s="60">
        <v>7057217</v>
      </c>
      <c r="N10" s="59">
        <v>32798966</v>
      </c>
      <c r="O10" s="59"/>
      <c r="P10" s="60"/>
      <c r="Q10" s="60"/>
      <c r="R10" s="59"/>
      <c r="S10" s="59"/>
      <c r="T10" s="60"/>
      <c r="U10" s="60"/>
      <c r="V10" s="59"/>
      <c r="W10" s="59">
        <v>57281376</v>
      </c>
      <c r="X10" s="60">
        <v>43418411</v>
      </c>
      <c r="Y10" s="59">
        <v>13862965</v>
      </c>
      <c r="Z10" s="61">
        <v>31.93</v>
      </c>
      <c r="AA10" s="62">
        <v>86836822</v>
      </c>
    </row>
    <row r="11" spans="1:27" ht="12.75">
      <c r="A11" s="361" t="s">
        <v>208</v>
      </c>
      <c r="B11" s="142"/>
      <c r="C11" s="362">
        <f>+C12</f>
        <v>99625341</v>
      </c>
      <c r="D11" s="363">
        <f aca="true" t="shared" si="3" ref="D11:AA11">+D12</f>
        <v>0</v>
      </c>
      <c r="E11" s="362">
        <f t="shared" si="3"/>
        <v>548619817</v>
      </c>
      <c r="F11" s="364">
        <f t="shared" si="3"/>
        <v>255774070</v>
      </c>
      <c r="G11" s="364">
        <f t="shared" si="3"/>
        <v>3040313</v>
      </c>
      <c r="H11" s="362">
        <f t="shared" si="3"/>
        <v>5015699</v>
      </c>
      <c r="I11" s="362">
        <f t="shared" si="3"/>
        <v>5012459</v>
      </c>
      <c r="J11" s="364">
        <f t="shared" si="3"/>
        <v>13068471</v>
      </c>
      <c r="K11" s="364">
        <f t="shared" si="3"/>
        <v>9386349</v>
      </c>
      <c r="L11" s="362">
        <f t="shared" si="3"/>
        <v>4850217</v>
      </c>
      <c r="M11" s="362">
        <f t="shared" si="3"/>
        <v>3498755</v>
      </c>
      <c r="N11" s="364">
        <f t="shared" si="3"/>
        <v>17735321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30803792</v>
      </c>
      <c r="X11" s="362">
        <f t="shared" si="3"/>
        <v>127887035</v>
      </c>
      <c r="Y11" s="364">
        <f t="shared" si="3"/>
        <v>-97083243</v>
      </c>
      <c r="Z11" s="365">
        <f>+IF(X11&lt;&gt;0,+(Y11/X11)*100,0)</f>
        <v>-75.91328002873786</v>
      </c>
      <c r="AA11" s="366">
        <f t="shared" si="3"/>
        <v>255774070</v>
      </c>
    </row>
    <row r="12" spans="1:27" ht="12.75">
      <c r="A12" s="291" t="s">
        <v>233</v>
      </c>
      <c r="B12" s="136"/>
      <c r="C12" s="60">
        <v>99625341</v>
      </c>
      <c r="D12" s="340"/>
      <c r="E12" s="60">
        <v>548619817</v>
      </c>
      <c r="F12" s="59">
        <v>255774070</v>
      </c>
      <c r="G12" s="59">
        <v>3040313</v>
      </c>
      <c r="H12" s="60">
        <v>5015699</v>
      </c>
      <c r="I12" s="60">
        <v>5012459</v>
      </c>
      <c r="J12" s="59">
        <v>13068471</v>
      </c>
      <c r="K12" s="59">
        <v>9386349</v>
      </c>
      <c r="L12" s="60">
        <v>4850217</v>
      </c>
      <c r="M12" s="60">
        <v>3498755</v>
      </c>
      <c r="N12" s="59">
        <v>17735321</v>
      </c>
      <c r="O12" s="59"/>
      <c r="P12" s="60"/>
      <c r="Q12" s="60"/>
      <c r="R12" s="59"/>
      <c r="S12" s="59"/>
      <c r="T12" s="60"/>
      <c r="U12" s="60"/>
      <c r="V12" s="59"/>
      <c r="W12" s="59">
        <v>30803792</v>
      </c>
      <c r="X12" s="60">
        <v>127887035</v>
      </c>
      <c r="Y12" s="59">
        <v>-97083243</v>
      </c>
      <c r="Z12" s="61">
        <v>-75.91</v>
      </c>
      <c r="AA12" s="62">
        <v>255774070</v>
      </c>
    </row>
    <row r="13" spans="1:27" ht="12.75">
      <c r="A13" s="361" t="s">
        <v>209</v>
      </c>
      <c r="B13" s="136"/>
      <c r="C13" s="275">
        <f>+C14</f>
        <v>496419518</v>
      </c>
      <c r="D13" s="341">
        <f aca="true" t="shared" si="4" ref="D13:AA13">+D14</f>
        <v>0</v>
      </c>
      <c r="E13" s="275">
        <f t="shared" si="4"/>
        <v>401043405</v>
      </c>
      <c r="F13" s="342">
        <f t="shared" si="4"/>
        <v>287354472</v>
      </c>
      <c r="G13" s="342">
        <f t="shared" si="4"/>
        <v>14148252</v>
      </c>
      <c r="H13" s="275">
        <f t="shared" si="4"/>
        <v>37479065</v>
      </c>
      <c r="I13" s="275">
        <f t="shared" si="4"/>
        <v>37251778</v>
      </c>
      <c r="J13" s="342">
        <f t="shared" si="4"/>
        <v>88879095</v>
      </c>
      <c r="K13" s="342">
        <f t="shared" si="4"/>
        <v>38490012</v>
      </c>
      <c r="L13" s="275">
        <f t="shared" si="4"/>
        <v>34652711</v>
      </c>
      <c r="M13" s="275">
        <f t="shared" si="4"/>
        <v>25211697</v>
      </c>
      <c r="N13" s="342">
        <f t="shared" si="4"/>
        <v>98354420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187233515</v>
      </c>
      <c r="X13" s="275">
        <f t="shared" si="4"/>
        <v>143677236</v>
      </c>
      <c r="Y13" s="342">
        <f t="shared" si="4"/>
        <v>43556279</v>
      </c>
      <c r="Z13" s="335">
        <f>+IF(X13&lt;&gt;0,+(Y13/X13)*100,0)</f>
        <v>30.315365337345433</v>
      </c>
      <c r="AA13" s="273">
        <f t="shared" si="4"/>
        <v>287354472</v>
      </c>
    </row>
    <row r="14" spans="1:27" ht="12.75">
      <c r="A14" s="291" t="s">
        <v>234</v>
      </c>
      <c r="B14" s="136"/>
      <c r="C14" s="60">
        <v>496419518</v>
      </c>
      <c r="D14" s="340"/>
      <c r="E14" s="60">
        <v>401043405</v>
      </c>
      <c r="F14" s="59">
        <v>287354472</v>
      </c>
      <c r="G14" s="59">
        <v>14148252</v>
      </c>
      <c r="H14" s="60">
        <v>37479065</v>
      </c>
      <c r="I14" s="60">
        <v>37251778</v>
      </c>
      <c r="J14" s="59">
        <v>88879095</v>
      </c>
      <c r="K14" s="59">
        <v>38490012</v>
      </c>
      <c r="L14" s="60">
        <v>34652711</v>
      </c>
      <c r="M14" s="60">
        <v>25211697</v>
      </c>
      <c r="N14" s="59">
        <v>98354420</v>
      </c>
      <c r="O14" s="59"/>
      <c r="P14" s="60"/>
      <c r="Q14" s="60"/>
      <c r="R14" s="59"/>
      <c r="S14" s="59"/>
      <c r="T14" s="60"/>
      <c r="U14" s="60"/>
      <c r="V14" s="59"/>
      <c r="W14" s="59">
        <v>187233515</v>
      </c>
      <c r="X14" s="60">
        <v>143677236</v>
      </c>
      <c r="Y14" s="59">
        <v>43556279</v>
      </c>
      <c r="Z14" s="61">
        <v>30.32</v>
      </c>
      <c r="AA14" s="62">
        <v>287354472</v>
      </c>
    </row>
    <row r="15" spans="1:27" ht="12.75">
      <c r="A15" s="361" t="s">
        <v>210</v>
      </c>
      <c r="B15" s="136"/>
      <c r="C15" s="60">
        <f aca="true" t="shared" si="5" ref="C15:Y15">SUM(C16:C20)</f>
        <v>519822919</v>
      </c>
      <c r="D15" s="340">
        <f t="shared" si="5"/>
        <v>0</v>
      </c>
      <c r="E15" s="60">
        <f t="shared" si="5"/>
        <v>4104245</v>
      </c>
      <c r="F15" s="59">
        <f t="shared" si="5"/>
        <v>44812861</v>
      </c>
      <c r="G15" s="59">
        <f t="shared" si="5"/>
        <v>23339022</v>
      </c>
      <c r="H15" s="60">
        <f t="shared" si="5"/>
        <v>31640440</v>
      </c>
      <c r="I15" s="60">
        <f t="shared" si="5"/>
        <v>30172235</v>
      </c>
      <c r="J15" s="59">
        <f t="shared" si="5"/>
        <v>85151697</v>
      </c>
      <c r="K15" s="59">
        <f t="shared" si="5"/>
        <v>49111779</v>
      </c>
      <c r="L15" s="60">
        <f t="shared" si="5"/>
        <v>37379883</v>
      </c>
      <c r="M15" s="60">
        <f t="shared" si="5"/>
        <v>27538152</v>
      </c>
      <c r="N15" s="59">
        <f t="shared" si="5"/>
        <v>114029814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199181511</v>
      </c>
      <c r="X15" s="60">
        <f t="shared" si="5"/>
        <v>22406431</v>
      </c>
      <c r="Y15" s="59">
        <f t="shared" si="5"/>
        <v>176775080</v>
      </c>
      <c r="Z15" s="61">
        <f>+IF(X15&lt;&gt;0,+(Y15/X15)*100,0)</f>
        <v>788.947958735597</v>
      </c>
      <c r="AA15" s="62">
        <f>SUM(AA16:AA20)</f>
        <v>44812861</v>
      </c>
    </row>
    <row r="16" spans="1:27" ht="12.75">
      <c r="A16" s="291" t="s">
        <v>235</v>
      </c>
      <c r="B16" s="300"/>
      <c r="C16" s="60"/>
      <c r="D16" s="340"/>
      <c r="E16" s="60">
        <v>7726513</v>
      </c>
      <c r="F16" s="59">
        <v>7726513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3863257</v>
      </c>
      <c r="Y16" s="59">
        <v>-3863257</v>
      </c>
      <c r="Z16" s="61">
        <v>-100</v>
      </c>
      <c r="AA16" s="62">
        <v>7726513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37086348</v>
      </c>
      <c r="F18" s="59">
        <v>37086348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18543174</v>
      </c>
      <c r="Y18" s="59">
        <v>-18543174</v>
      </c>
      <c r="Z18" s="61">
        <v>-100</v>
      </c>
      <c r="AA18" s="62">
        <v>37086348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519822919</v>
      </c>
      <c r="D20" s="340"/>
      <c r="E20" s="60">
        <v>-40708616</v>
      </c>
      <c r="F20" s="59"/>
      <c r="G20" s="59">
        <v>23339022</v>
      </c>
      <c r="H20" s="60">
        <v>31640440</v>
      </c>
      <c r="I20" s="60">
        <v>30172235</v>
      </c>
      <c r="J20" s="59">
        <v>85151697</v>
      </c>
      <c r="K20" s="59">
        <v>49111779</v>
      </c>
      <c r="L20" s="60">
        <v>37379883</v>
      </c>
      <c r="M20" s="60">
        <v>27538152</v>
      </c>
      <c r="N20" s="59">
        <v>114029814</v>
      </c>
      <c r="O20" s="59"/>
      <c r="P20" s="60"/>
      <c r="Q20" s="60"/>
      <c r="R20" s="59"/>
      <c r="S20" s="59"/>
      <c r="T20" s="60"/>
      <c r="U20" s="60"/>
      <c r="V20" s="59"/>
      <c r="W20" s="59">
        <v>199181511</v>
      </c>
      <c r="X20" s="60"/>
      <c r="Y20" s="59">
        <v>199181511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527529637</v>
      </c>
      <c r="D22" s="344">
        <f t="shared" si="6"/>
        <v>0</v>
      </c>
      <c r="E22" s="343">
        <f t="shared" si="6"/>
        <v>365459072</v>
      </c>
      <c r="F22" s="345">
        <f t="shared" si="6"/>
        <v>257041896</v>
      </c>
      <c r="G22" s="345">
        <f t="shared" si="6"/>
        <v>9508933</v>
      </c>
      <c r="H22" s="343">
        <f t="shared" si="6"/>
        <v>36013429</v>
      </c>
      <c r="I22" s="343">
        <f t="shared" si="6"/>
        <v>30853111</v>
      </c>
      <c r="J22" s="345">
        <f t="shared" si="6"/>
        <v>76375473</v>
      </c>
      <c r="K22" s="345">
        <f t="shared" si="6"/>
        <v>44111607</v>
      </c>
      <c r="L22" s="343">
        <f t="shared" si="6"/>
        <v>50954501</v>
      </c>
      <c r="M22" s="343">
        <f t="shared" si="6"/>
        <v>55300227</v>
      </c>
      <c r="N22" s="345">
        <f t="shared" si="6"/>
        <v>150366335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226741808</v>
      </c>
      <c r="X22" s="343">
        <f t="shared" si="6"/>
        <v>128520950</v>
      </c>
      <c r="Y22" s="345">
        <f t="shared" si="6"/>
        <v>98220858</v>
      </c>
      <c r="Z22" s="336">
        <f>+IF(X22&lt;&gt;0,+(Y22/X22)*100,0)</f>
        <v>76.42400558041315</v>
      </c>
      <c r="AA22" s="350">
        <f>SUM(AA23:AA32)</f>
        <v>257041896</v>
      </c>
    </row>
    <row r="23" spans="1:27" ht="12.75">
      <c r="A23" s="361" t="s">
        <v>238</v>
      </c>
      <c r="B23" s="142"/>
      <c r="C23" s="60">
        <v>270843892</v>
      </c>
      <c r="D23" s="340"/>
      <c r="E23" s="60">
        <v>140758880</v>
      </c>
      <c r="F23" s="59">
        <v>140758880</v>
      </c>
      <c r="G23" s="59">
        <v>5833705</v>
      </c>
      <c r="H23" s="60">
        <v>24957924</v>
      </c>
      <c r="I23" s="60">
        <v>19843115</v>
      </c>
      <c r="J23" s="59">
        <v>50634744</v>
      </c>
      <c r="K23" s="59">
        <v>27507226</v>
      </c>
      <c r="L23" s="60">
        <v>27791105</v>
      </c>
      <c r="M23" s="60">
        <v>30568419</v>
      </c>
      <c r="N23" s="59">
        <v>85866750</v>
      </c>
      <c r="O23" s="59"/>
      <c r="P23" s="60"/>
      <c r="Q23" s="60"/>
      <c r="R23" s="59"/>
      <c r="S23" s="59"/>
      <c r="T23" s="60"/>
      <c r="U23" s="60"/>
      <c r="V23" s="59"/>
      <c r="W23" s="59">
        <v>136501494</v>
      </c>
      <c r="X23" s="60">
        <v>70379440</v>
      </c>
      <c r="Y23" s="59">
        <v>66122054</v>
      </c>
      <c r="Z23" s="61">
        <v>93.95</v>
      </c>
      <c r="AA23" s="62">
        <v>140758880</v>
      </c>
    </row>
    <row r="24" spans="1:27" ht="12.75">
      <c r="A24" s="361" t="s">
        <v>239</v>
      </c>
      <c r="B24" s="142"/>
      <c r="C24" s="60">
        <v>80057724</v>
      </c>
      <c r="D24" s="340"/>
      <c r="E24" s="60">
        <v>37923233</v>
      </c>
      <c r="F24" s="59">
        <v>37923235</v>
      </c>
      <c r="G24" s="59">
        <v>563955</v>
      </c>
      <c r="H24" s="60">
        <v>3151943</v>
      </c>
      <c r="I24" s="60">
        <v>3245549</v>
      </c>
      <c r="J24" s="59">
        <v>6961447</v>
      </c>
      <c r="K24" s="59">
        <v>5038933</v>
      </c>
      <c r="L24" s="60">
        <v>9353042</v>
      </c>
      <c r="M24" s="60">
        <v>7252981</v>
      </c>
      <c r="N24" s="59">
        <v>21644956</v>
      </c>
      <c r="O24" s="59"/>
      <c r="P24" s="60"/>
      <c r="Q24" s="60"/>
      <c r="R24" s="59"/>
      <c r="S24" s="59"/>
      <c r="T24" s="60"/>
      <c r="U24" s="60"/>
      <c r="V24" s="59"/>
      <c r="W24" s="59">
        <v>28606403</v>
      </c>
      <c r="X24" s="60">
        <v>18961618</v>
      </c>
      <c r="Y24" s="59">
        <v>9644785</v>
      </c>
      <c r="Z24" s="61">
        <v>50.86</v>
      </c>
      <c r="AA24" s="62">
        <v>37923235</v>
      </c>
    </row>
    <row r="25" spans="1:27" ht="12.75">
      <c r="A25" s="361" t="s">
        <v>240</v>
      </c>
      <c r="B25" s="142"/>
      <c r="C25" s="60">
        <v>43916286</v>
      </c>
      <c r="D25" s="340"/>
      <c r="E25" s="60">
        <v>12996335</v>
      </c>
      <c r="F25" s="59">
        <v>12996336</v>
      </c>
      <c r="G25" s="59">
        <v>244235</v>
      </c>
      <c r="H25" s="60">
        <v>1891592</v>
      </c>
      <c r="I25" s="60">
        <v>1466951</v>
      </c>
      <c r="J25" s="59">
        <v>3602778</v>
      </c>
      <c r="K25" s="59">
        <v>1800552</v>
      </c>
      <c r="L25" s="60">
        <v>2683175</v>
      </c>
      <c r="M25" s="60">
        <v>3856314</v>
      </c>
      <c r="N25" s="59">
        <v>8340041</v>
      </c>
      <c r="O25" s="59"/>
      <c r="P25" s="60"/>
      <c r="Q25" s="60"/>
      <c r="R25" s="59"/>
      <c r="S25" s="59"/>
      <c r="T25" s="60"/>
      <c r="U25" s="60"/>
      <c r="V25" s="59"/>
      <c r="W25" s="59">
        <v>11942819</v>
      </c>
      <c r="X25" s="60">
        <v>6498168</v>
      </c>
      <c r="Y25" s="59">
        <v>5444651</v>
      </c>
      <c r="Z25" s="61">
        <v>83.79</v>
      </c>
      <c r="AA25" s="62">
        <v>12996336</v>
      </c>
    </row>
    <row r="26" spans="1:27" ht="12.75">
      <c r="A26" s="361" t="s">
        <v>241</v>
      </c>
      <c r="B26" s="302"/>
      <c r="C26" s="362">
        <v>16101133</v>
      </c>
      <c r="D26" s="363"/>
      <c r="E26" s="362">
        <v>122178198</v>
      </c>
      <c r="F26" s="364">
        <v>13761373</v>
      </c>
      <c r="G26" s="364">
        <v>149389</v>
      </c>
      <c r="H26" s="362">
        <v>488856</v>
      </c>
      <c r="I26" s="362">
        <v>749689</v>
      </c>
      <c r="J26" s="364">
        <v>1387934</v>
      </c>
      <c r="K26" s="364">
        <v>2800895</v>
      </c>
      <c r="L26" s="362">
        <v>2551220</v>
      </c>
      <c r="M26" s="362">
        <v>2613207</v>
      </c>
      <c r="N26" s="364">
        <v>7965322</v>
      </c>
      <c r="O26" s="364"/>
      <c r="P26" s="362"/>
      <c r="Q26" s="362"/>
      <c r="R26" s="364"/>
      <c r="S26" s="364"/>
      <c r="T26" s="362"/>
      <c r="U26" s="362"/>
      <c r="V26" s="364"/>
      <c r="W26" s="364">
        <v>9353256</v>
      </c>
      <c r="X26" s="362">
        <v>6880687</v>
      </c>
      <c r="Y26" s="364">
        <v>2472569</v>
      </c>
      <c r="Z26" s="365">
        <v>35.93</v>
      </c>
      <c r="AA26" s="366">
        <v>13761373</v>
      </c>
    </row>
    <row r="27" spans="1:27" ht="12.75">
      <c r="A27" s="361" t="s">
        <v>242</v>
      </c>
      <c r="B27" s="147"/>
      <c r="C27" s="60">
        <v>53595493</v>
      </c>
      <c r="D27" s="340"/>
      <c r="E27" s="60">
        <v>8321610</v>
      </c>
      <c r="F27" s="59">
        <v>8321250</v>
      </c>
      <c r="G27" s="59">
        <v>492585</v>
      </c>
      <c r="H27" s="60">
        <v>1354050</v>
      </c>
      <c r="I27" s="60">
        <v>2728558</v>
      </c>
      <c r="J27" s="59">
        <v>4575193</v>
      </c>
      <c r="K27" s="59">
        <v>2005125</v>
      </c>
      <c r="L27" s="60">
        <v>3320429</v>
      </c>
      <c r="M27" s="60">
        <v>6851274</v>
      </c>
      <c r="N27" s="59">
        <v>12176828</v>
      </c>
      <c r="O27" s="59"/>
      <c r="P27" s="60"/>
      <c r="Q27" s="60"/>
      <c r="R27" s="59"/>
      <c r="S27" s="59"/>
      <c r="T27" s="60"/>
      <c r="U27" s="60"/>
      <c r="V27" s="59"/>
      <c r="W27" s="59">
        <v>16752021</v>
      </c>
      <c r="X27" s="60">
        <v>4160625</v>
      </c>
      <c r="Y27" s="59">
        <v>12591396</v>
      </c>
      <c r="Z27" s="61">
        <v>302.63</v>
      </c>
      <c r="AA27" s="62">
        <v>8321250</v>
      </c>
    </row>
    <row r="28" spans="1:27" ht="12.75">
      <c r="A28" s="361" t="s">
        <v>243</v>
      </c>
      <c r="B28" s="147"/>
      <c r="C28" s="275">
        <v>30894598</v>
      </c>
      <c r="D28" s="341"/>
      <c r="E28" s="275"/>
      <c r="F28" s="342"/>
      <c r="G28" s="342">
        <v>1761872</v>
      </c>
      <c r="H28" s="275">
        <v>2185047</v>
      </c>
      <c r="I28" s="275">
        <v>1383870</v>
      </c>
      <c r="J28" s="342">
        <v>5330789</v>
      </c>
      <c r="K28" s="342">
        <v>2668236</v>
      </c>
      <c r="L28" s="275">
        <v>2713861</v>
      </c>
      <c r="M28" s="275">
        <v>2007138</v>
      </c>
      <c r="N28" s="342">
        <v>7389235</v>
      </c>
      <c r="O28" s="342"/>
      <c r="P28" s="275"/>
      <c r="Q28" s="275"/>
      <c r="R28" s="342"/>
      <c r="S28" s="342"/>
      <c r="T28" s="275"/>
      <c r="U28" s="275"/>
      <c r="V28" s="342"/>
      <c r="W28" s="342">
        <v>12720024</v>
      </c>
      <c r="X28" s="275"/>
      <c r="Y28" s="342">
        <v>12720024</v>
      </c>
      <c r="Z28" s="335"/>
      <c r="AA28" s="273"/>
    </row>
    <row r="29" spans="1:27" ht="12.75">
      <c r="A29" s="361" t="s">
        <v>244</v>
      </c>
      <c r="B29" s="147"/>
      <c r="C29" s="60"/>
      <c r="D29" s="340"/>
      <c r="E29" s="60">
        <v>116040</v>
      </c>
      <c r="F29" s="59">
        <v>116040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58020</v>
      </c>
      <c r="Y29" s="59">
        <v>-58020</v>
      </c>
      <c r="Z29" s="61">
        <v>-100</v>
      </c>
      <c r="AA29" s="62">
        <v>116040</v>
      </c>
    </row>
    <row r="30" spans="1:27" ht="12.75">
      <c r="A30" s="361" t="s">
        <v>245</v>
      </c>
      <c r="B30" s="136"/>
      <c r="C30" s="60">
        <v>15189902</v>
      </c>
      <c r="D30" s="340"/>
      <c r="E30" s="60">
        <v>9296119</v>
      </c>
      <c r="F30" s="59">
        <v>9296121</v>
      </c>
      <c r="G30" s="59">
        <v>209153</v>
      </c>
      <c r="H30" s="60">
        <v>760661</v>
      </c>
      <c r="I30" s="60">
        <v>951933</v>
      </c>
      <c r="J30" s="59">
        <v>1921747</v>
      </c>
      <c r="K30" s="59">
        <v>1051900</v>
      </c>
      <c r="L30" s="60">
        <v>1543739</v>
      </c>
      <c r="M30" s="60">
        <v>506854</v>
      </c>
      <c r="N30" s="59">
        <v>3102493</v>
      </c>
      <c r="O30" s="59"/>
      <c r="P30" s="60"/>
      <c r="Q30" s="60"/>
      <c r="R30" s="59"/>
      <c r="S30" s="59"/>
      <c r="T30" s="60"/>
      <c r="U30" s="60"/>
      <c r="V30" s="59"/>
      <c r="W30" s="59">
        <v>5024240</v>
      </c>
      <c r="X30" s="60">
        <v>4648061</v>
      </c>
      <c r="Y30" s="59">
        <v>376179</v>
      </c>
      <c r="Z30" s="61">
        <v>8.09</v>
      </c>
      <c r="AA30" s="62">
        <v>9296121</v>
      </c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16930609</v>
      </c>
      <c r="D32" s="340"/>
      <c r="E32" s="60">
        <v>33868657</v>
      </c>
      <c r="F32" s="59">
        <v>33868661</v>
      </c>
      <c r="G32" s="59">
        <v>254039</v>
      </c>
      <c r="H32" s="60">
        <v>1223356</v>
      </c>
      <c r="I32" s="60">
        <v>483446</v>
      </c>
      <c r="J32" s="59">
        <v>1960841</v>
      </c>
      <c r="K32" s="59">
        <v>1238740</v>
      </c>
      <c r="L32" s="60">
        <v>997930</v>
      </c>
      <c r="M32" s="60">
        <v>1644040</v>
      </c>
      <c r="N32" s="59">
        <v>3880710</v>
      </c>
      <c r="O32" s="59"/>
      <c r="P32" s="60"/>
      <c r="Q32" s="60"/>
      <c r="R32" s="59"/>
      <c r="S32" s="59"/>
      <c r="T32" s="60"/>
      <c r="U32" s="60"/>
      <c r="V32" s="59"/>
      <c r="W32" s="59">
        <v>5841551</v>
      </c>
      <c r="X32" s="60">
        <v>16934331</v>
      </c>
      <c r="Y32" s="59">
        <v>-11092780</v>
      </c>
      <c r="Z32" s="61">
        <v>-65.5</v>
      </c>
      <c r="AA32" s="62">
        <v>33868661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666612</v>
      </c>
      <c r="D34" s="344">
        <f aca="true" t="shared" si="7" ref="D34:AA34">+D35</f>
        <v>0</v>
      </c>
      <c r="E34" s="343">
        <f t="shared" si="7"/>
        <v>1927927</v>
      </c>
      <c r="F34" s="345">
        <f t="shared" si="7"/>
        <v>11619885</v>
      </c>
      <c r="G34" s="345">
        <f t="shared" si="7"/>
        <v>448</v>
      </c>
      <c r="H34" s="343">
        <f t="shared" si="7"/>
        <v>55709</v>
      </c>
      <c r="I34" s="343">
        <f t="shared" si="7"/>
        <v>4434</v>
      </c>
      <c r="J34" s="345">
        <f t="shared" si="7"/>
        <v>60591</v>
      </c>
      <c r="K34" s="345">
        <f t="shared" si="7"/>
        <v>38726</v>
      </c>
      <c r="L34" s="343">
        <f t="shared" si="7"/>
        <v>11029</v>
      </c>
      <c r="M34" s="343">
        <f t="shared" si="7"/>
        <v>8121</v>
      </c>
      <c r="N34" s="345">
        <f t="shared" si="7"/>
        <v>57876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118467</v>
      </c>
      <c r="X34" s="343">
        <f t="shared" si="7"/>
        <v>5809943</v>
      </c>
      <c r="Y34" s="345">
        <f t="shared" si="7"/>
        <v>-5691476</v>
      </c>
      <c r="Z34" s="336">
        <f>+IF(X34&lt;&gt;0,+(Y34/X34)*100,0)</f>
        <v>-97.96096106278496</v>
      </c>
      <c r="AA34" s="350">
        <f t="shared" si="7"/>
        <v>11619885</v>
      </c>
    </row>
    <row r="35" spans="1:27" ht="12.75">
      <c r="A35" s="361" t="s">
        <v>247</v>
      </c>
      <c r="B35" s="136"/>
      <c r="C35" s="54">
        <v>666612</v>
      </c>
      <c r="D35" s="368"/>
      <c r="E35" s="54">
        <v>1927927</v>
      </c>
      <c r="F35" s="53">
        <v>11619885</v>
      </c>
      <c r="G35" s="53">
        <v>448</v>
      </c>
      <c r="H35" s="54">
        <v>55709</v>
      </c>
      <c r="I35" s="54">
        <v>4434</v>
      </c>
      <c r="J35" s="53">
        <v>60591</v>
      </c>
      <c r="K35" s="53">
        <v>38726</v>
      </c>
      <c r="L35" s="54">
        <v>11029</v>
      </c>
      <c r="M35" s="54">
        <v>8121</v>
      </c>
      <c r="N35" s="53">
        <v>57876</v>
      </c>
      <c r="O35" s="53"/>
      <c r="P35" s="54"/>
      <c r="Q35" s="54"/>
      <c r="R35" s="53"/>
      <c r="S35" s="53"/>
      <c r="T35" s="54"/>
      <c r="U35" s="54"/>
      <c r="V35" s="53"/>
      <c r="W35" s="53">
        <v>118467</v>
      </c>
      <c r="X35" s="54">
        <v>5809943</v>
      </c>
      <c r="Y35" s="53">
        <v>-5691476</v>
      </c>
      <c r="Z35" s="94">
        <v>-97.96</v>
      </c>
      <c r="AA35" s="95">
        <v>11619885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20710447</v>
      </c>
      <c r="F37" s="345">
        <f t="shared" si="8"/>
        <v>17968595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8984298</v>
      </c>
      <c r="Y37" s="345">
        <f t="shared" si="8"/>
        <v>-8984298</v>
      </c>
      <c r="Z37" s="336">
        <f>+IF(X37&lt;&gt;0,+(Y37/X37)*100,0)</f>
        <v>-100</v>
      </c>
      <c r="AA37" s="350">
        <f t="shared" si="8"/>
        <v>17968595</v>
      </c>
    </row>
    <row r="38" spans="1:27" ht="12.75">
      <c r="A38" s="361" t="s">
        <v>214</v>
      </c>
      <c r="B38" s="142"/>
      <c r="C38" s="60"/>
      <c r="D38" s="340"/>
      <c r="E38" s="60">
        <v>20710447</v>
      </c>
      <c r="F38" s="59">
        <v>17968595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8984298</v>
      </c>
      <c r="Y38" s="59">
        <v>-8984298</v>
      </c>
      <c r="Z38" s="61">
        <v>-100</v>
      </c>
      <c r="AA38" s="62">
        <v>17968595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861542091</v>
      </c>
      <c r="D40" s="344">
        <f t="shared" si="9"/>
        <v>0</v>
      </c>
      <c r="E40" s="343">
        <f t="shared" si="9"/>
        <v>1462761736</v>
      </c>
      <c r="F40" s="345">
        <f t="shared" si="9"/>
        <v>1825705912</v>
      </c>
      <c r="G40" s="345">
        <f t="shared" si="9"/>
        <v>32544995</v>
      </c>
      <c r="H40" s="343">
        <f t="shared" si="9"/>
        <v>63348628</v>
      </c>
      <c r="I40" s="343">
        <f t="shared" si="9"/>
        <v>67215343</v>
      </c>
      <c r="J40" s="345">
        <f t="shared" si="9"/>
        <v>163108966</v>
      </c>
      <c r="K40" s="345">
        <f t="shared" si="9"/>
        <v>101298151</v>
      </c>
      <c r="L40" s="343">
        <f t="shared" si="9"/>
        <v>78969986</v>
      </c>
      <c r="M40" s="343">
        <f t="shared" si="9"/>
        <v>54626006</v>
      </c>
      <c r="N40" s="345">
        <f t="shared" si="9"/>
        <v>234894143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398003109</v>
      </c>
      <c r="X40" s="343">
        <f t="shared" si="9"/>
        <v>912852957</v>
      </c>
      <c r="Y40" s="345">
        <f t="shared" si="9"/>
        <v>-514849848</v>
      </c>
      <c r="Z40" s="336">
        <f>+IF(X40&lt;&gt;0,+(Y40/X40)*100,0)</f>
        <v>-56.40008547400696</v>
      </c>
      <c r="AA40" s="350">
        <f>SUM(AA41:AA49)</f>
        <v>1825705912</v>
      </c>
    </row>
    <row r="41" spans="1:27" ht="12.75">
      <c r="A41" s="361" t="s">
        <v>249</v>
      </c>
      <c r="B41" s="142"/>
      <c r="C41" s="362">
        <v>426250539</v>
      </c>
      <c r="D41" s="363"/>
      <c r="E41" s="362">
        <v>282253168</v>
      </c>
      <c r="F41" s="364">
        <v>282263171</v>
      </c>
      <c r="G41" s="364">
        <v>20319457</v>
      </c>
      <c r="H41" s="362">
        <v>40615779</v>
      </c>
      <c r="I41" s="362">
        <v>31519253</v>
      </c>
      <c r="J41" s="364">
        <v>92454489</v>
      </c>
      <c r="K41" s="364">
        <v>51341539</v>
      </c>
      <c r="L41" s="362">
        <v>36408012</v>
      </c>
      <c r="M41" s="362">
        <v>26429650</v>
      </c>
      <c r="N41" s="364">
        <v>114179201</v>
      </c>
      <c r="O41" s="364"/>
      <c r="P41" s="362"/>
      <c r="Q41" s="362"/>
      <c r="R41" s="364"/>
      <c r="S41" s="364"/>
      <c r="T41" s="362"/>
      <c r="U41" s="362"/>
      <c r="V41" s="364"/>
      <c r="W41" s="364">
        <v>206633690</v>
      </c>
      <c r="X41" s="362">
        <v>141131586</v>
      </c>
      <c r="Y41" s="364">
        <v>65502104</v>
      </c>
      <c r="Z41" s="365">
        <v>46.41</v>
      </c>
      <c r="AA41" s="366">
        <v>282263171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153496826</v>
      </c>
      <c r="F42" s="53">
        <f t="shared" si="10"/>
        <v>153496826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76748413</v>
      </c>
      <c r="Y42" s="53">
        <f t="shared" si="10"/>
        <v>-76748413</v>
      </c>
      <c r="Z42" s="94">
        <f>+IF(X42&lt;&gt;0,+(Y42/X42)*100,0)</f>
        <v>-100</v>
      </c>
      <c r="AA42" s="95">
        <f>+AA62</f>
        <v>153496826</v>
      </c>
    </row>
    <row r="43" spans="1:27" ht="12.75">
      <c r="A43" s="361" t="s">
        <v>251</v>
      </c>
      <c r="B43" s="136"/>
      <c r="C43" s="275">
        <v>4553849</v>
      </c>
      <c r="D43" s="369"/>
      <c r="E43" s="305">
        <v>277523524</v>
      </c>
      <c r="F43" s="370">
        <v>277528642</v>
      </c>
      <c r="G43" s="370">
        <v>78565</v>
      </c>
      <c r="H43" s="305">
        <v>262774</v>
      </c>
      <c r="I43" s="305">
        <v>321175</v>
      </c>
      <c r="J43" s="370">
        <v>662514</v>
      </c>
      <c r="K43" s="370">
        <v>357573</v>
      </c>
      <c r="L43" s="305">
        <v>446561</v>
      </c>
      <c r="M43" s="305">
        <v>320410</v>
      </c>
      <c r="N43" s="370">
        <v>1124544</v>
      </c>
      <c r="O43" s="370"/>
      <c r="P43" s="305"/>
      <c r="Q43" s="305"/>
      <c r="R43" s="370"/>
      <c r="S43" s="370"/>
      <c r="T43" s="305"/>
      <c r="U43" s="305"/>
      <c r="V43" s="370"/>
      <c r="W43" s="370">
        <v>1787058</v>
      </c>
      <c r="X43" s="305">
        <v>138764321</v>
      </c>
      <c r="Y43" s="370">
        <v>-136977263</v>
      </c>
      <c r="Z43" s="371">
        <v>-98.71</v>
      </c>
      <c r="AA43" s="303">
        <v>277528642</v>
      </c>
    </row>
    <row r="44" spans="1:27" ht="12.75">
      <c r="A44" s="361" t="s">
        <v>252</v>
      </c>
      <c r="B44" s="136"/>
      <c r="C44" s="60">
        <v>116673159</v>
      </c>
      <c r="D44" s="368"/>
      <c r="E44" s="54">
        <v>917470684</v>
      </c>
      <c r="F44" s="53">
        <v>917252075</v>
      </c>
      <c r="G44" s="53">
        <v>1612829</v>
      </c>
      <c r="H44" s="54">
        <v>3512560</v>
      </c>
      <c r="I44" s="54">
        <v>12525007</v>
      </c>
      <c r="J44" s="53">
        <v>17650396</v>
      </c>
      <c r="K44" s="53">
        <v>14017384</v>
      </c>
      <c r="L44" s="54">
        <v>9611004</v>
      </c>
      <c r="M44" s="54">
        <v>9874288</v>
      </c>
      <c r="N44" s="53">
        <v>33502676</v>
      </c>
      <c r="O44" s="53"/>
      <c r="P44" s="54"/>
      <c r="Q44" s="54"/>
      <c r="R44" s="53"/>
      <c r="S44" s="53"/>
      <c r="T44" s="54"/>
      <c r="U44" s="54"/>
      <c r="V44" s="53"/>
      <c r="W44" s="53">
        <v>51153072</v>
      </c>
      <c r="X44" s="54">
        <v>458626038</v>
      </c>
      <c r="Y44" s="53">
        <v>-407472966</v>
      </c>
      <c r="Z44" s="94">
        <v>-88.85</v>
      </c>
      <c r="AA44" s="95">
        <v>917252075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>
        <v>264090</v>
      </c>
      <c r="F46" s="53">
        <v>264090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132045</v>
      </c>
      <c r="Y46" s="53">
        <v>-132045</v>
      </c>
      <c r="Z46" s="94">
        <v>-100</v>
      </c>
      <c r="AA46" s="95">
        <v>264090</v>
      </c>
    </row>
    <row r="47" spans="1:27" ht="12.75">
      <c r="A47" s="361" t="s">
        <v>255</v>
      </c>
      <c r="B47" s="136"/>
      <c r="C47" s="60">
        <v>120148491</v>
      </c>
      <c r="D47" s="368"/>
      <c r="E47" s="54"/>
      <c r="F47" s="53"/>
      <c r="G47" s="53">
        <v>2928483</v>
      </c>
      <c r="H47" s="54">
        <v>4099359</v>
      </c>
      <c r="I47" s="54">
        <v>10826184</v>
      </c>
      <c r="J47" s="53">
        <v>17854026</v>
      </c>
      <c r="K47" s="53">
        <v>6494869</v>
      </c>
      <c r="L47" s="54">
        <v>8421394</v>
      </c>
      <c r="M47" s="54">
        <v>3606071</v>
      </c>
      <c r="N47" s="53">
        <v>18522334</v>
      </c>
      <c r="O47" s="53"/>
      <c r="P47" s="54"/>
      <c r="Q47" s="54"/>
      <c r="R47" s="53"/>
      <c r="S47" s="53"/>
      <c r="T47" s="54"/>
      <c r="U47" s="54"/>
      <c r="V47" s="53"/>
      <c r="W47" s="53">
        <v>36376360</v>
      </c>
      <c r="X47" s="54"/>
      <c r="Y47" s="53">
        <v>36376360</v>
      </c>
      <c r="Z47" s="94"/>
      <c r="AA47" s="95"/>
    </row>
    <row r="48" spans="1:27" ht="12.75">
      <c r="A48" s="361" t="s">
        <v>256</v>
      </c>
      <c r="B48" s="136"/>
      <c r="C48" s="60">
        <v>135408397</v>
      </c>
      <c r="D48" s="368"/>
      <c r="E48" s="54">
        <v>195289155</v>
      </c>
      <c r="F48" s="53">
        <v>194901108</v>
      </c>
      <c r="G48" s="53">
        <v>6694426</v>
      </c>
      <c r="H48" s="54">
        <v>8511416</v>
      </c>
      <c r="I48" s="54">
        <v>8957120</v>
      </c>
      <c r="J48" s="53">
        <v>24162962</v>
      </c>
      <c r="K48" s="53">
        <v>19533783</v>
      </c>
      <c r="L48" s="54">
        <v>10323700</v>
      </c>
      <c r="M48" s="54">
        <v>7571619</v>
      </c>
      <c r="N48" s="53">
        <v>37429102</v>
      </c>
      <c r="O48" s="53"/>
      <c r="P48" s="54"/>
      <c r="Q48" s="54"/>
      <c r="R48" s="53"/>
      <c r="S48" s="53"/>
      <c r="T48" s="54"/>
      <c r="U48" s="54"/>
      <c r="V48" s="53"/>
      <c r="W48" s="53">
        <v>61592064</v>
      </c>
      <c r="X48" s="54">
        <v>97450554</v>
      </c>
      <c r="Y48" s="53">
        <v>-35858490</v>
      </c>
      <c r="Z48" s="94">
        <v>-36.8</v>
      </c>
      <c r="AA48" s="95">
        <v>194901108</v>
      </c>
    </row>
    <row r="49" spans="1:27" ht="12.75">
      <c r="A49" s="361" t="s">
        <v>93</v>
      </c>
      <c r="B49" s="136"/>
      <c r="C49" s="54">
        <v>58507656</v>
      </c>
      <c r="D49" s="368"/>
      <c r="E49" s="54">
        <v>-363535711</v>
      </c>
      <c r="F49" s="53"/>
      <c r="G49" s="53">
        <v>911235</v>
      </c>
      <c r="H49" s="54">
        <v>6346740</v>
      </c>
      <c r="I49" s="54">
        <v>3066604</v>
      </c>
      <c r="J49" s="53">
        <v>10324579</v>
      </c>
      <c r="K49" s="53">
        <v>9553003</v>
      </c>
      <c r="L49" s="54">
        <v>13759315</v>
      </c>
      <c r="M49" s="54">
        <v>6823968</v>
      </c>
      <c r="N49" s="53">
        <v>30136286</v>
      </c>
      <c r="O49" s="53"/>
      <c r="P49" s="54"/>
      <c r="Q49" s="54"/>
      <c r="R49" s="53"/>
      <c r="S49" s="53"/>
      <c r="T49" s="54"/>
      <c r="U49" s="54"/>
      <c r="V49" s="53"/>
      <c r="W49" s="53">
        <v>40460865</v>
      </c>
      <c r="X49" s="54"/>
      <c r="Y49" s="53">
        <v>40460865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3810064914</v>
      </c>
      <c r="D60" s="346">
        <f t="shared" si="14"/>
        <v>0</v>
      </c>
      <c r="E60" s="219">
        <f t="shared" si="14"/>
        <v>4012577559</v>
      </c>
      <c r="F60" s="264">
        <f t="shared" si="14"/>
        <v>4012834875</v>
      </c>
      <c r="G60" s="264">
        <f t="shared" si="14"/>
        <v>131268732</v>
      </c>
      <c r="H60" s="219">
        <f t="shared" si="14"/>
        <v>258774054</v>
      </c>
      <c r="I60" s="219">
        <f t="shared" si="14"/>
        <v>257781403</v>
      </c>
      <c r="J60" s="264">
        <f t="shared" si="14"/>
        <v>647824189</v>
      </c>
      <c r="K60" s="264">
        <f t="shared" si="14"/>
        <v>355994925</v>
      </c>
      <c r="L60" s="219">
        <f t="shared" si="14"/>
        <v>350838525</v>
      </c>
      <c r="M60" s="219">
        <f t="shared" si="14"/>
        <v>279051570</v>
      </c>
      <c r="N60" s="264">
        <f t="shared" si="14"/>
        <v>985885020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1633709209</v>
      </c>
      <c r="X60" s="219">
        <f t="shared" si="14"/>
        <v>2006417443</v>
      </c>
      <c r="Y60" s="264">
        <f t="shared" si="14"/>
        <v>-372708234</v>
      </c>
      <c r="Z60" s="337">
        <f>+IF(X60&lt;&gt;0,+(Y60/X60)*100,0)</f>
        <v>-18.57580710835158</v>
      </c>
      <c r="AA60" s="232">
        <f>+AA57+AA54+AA51+AA40+AA37+AA34+AA22+AA5</f>
        <v>4012834875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153496826</v>
      </c>
      <c r="F62" s="349">
        <f t="shared" si="15"/>
        <v>153496826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76748413</v>
      </c>
      <c r="Y62" s="349">
        <f t="shared" si="15"/>
        <v>-76748413</v>
      </c>
      <c r="Z62" s="338">
        <f>+IF(X62&lt;&gt;0,+(Y62/X62)*100,0)</f>
        <v>-100</v>
      </c>
      <c r="AA62" s="351">
        <f>SUM(AA63:AA66)</f>
        <v>153496826</v>
      </c>
    </row>
    <row r="63" spans="1:27" ht="12.75">
      <c r="A63" s="361" t="s">
        <v>260</v>
      </c>
      <c r="B63" s="136"/>
      <c r="C63" s="60"/>
      <c r="D63" s="340"/>
      <c r="E63" s="60">
        <v>153496826</v>
      </c>
      <c r="F63" s="59">
        <v>153496826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76748413</v>
      </c>
      <c r="Y63" s="59">
        <v>-76748413</v>
      </c>
      <c r="Z63" s="61">
        <v>-100</v>
      </c>
      <c r="AA63" s="62">
        <v>153496826</v>
      </c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14505381340</v>
      </c>
      <c r="D5" s="153">
        <f>SUM(D6:D8)</f>
        <v>0</v>
      </c>
      <c r="E5" s="154">
        <f t="shared" si="0"/>
        <v>14763272339</v>
      </c>
      <c r="F5" s="100">
        <f t="shared" si="0"/>
        <v>14764363237</v>
      </c>
      <c r="G5" s="100">
        <f t="shared" si="0"/>
        <v>1296033270</v>
      </c>
      <c r="H5" s="100">
        <f t="shared" si="0"/>
        <v>1787234383</v>
      </c>
      <c r="I5" s="100">
        <f t="shared" si="0"/>
        <v>881214681</v>
      </c>
      <c r="J5" s="100">
        <f t="shared" si="0"/>
        <v>3964482334</v>
      </c>
      <c r="K5" s="100">
        <f t="shared" si="0"/>
        <v>970742663</v>
      </c>
      <c r="L5" s="100">
        <f t="shared" si="0"/>
        <v>957339141</v>
      </c>
      <c r="M5" s="100">
        <f t="shared" si="0"/>
        <v>2154970208</v>
      </c>
      <c r="N5" s="100">
        <f t="shared" si="0"/>
        <v>4083052012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8047534346</v>
      </c>
      <c r="X5" s="100">
        <f t="shared" si="0"/>
        <v>7680978278</v>
      </c>
      <c r="Y5" s="100">
        <f t="shared" si="0"/>
        <v>366556068</v>
      </c>
      <c r="Z5" s="137">
        <f>+IF(X5&lt;&gt;0,+(Y5/X5)*100,0)</f>
        <v>4.772257578828164</v>
      </c>
      <c r="AA5" s="153">
        <f>SUM(AA6:AA8)</f>
        <v>14764363237</v>
      </c>
    </row>
    <row r="6" spans="1:27" ht="12.75">
      <c r="A6" s="138" t="s">
        <v>75</v>
      </c>
      <c r="B6" s="136"/>
      <c r="C6" s="155">
        <v>868587</v>
      </c>
      <c r="D6" s="155"/>
      <c r="E6" s="156">
        <v>3240439</v>
      </c>
      <c r="F6" s="60">
        <v>4251766</v>
      </c>
      <c r="G6" s="60">
        <v>19260</v>
      </c>
      <c r="H6" s="60">
        <v>81604</v>
      </c>
      <c r="I6" s="60">
        <v>94957</v>
      </c>
      <c r="J6" s="60">
        <v>195821</v>
      </c>
      <c r="K6" s="60">
        <v>134157</v>
      </c>
      <c r="L6" s="60">
        <v>116515</v>
      </c>
      <c r="M6" s="60">
        <v>49881</v>
      </c>
      <c r="N6" s="60">
        <v>300553</v>
      </c>
      <c r="O6" s="60"/>
      <c r="P6" s="60"/>
      <c r="Q6" s="60"/>
      <c r="R6" s="60"/>
      <c r="S6" s="60"/>
      <c r="T6" s="60"/>
      <c r="U6" s="60"/>
      <c r="V6" s="60"/>
      <c r="W6" s="60">
        <v>496374</v>
      </c>
      <c r="X6" s="60">
        <v>1545216</v>
      </c>
      <c r="Y6" s="60">
        <v>-1048842</v>
      </c>
      <c r="Z6" s="140">
        <v>-67.88</v>
      </c>
      <c r="AA6" s="155">
        <v>4251766</v>
      </c>
    </row>
    <row r="7" spans="1:27" ht="12.75">
      <c r="A7" s="138" t="s">
        <v>76</v>
      </c>
      <c r="B7" s="136"/>
      <c r="C7" s="157">
        <v>13789353821</v>
      </c>
      <c r="D7" s="157"/>
      <c r="E7" s="158">
        <v>14760023634</v>
      </c>
      <c r="F7" s="159">
        <v>14760103205</v>
      </c>
      <c r="G7" s="159">
        <v>1296025619</v>
      </c>
      <c r="H7" s="159">
        <v>1787143040</v>
      </c>
      <c r="I7" s="159">
        <v>881122948</v>
      </c>
      <c r="J7" s="159">
        <v>3964291607</v>
      </c>
      <c r="K7" s="159">
        <v>970608482</v>
      </c>
      <c r="L7" s="159">
        <v>957222602</v>
      </c>
      <c r="M7" s="159">
        <v>2154920302</v>
      </c>
      <c r="N7" s="159">
        <v>4082751386</v>
      </c>
      <c r="O7" s="159"/>
      <c r="P7" s="159"/>
      <c r="Q7" s="159"/>
      <c r="R7" s="159"/>
      <c r="S7" s="159"/>
      <c r="T7" s="159"/>
      <c r="U7" s="159"/>
      <c r="V7" s="159"/>
      <c r="W7" s="159">
        <v>8047042993</v>
      </c>
      <c r="X7" s="159">
        <v>7679428928</v>
      </c>
      <c r="Y7" s="159">
        <v>367614065</v>
      </c>
      <c r="Z7" s="141">
        <v>4.79</v>
      </c>
      <c r="AA7" s="157">
        <v>14760103205</v>
      </c>
    </row>
    <row r="8" spans="1:27" ht="12.75">
      <c r="A8" s="138" t="s">
        <v>77</v>
      </c>
      <c r="B8" s="136"/>
      <c r="C8" s="155">
        <v>715158932</v>
      </c>
      <c r="D8" s="155"/>
      <c r="E8" s="156">
        <v>8266</v>
      </c>
      <c r="F8" s="60">
        <v>8266</v>
      </c>
      <c r="G8" s="60">
        <v>-11609</v>
      </c>
      <c r="H8" s="60">
        <v>9739</v>
      </c>
      <c r="I8" s="60">
        <v>-3224</v>
      </c>
      <c r="J8" s="60">
        <v>-5094</v>
      </c>
      <c r="K8" s="60">
        <v>24</v>
      </c>
      <c r="L8" s="60">
        <v>24</v>
      </c>
      <c r="M8" s="60">
        <v>25</v>
      </c>
      <c r="N8" s="60">
        <v>73</v>
      </c>
      <c r="O8" s="60"/>
      <c r="P8" s="60"/>
      <c r="Q8" s="60"/>
      <c r="R8" s="60"/>
      <c r="S8" s="60"/>
      <c r="T8" s="60"/>
      <c r="U8" s="60"/>
      <c r="V8" s="60"/>
      <c r="W8" s="60">
        <v>-5021</v>
      </c>
      <c r="X8" s="60">
        <v>4134</v>
      </c>
      <c r="Y8" s="60">
        <v>-9155</v>
      </c>
      <c r="Z8" s="140">
        <v>-221.46</v>
      </c>
      <c r="AA8" s="155">
        <v>8266</v>
      </c>
    </row>
    <row r="9" spans="1:27" ht="12.75">
      <c r="A9" s="135" t="s">
        <v>78</v>
      </c>
      <c r="B9" s="136"/>
      <c r="C9" s="153">
        <f aca="true" t="shared" si="1" ref="C9:Y9">SUM(C10:C14)</f>
        <v>1777649314</v>
      </c>
      <c r="D9" s="153">
        <f>SUM(D10:D14)</f>
        <v>0</v>
      </c>
      <c r="E9" s="154">
        <f t="shared" si="1"/>
        <v>1880561228</v>
      </c>
      <c r="F9" s="100">
        <f t="shared" si="1"/>
        <v>2125375764</v>
      </c>
      <c r="G9" s="100">
        <f t="shared" si="1"/>
        <v>80666396</v>
      </c>
      <c r="H9" s="100">
        <f t="shared" si="1"/>
        <v>112708420</v>
      </c>
      <c r="I9" s="100">
        <f t="shared" si="1"/>
        <v>138046164</v>
      </c>
      <c r="J9" s="100">
        <f t="shared" si="1"/>
        <v>331420980</v>
      </c>
      <c r="K9" s="100">
        <f t="shared" si="1"/>
        <v>116823657</v>
      </c>
      <c r="L9" s="100">
        <f t="shared" si="1"/>
        <v>144251207</v>
      </c>
      <c r="M9" s="100">
        <f t="shared" si="1"/>
        <v>154268606</v>
      </c>
      <c r="N9" s="100">
        <f t="shared" si="1"/>
        <v>415343470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746764450</v>
      </c>
      <c r="X9" s="100">
        <f t="shared" si="1"/>
        <v>704021540</v>
      </c>
      <c r="Y9" s="100">
        <f t="shared" si="1"/>
        <v>42742910</v>
      </c>
      <c r="Z9" s="137">
        <f>+IF(X9&lt;&gt;0,+(Y9/X9)*100,0)</f>
        <v>6.071250319983108</v>
      </c>
      <c r="AA9" s="153">
        <f>SUM(AA10:AA14)</f>
        <v>2125375764</v>
      </c>
    </row>
    <row r="10" spans="1:27" ht="12.75">
      <c r="A10" s="138" t="s">
        <v>79</v>
      </c>
      <c r="B10" s="136"/>
      <c r="C10" s="155">
        <v>117303411</v>
      </c>
      <c r="D10" s="155"/>
      <c r="E10" s="156">
        <v>130825060</v>
      </c>
      <c r="F10" s="60">
        <v>130825061</v>
      </c>
      <c r="G10" s="60">
        <v>4071261</v>
      </c>
      <c r="H10" s="60">
        <v>7471474</v>
      </c>
      <c r="I10" s="60">
        <v>7315871</v>
      </c>
      <c r="J10" s="60">
        <v>18858606</v>
      </c>
      <c r="K10" s="60">
        <v>6341931</v>
      </c>
      <c r="L10" s="60">
        <v>9514205</v>
      </c>
      <c r="M10" s="60">
        <v>5685431</v>
      </c>
      <c r="N10" s="60">
        <v>21541567</v>
      </c>
      <c r="O10" s="60"/>
      <c r="P10" s="60"/>
      <c r="Q10" s="60"/>
      <c r="R10" s="60"/>
      <c r="S10" s="60"/>
      <c r="T10" s="60"/>
      <c r="U10" s="60"/>
      <c r="V10" s="60"/>
      <c r="W10" s="60">
        <v>40400173</v>
      </c>
      <c r="X10" s="60">
        <v>46506411</v>
      </c>
      <c r="Y10" s="60">
        <v>-6106238</v>
      </c>
      <c r="Z10" s="140">
        <v>-13.13</v>
      </c>
      <c r="AA10" s="155">
        <v>130825061</v>
      </c>
    </row>
    <row r="11" spans="1:27" ht="12.75">
      <c r="A11" s="138" t="s">
        <v>80</v>
      </c>
      <c r="B11" s="136"/>
      <c r="C11" s="155">
        <v>84397402</v>
      </c>
      <c r="D11" s="155"/>
      <c r="E11" s="156">
        <v>110050283</v>
      </c>
      <c r="F11" s="60">
        <v>110050281</v>
      </c>
      <c r="G11" s="60">
        <v>2051979</v>
      </c>
      <c r="H11" s="60">
        <v>3983099</v>
      </c>
      <c r="I11" s="60">
        <v>8569383</v>
      </c>
      <c r="J11" s="60">
        <v>14604461</v>
      </c>
      <c r="K11" s="60">
        <v>5573964</v>
      </c>
      <c r="L11" s="60">
        <v>13281432</v>
      </c>
      <c r="M11" s="60">
        <v>4630026</v>
      </c>
      <c r="N11" s="60">
        <v>23485422</v>
      </c>
      <c r="O11" s="60"/>
      <c r="P11" s="60"/>
      <c r="Q11" s="60"/>
      <c r="R11" s="60"/>
      <c r="S11" s="60"/>
      <c r="T11" s="60"/>
      <c r="U11" s="60"/>
      <c r="V11" s="60"/>
      <c r="W11" s="60">
        <v>38089883</v>
      </c>
      <c r="X11" s="60">
        <v>50203845</v>
      </c>
      <c r="Y11" s="60">
        <v>-12113962</v>
      </c>
      <c r="Z11" s="140">
        <v>-24.13</v>
      </c>
      <c r="AA11" s="155">
        <v>110050281</v>
      </c>
    </row>
    <row r="12" spans="1:27" ht="12.75">
      <c r="A12" s="138" t="s">
        <v>81</v>
      </c>
      <c r="B12" s="136"/>
      <c r="C12" s="155">
        <v>46083830</v>
      </c>
      <c r="D12" s="155"/>
      <c r="E12" s="156">
        <v>11725937</v>
      </c>
      <c r="F12" s="60">
        <v>11725937</v>
      </c>
      <c r="G12" s="60">
        <v>1270399</v>
      </c>
      <c r="H12" s="60">
        <v>-586783</v>
      </c>
      <c r="I12" s="60">
        <v>1479300</v>
      </c>
      <c r="J12" s="60">
        <v>2162916</v>
      </c>
      <c r="K12" s="60">
        <v>979383</v>
      </c>
      <c r="L12" s="60">
        <v>654333</v>
      </c>
      <c r="M12" s="60">
        <v>1335478</v>
      </c>
      <c r="N12" s="60">
        <v>2969194</v>
      </c>
      <c r="O12" s="60"/>
      <c r="P12" s="60"/>
      <c r="Q12" s="60"/>
      <c r="R12" s="60"/>
      <c r="S12" s="60"/>
      <c r="T12" s="60"/>
      <c r="U12" s="60"/>
      <c r="V12" s="60"/>
      <c r="W12" s="60">
        <v>5132110</v>
      </c>
      <c r="X12" s="60">
        <v>5862966</v>
      </c>
      <c r="Y12" s="60">
        <v>-730856</v>
      </c>
      <c r="Z12" s="140">
        <v>-12.47</v>
      </c>
      <c r="AA12" s="155">
        <v>11725937</v>
      </c>
    </row>
    <row r="13" spans="1:27" ht="12.75">
      <c r="A13" s="138" t="s">
        <v>82</v>
      </c>
      <c r="B13" s="136"/>
      <c r="C13" s="155">
        <v>1149395951</v>
      </c>
      <c r="D13" s="155"/>
      <c r="E13" s="156">
        <v>1211960802</v>
      </c>
      <c r="F13" s="60">
        <v>1456775339</v>
      </c>
      <c r="G13" s="60">
        <v>67694994</v>
      </c>
      <c r="H13" s="60">
        <v>82448008</v>
      </c>
      <c r="I13" s="60">
        <v>83925619</v>
      </c>
      <c r="J13" s="60">
        <v>234068621</v>
      </c>
      <c r="K13" s="60">
        <v>78120309</v>
      </c>
      <c r="L13" s="60">
        <v>75590708</v>
      </c>
      <c r="M13" s="60">
        <v>115492761</v>
      </c>
      <c r="N13" s="60">
        <v>269203778</v>
      </c>
      <c r="O13" s="60"/>
      <c r="P13" s="60"/>
      <c r="Q13" s="60"/>
      <c r="R13" s="60"/>
      <c r="S13" s="60"/>
      <c r="T13" s="60"/>
      <c r="U13" s="60"/>
      <c r="V13" s="60"/>
      <c r="W13" s="60">
        <v>503272399</v>
      </c>
      <c r="X13" s="60">
        <v>408798275</v>
      </c>
      <c r="Y13" s="60">
        <v>94474124</v>
      </c>
      <c r="Z13" s="140">
        <v>23.11</v>
      </c>
      <c r="AA13" s="155">
        <v>1456775339</v>
      </c>
    </row>
    <row r="14" spans="1:27" ht="12.75">
      <c r="A14" s="138" t="s">
        <v>83</v>
      </c>
      <c r="B14" s="136"/>
      <c r="C14" s="157">
        <v>380468720</v>
      </c>
      <c r="D14" s="157"/>
      <c r="E14" s="158">
        <v>415999146</v>
      </c>
      <c r="F14" s="159">
        <v>415999146</v>
      </c>
      <c r="G14" s="159">
        <v>5577763</v>
      </c>
      <c r="H14" s="159">
        <v>19392622</v>
      </c>
      <c r="I14" s="159">
        <v>36755991</v>
      </c>
      <c r="J14" s="159">
        <v>61726376</v>
      </c>
      <c r="K14" s="159">
        <v>25808070</v>
      </c>
      <c r="L14" s="159">
        <v>45210529</v>
      </c>
      <c r="M14" s="159">
        <v>27124910</v>
      </c>
      <c r="N14" s="159">
        <v>98143509</v>
      </c>
      <c r="O14" s="159"/>
      <c r="P14" s="159"/>
      <c r="Q14" s="159"/>
      <c r="R14" s="159"/>
      <c r="S14" s="159"/>
      <c r="T14" s="159"/>
      <c r="U14" s="159"/>
      <c r="V14" s="159"/>
      <c r="W14" s="159">
        <v>159869885</v>
      </c>
      <c r="X14" s="159">
        <v>192650043</v>
      </c>
      <c r="Y14" s="159">
        <v>-32780158</v>
      </c>
      <c r="Z14" s="141">
        <v>-17.02</v>
      </c>
      <c r="AA14" s="157">
        <v>415999146</v>
      </c>
    </row>
    <row r="15" spans="1:27" ht="12.75">
      <c r="A15" s="135" t="s">
        <v>84</v>
      </c>
      <c r="B15" s="142"/>
      <c r="C15" s="153">
        <f aca="true" t="shared" si="2" ref="C15:Y15">SUM(C16:C18)</f>
        <v>3274422473</v>
      </c>
      <c r="D15" s="153">
        <f>SUM(D16:D18)</f>
        <v>0</v>
      </c>
      <c r="E15" s="154">
        <f t="shared" si="2"/>
        <v>3188341798</v>
      </c>
      <c r="F15" s="100">
        <f t="shared" si="2"/>
        <v>3324872340</v>
      </c>
      <c r="G15" s="100">
        <f t="shared" si="2"/>
        <v>94661499</v>
      </c>
      <c r="H15" s="100">
        <f t="shared" si="2"/>
        <v>247536724</v>
      </c>
      <c r="I15" s="100">
        <f t="shared" si="2"/>
        <v>189863338</v>
      </c>
      <c r="J15" s="100">
        <f t="shared" si="2"/>
        <v>532061561</v>
      </c>
      <c r="K15" s="100">
        <f t="shared" si="2"/>
        <v>272834916</v>
      </c>
      <c r="L15" s="100">
        <f t="shared" si="2"/>
        <v>444519433</v>
      </c>
      <c r="M15" s="100">
        <f t="shared" si="2"/>
        <v>276336638</v>
      </c>
      <c r="N15" s="100">
        <f t="shared" si="2"/>
        <v>993690987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1525752548</v>
      </c>
      <c r="X15" s="100">
        <f t="shared" si="2"/>
        <v>1309436237</v>
      </c>
      <c r="Y15" s="100">
        <f t="shared" si="2"/>
        <v>216316311</v>
      </c>
      <c r="Z15" s="137">
        <f>+IF(X15&lt;&gt;0,+(Y15/X15)*100,0)</f>
        <v>16.519804850948233</v>
      </c>
      <c r="AA15" s="153">
        <f>SUM(AA16:AA18)</f>
        <v>3324872340</v>
      </c>
    </row>
    <row r="16" spans="1:27" ht="12.75">
      <c r="A16" s="138" t="s">
        <v>85</v>
      </c>
      <c r="B16" s="136"/>
      <c r="C16" s="155">
        <v>378117571</v>
      </c>
      <c r="D16" s="155"/>
      <c r="E16" s="156">
        <v>369522410</v>
      </c>
      <c r="F16" s="60">
        <v>369522408</v>
      </c>
      <c r="G16" s="60">
        <v>10680990</v>
      </c>
      <c r="H16" s="60">
        <v>32354732</v>
      </c>
      <c r="I16" s="60">
        <v>16548006</v>
      </c>
      <c r="J16" s="60">
        <v>59583728</v>
      </c>
      <c r="K16" s="60">
        <v>40857329</v>
      </c>
      <c r="L16" s="60">
        <v>30188677</v>
      </c>
      <c r="M16" s="60">
        <v>27459730</v>
      </c>
      <c r="N16" s="60">
        <v>98505736</v>
      </c>
      <c r="O16" s="60"/>
      <c r="P16" s="60"/>
      <c r="Q16" s="60"/>
      <c r="R16" s="60"/>
      <c r="S16" s="60"/>
      <c r="T16" s="60"/>
      <c r="U16" s="60"/>
      <c r="V16" s="60"/>
      <c r="W16" s="60">
        <v>158089464</v>
      </c>
      <c r="X16" s="60">
        <v>182978719</v>
      </c>
      <c r="Y16" s="60">
        <v>-24889255</v>
      </c>
      <c r="Z16" s="140">
        <v>-13.6</v>
      </c>
      <c r="AA16" s="155">
        <v>369522408</v>
      </c>
    </row>
    <row r="17" spans="1:27" ht="12.75">
      <c r="A17" s="138" t="s">
        <v>86</v>
      </c>
      <c r="B17" s="136"/>
      <c r="C17" s="155">
        <v>2887879970</v>
      </c>
      <c r="D17" s="155"/>
      <c r="E17" s="156">
        <v>2805488578</v>
      </c>
      <c r="F17" s="60">
        <v>2942019123</v>
      </c>
      <c r="G17" s="60">
        <v>83851120</v>
      </c>
      <c r="H17" s="60">
        <v>215073773</v>
      </c>
      <c r="I17" s="60">
        <v>173196969</v>
      </c>
      <c r="J17" s="60">
        <v>472121862</v>
      </c>
      <c r="K17" s="60">
        <v>231076142</v>
      </c>
      <c r="L17" s="60">
        <v>412385131</v>
      </c>
      <c r="M17" s="60">
        <v>240536291</v>
      </c>
      <c r="N17" s="60">
        <v>883997564</v>
      </c>
      <c r="O17" s="60"/>
      <c r="P17" s="60"/>
      <c r="Q17" s="60"/>
      <c r="R17" s="60"/>
      <c r="S17" s="60"/>
      <c r="T17" s="60"/>
      <c r="U17" s="60"/>
      <c r="V17" s="60"/>
      <c r="W17" s="60">
        <v>1356119426</v>
      </c>
      <c r="X17" s="60">
        <v>1119928505</v>
      </c>
      <c r="Y17" s="60">
        <v>236190921</v>
      </c>
      <c r="Z17" s="140">
        <v>21.09</v>
      </c>
      <c r="AA17" s="155">
        <v>2942019123</v>
      </c>
    </row>
    <row r="18" spans="1:27" ht="12.75">
      <c r="A18" s="138" t="s">
        <v>87</v>
      </c>
      <c r="B18" s="136"/>
      <c r="C18" s="155">
        <v>8424932</v>
      </c>
      <c r="D18" s="155"/>
      <c r="E18" s="156">
        <v>13330810</v>
      </c>
      <c r="F18" s="60">
        <v>13330809</v>
      </c>
      <c r="G18" s="60">
        <v>129389</v>
      </c>
      <c r="H18" s="60">
        <v>108219</v>
      </c>
      <c r="I18" s="60">
        <v>118363</v>
      </c>
      <c r="J18" s="60">
        <v>355971</v>
      </c>
      <c r="K18" s="60">
        <v>901445</v>
      </c>
      <c r="L18" s="60">
        <v>1945625</v>
      </c>
      <c r="M18" s="60">
        <v>8340617</v>
      </c>
      <c r="N18" s="60">
        <v>11187687</v>
      </c>
      <c r="O18" s="60"/>
      <c r="P18" s="60"/>
      <c r="Q18" s="60"/>
      <c r="R18" s="60"/>
      <c r="S18" s="60"/>
      <c r="T18" s="60"/>
      <c r="U18" s="60"/>
      <c r="V18" s="60"/>
      <c r="W18" s="60">
        <v>11543658</v>
      </c>
      <c r="X18" s="60">
        <v>6529013</v>
      </c>
      <c r="Y18" s="60">
        <v>5014645</v>
      </c>
      <c r="Z18" s="140">
        <v>76.81</v>
      </c>
      <c r="AA18" s="155">
        <v>13330809</v>
      </c>
    </row>
    <row r="19" spans="1:27" ht="12.75">
      <c r="A19" s="135" t="s">
        <v>88</v>
      </c>
      <c r="B19" s="142"/>
      <c r="C19" s="153">
        <f aca="true" t="shared" si="3" ref="C19:Y19">SUM(C20:C23)</f>
        <v>19656402451</v>
      </c>
      <c r="D19" s="153">
        <f>SUM(D20:D23)</f>
        <v>0</v>
      </c>
      <c r="E19" s="154">
        <f t="shared" si="3"/>
        <v>21673944975</v>
      </c>
      <c r="F19" s="100">
        <f t="shared" si="3"/>
        <v>22228504934</v>
      </c>
      <c r="G19" s="100">
        <f t="shared" si="3"/>
        <v>2534814836</v>
      </c>
      <c r="H19" s="100">
        <f t="shared" si="3"/>
        <v>2056420550</v>
      </c>
      <c r="I19" s="100">
        <f t="shared" si="3"/>
        <v>2012230440</v>
      </c>
      <c r="J19" s="100">
        <f t="shared" si="3"/>
        <v>6603465826</v>
      </c>
      <c r="K19" s="100">
        <f t="shared" si="3"/>
        <v>2087943822</v>
      </c>
      <c r="L19" s="100">
        <f t="shared" si="3"/>
        <v>1744890460</v>
      </c>
      <c r="M19" s="100">
        <f t="shared" si="3"/>
        <v>2111813902</v>
      </c>
      <c r="N19" s="100">
        <f t="shared" si="3"/>
        <v>5944648184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12548114010</v>
      </c>
      <c r="X19" s="100">
        <f t="shared" si="3"/>
        <v>10840535839</v>
      </c>
      <c r="Y19" s="100">
        <f t="shared" si="3"/>
        <v>1707578171</v>
      </c>
      <c r="Z19" s="137">
        <f>+IF(X19&lt;&gt;0,+(Y19/X19)*100,0)</f>
        <v>15.751787516414115</v>
      </c>
      <c r="AA19" s="153">
        <f>SUM(AA20:AA23)</f>
        <v>22228504934</v>
      </c>
    </row>
    <row r="20" spans="1:27" ht="12.75">
      <c r="A20" s="138" t="s">
        <v>89</v>
      </c>
      <c r="B20" s="136"/>
      <c r="C20" s="155">
        <v>12340040705</v>
      </c>
      <c r="D20" s="155"/>
      <c r="E20" s="156">
        <v>13086624922</v>
      </c>
      <c r="F20" s="60">
        <v>13086624921</v>
      </c>
      <c r="G20" s="60">
        <v>1232244906</v>
      </c>
      <c r="H20" s="60">
        <v>1213853234</v>
      </c>
      <c r="I20" s="60">
        <v>1123487954</v>
      </c>
      <c r="J20" s="60">
        <v>3569586094</v>
      </c>
      <c r="K20" s="60">
        <v>1196855772</v>
      </c>
      <c r="L20" s="60">
        <v>1091884762</v>
      </c>
      <c r="M20" s="60">
        <v>1064819040</v>
      </c>
      <c r="N20" s="60">
        <v>3353559574</v>
      </c>
      <c r="O20" s="60"/>
      <c r="P20" s="60"/>
      <c r="Q20" s="60"/>
      <c r="R20" s="60"/>
      <c r="S20" s="60"/>
      <c r="T20" s="60"/>
      <c r="U20" s="60"/>
      <c r="V20" s="60"/>
      <c r="W20" s="60">
        <v>6923145668</v>
      </c>
      <c r="X20" s="60">
        <v>6589756748</v>
      </c>
      <c r="Y20" s="60">
        <v>333388920</v>
      </c>
      <c r="Z20" s="140">
        <v>5.06</v>
      </c>
      <c r="AA20" s="155">
        <v>13086624921</v>
      </c>
    </row>
    <row r="21" spans="1:27" ht="12.75">
      <c r="A21" s="138" t="s">
        <v>90</v>
      </c>
      <c r="B21" s="136"/>
      <c r="C21" s="155">
        <v>3873677109</v>
      </c>
      <c r="D21" s="155"/>
      <c r="E21" s="156">
        <v>4650411384</v>
      </c>
      <c r="F21" s="60">
        <v>5204971343</v>
      </c>
      <c r="G21" s="60">
        <v>833958047</v>
      </c>
      <c r="H21" s="60">
        <v>513906032</v>
      </c>
      <c r="I21" s="60">
        <v>562829513</v>
      </c>
      <c r="J21" s="60">
        <v>1910693592</v>
      </c>
      <c r="K21" s="60">
        <v>565190128</v>
      </c>
      <c r="L21" s="60">
        <v>382927384</v>
      </c>
      <c r="M21" s="60">
        <v>653018525</v>
      </c>
      <c r="N21" s="60">
        <v>1601136037</v>
      </c>
      <c r="O21" s="60"/>
      <c r="P21" s="60"/>
      <c r="Q21" s="60"/>
      <c r="R21" s="60"/>
      <c r="S21" s="60"/>
      <c r="T21" s="60"/>
      <c r="U21" s="60"/>
      <c r="V21" s="60"/>
      <c r="W21" s="60">
        <v>3511829629</v>
      </c>
      <c r="X21" s="60">
        <v>2278994943</v>
      </c>
      <c r="Y21" s="60">
        <v>1232834686</v>
      </c>
      <c r="Z21" s="140">
        <v>54.1</v>
      </c>
      <c r="AA21" s="155">
        <v>5204971343</v>
      </c>
    </row>
    <row r="22" spans="1:27" ht="12.75">
      <c r="A22" s="138" t="s">
        <v>91</v>
      </c>
      <c r="B22" s="136"/>
      <c r="C22" s="157">
        <v>1848052275</v>
      </c>
      <c r="D22" s="157"/>
      <c r="E22" s="158">
        <v>2311354351</v>
      </c>
      <c r="F22" s="159">
        <v>2311354351</v>
      </c>
      <c r="G22" s="159">
        <v>200942355</v>
      </c>
      <c r="H22" s="159">
        <v>225824174</v>
      </c>
      <c r="I22" s="159">
        <v>230176528</v>
      </c>
      <c r="J22" s="159">
        <v>656943057</v>
      </c>
      <c r="K22" s="159">
        <v>226701904</v>
      </c>
      <c r="L22" s="159">
        <v>170737229</v>
      </c>
      <c r="M22" s="159">
        <v>171242176</v>
      </c>
      <c r="N22" s="159">
        <v>568681309</v>
      </c>
      <c r="O22" s="159"/>
      <c r="P22" s="159"/>
      <c r="Q22" s="159"/>
      <c r="R22" s="159"/>
      <c r="S22" s="159"/>
      <c r="T22" s="159"/>
      <c r="U22" s="159"/>
      <c r="V22" s="159"/>
      <c r="W22" s="159">
        <v>1225624366</v>
      </c>
      <c r="X22" s="159">
        <v>1159006988</v>
      </c>
      <c r="Y22" s="159">
        <v>66617378</v>
      </c>
      <c r="Z22" s="141">
        <v>5.75</v>
      </c>
      <c r="AA22" s="157">
        <v>2311354351</v>
      </c>
    </row>
    <row r="23" spans="1:27" ht="12.75">
      <c r="A23" s="138" t="s">
        <v>92</v>
      </c>
      <c r="B23" s="136"/>
      <c r="C23" s="155">
        <v>1594632362</v>
      </c>
      <c r="D23" s="155"/>
      <c r="E23" s="156">
        <v>1625554318</v>
      </c>
      <c r="F23" s="60">
        <v>1625554319</v>
      </c>
      <c r="G23" s="60">
        <v>267669528</v>
      </c>
      <c r="H23" s="60">
        <v>102837110</v>
      </c>
      <c r="I23" s="60">
        <v>95736445</v>
      </c>
      <c r="J23" s="60">
        <v>466243083</v>
      </c>
      <c r="K23" s="60">
        <v>99196018</v>
      </c>
      <c r="L23" s="60">
        <v>99341085</v>
      </c>
      <c r="M23" s="60">
        <v>222734161</v>
      </c>
      <c r="N23" s="60">
        <v>421271264</v>
      </c>
      <c r="O23" s="60"/>
      <c r="P23" s="60"/>
      <c r="Q23" s="60"/>
      <c r="R23" s="60"/>
      <c r="S23" s="60"/>
      <c r="T23" s="60"/>
      <c r="U23" s="60"/>
      <c r="V23" s="60"/>
      <c r="W23" s="60">
        <v>887514347</v>
      </c>
      <c r="X23" s="60">
        <v>812777160</v>
      </c>
      <c r="Y23" s="60">
        <v>74737187</v>
      </c>
      <c r="Z23" s="140">
        <v>9.2</v>
      </c>
      <c r="AA23" s="155">
        <v>1625554319</v>
      </c>
    </row>
    <row r="24" spans="1:27" ht="12.75">
      <c r="A24" s="135" t="s">
        <v>93</v>
      </c>
      <c r="B24" s="142" t="s">
        <v>94</v>
      </c>
      <c r="C24" s="153">
        <v>266575273</v>
      </c>
      <c r="D24" s="153"/>
      <c r="E24" s="154">
        <v>297653110</v>
      </c>
      <c r="F24" s="100">
        <v>297653110</v>
      </c>
      <c r="G24" s="100">
        <v>13985061</v>
      </c>
      <c r="H24" s="100">
        <v>15609651</v>
      </c>
      <c r="I24" s="100">
        <v>24096921</v>
      </c>
      <c r="J24" s="100">
        <v>53691633</v>
      </c>
      <c r="K24" s="100">
        <v>35247463</v>
      </c>
      <c r="L24" s="100">
        <v>31819265</v>
      </c>
      <c r="M24" s="100">
        <v>14520149</v>
      </c>
      <c r="N24" s="100">
        <v>81586877</v>
      </c>
      <c r="O24" s="100"/>
      <c r="P24" s="100"/>
      <c r="Q24" s="100"/>
      <c r="R24" s="100"/>
      <c r="S24" s="100"/>
      <c r="T24" s="100"/>
      <c r="U24" s="100"/>
      <c r="V24" s="100"/>
      <c r="W24" s="100">
        <v>135278510</v>
      </c>
      <c r="X24" s="100">
        <v>147826554</v>
      </c>
      <c r="Y24" s="100">
        <v>-12548044</v>
      </c>
      <c r="Z24" s="137">
        <v>-8.49</v>
      </c>
      <c r="AA24" s="153">
        <v>297653110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39480430851</v>
      </c>
      <c r="D25" s="168">
        <f>+D5+D9+D15+D19+D24</f>
        <v>0</v>
      </c>
      <c r="E25" s="169">
        <f t="shared" si="4"/>
        <v>41803773450</v>
      </c>
      <c r="F25" s="73">
        <f t="shared" si="4"/>
        <v>42740769385</v>
      </c>
      <c r="G25" s="73">
        <f t="shared" si="4"/>
        <v>4020161062</v>
      </c>
      <c r="H25" s="73">
        <f t="shared" si="4"/>
        <v>4219509728</v>
      </c>
      <c r="I25" s="73">
        <f t="shared" si="4"/>
        <v>3245451544</v>
      </c>
      <c r="J25" s="73">
        <f t="shared" si="4"/>
        <v>11485122334</v>
      </c>
      <c r="K25" s="73">
        <f t="shared" si="4"/>
        <v>3483592521</v>
      </c>
      <c r="L25" s="73">
        <f t="shared" si="4"/>
        <v>3322819506</v>
      </c>
      <c r="M25" s="73">
        <f t="shared" si="4"/>
        <v>4711909503</v>
      </c>
      <c r="N25" s="73">
        <f t="shared" si="4"/>
        <v>11518321530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23003443864</v>
      </c>
      <c r="X25" s="73">
        <f t="shared" si="4"/>
        <v>20682798448</v>
      </c>
      <c r="Y25" s="73">
        <f t="shared" si="4"/>
        <v>2320645416</v>
      </c>
      <c r="Z25" s="170">
        <f>+IF(X25&lt;&gt;0,+(Y25/X25)*100,0)</f>
        <v>11.220171302420653</v>
      </c>
      <c r="AA25" s="168">
        <f>+AA5+AA9+AA15+AA19+AA24</f>
        <v>42740769385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6465040556</v>
      </c>
      <c r="D28" s="153">
        <f>SUM(D29:D31)</f>
        <v>0</v>
      </c>
      <c r="E28" s="154">
        <f t="shared" si="5"/>
        <v>8518223680</v>
      </c>
      <c r="F28" s="100">
        <f t="shared" si="5"/>
        <v>8497880256</v>
      </c>
      <c r="G28" s="100">
        <f t="shared" si="5"/>
        <v>413762012</v>
      </c>
      <c r="H28" s="100">
        <f t="shared" si="5"/>
        <v>576501603</v>
      </c>
      <c r="I28" s="100">
        <f t="shared" si="5"/>
        <v>590506732</v>
      </c>
      <c r="J28" s="100">
        <f t="shared" si="5"/>
        <v>1580770347</v>
      </c>
      <c r="K28" s="100">
        <f t="shared" si="5"/>
        <v>634483536</v>
      </c>
      <c r="L28" s="100">
        <f t="shared" si="5"/>
        <v>749685956</v>
      </c>
      <c r="M28" s="100">
        <f t="shared" si="5"/>
        <v>514337173</v>
      </c>
      <c r="N28" s="100">
        <f t="shared" si="5"/>
        <v>1898506665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3479277012</v>
      </c>
      <c r="X28" s="100">
        <f t="shared" si="5"/>
        <v>4120081249</v>
      </c>
      <c r="Y28" s="100">
        <f t="shared" si="5"/>
        <v>-640804237</v>
      </c>
      <c r="Z28" s="137">
        <f>+IF(X28&lt;&gt;0,+(Y28/X28)*100,0)</f>
        <v>-15.553194179253914</v>
      </c>
      <c r="AA28" s="153">
        <f>SUM(AA29:AA31)</f>
        <v>8497880256</v>
      </c>
    </row>
    <row r="29" spans="1:27" ht="12.75">
      <c r="A29" s="138" t="s">
        <v>75</v>
      </c>
      <c r="B29" s="136"/>
      <c r="C29" s="155">
        <v>439627615</v>
      </c>
      <c r="D29" s="155"/>
      <c r="E29" s="156">
        <v>450141230</v>
      </c>
      <c r="F29" s="60">
        <v>450871324</v>
      </c>
      <c r="G29" s="60">
        <v>29112844</v>
      </c>
      <c r="H29" s="60">
        <v>31442950</v>
      </c>
      <c r="I29" s="60">
        <v>33979867</v>
      </c>
      <c r="J29" s="60">
        <v>94535661</v>
      </c>
      <c r="K29" s="60">
        <v>33150473</v>
      </c>
      <c r="L29" s="60">
        <v>53283788</v>
      </c>
      <c r="M29" s="60">
        <v>34268100</v>
      </c>
      <c r="N29" s="60">
        <v>120702361</v>
      </c>
      <c r="O29" s="60"/>
      <c r="P29" s="60"/>
      <c r="Q29" s="60"/>
      <c r="R29" s="60"/>
      <c r="S29" s="60"/>
      <c r="T29" s="60"/>
      <c r="U29" s="60"/>
      <c r="V29" s="60"/>
      <c r="W29" s="60">
        <v>215238022</v>
      </c>
      <c r="X29" s="60">
        <v>224677189</v>
      </c>
      <c r="Y29" s="60">
        <v>-9439167</v>
      </c>
      <c r="Z29" s="140">
        <v>-4.2</v>
      </c>
      <c r="AA29" s="155">
        <v>450871324</v>
      </c>
    </row>
    <row r="30" spans="1:27" ht="12.75">
      <c r="A30" s="138" t="s">
        <v>76</v>
      </c>
      <c r="B30" s="136"/>
      <c r="C30" s="157">
        <v>1989466439</v>
      </c>
      <c r="D30" s="157"/>
      <c r="E30" s="158">
        <v>8016966254</v>
      </c>
      <c r="F30" s="159">
        <v>7995892737</v>
      </c>
      <c r="G30" s="159">
        <v>381335116</v>
      </c>
      <c r="H30" s="159">
        <v>541945212</v>
      </c>
      <c r="I30" s="159">
        <v>552879583</v>
      </c>
      <c r="J30" s="159">
        <v>1476159911</v>
      </c>
      <c r="K30" s="159">
        <v>598184065</v>
      </c>
      <c r="L30" s="159">
        <v>692076907</v>
      </c>
      <c r="M30" s="159">
        <v>476050809</v>
      </c>
      <c r="N30" s="159">
        <v>1766311781</v>
      </c>
      <c r="O30" s="159"/>
      <c r="P30" s="159"/>
      <c r="Q30" s="159"/>
      <c r="R30" s="159"/>
      <c r="S30" s="159"/>
      <c r="T30" s="159"/>
      <c r="U30" s="159"/>
      <c r="V30" s="159"/>
      <c r="W30" s="159">
        <v>3242471692</v>
      </c>
      <c r="X30" s="159">
        <v>3869028926</v>
      </c>
      <c r="Y30" s="159">
        <v>-626557234</v>
      </c>
      <c r="Z30" s="141">
        <v>-16.19</v>
      </c>
      <c r="AA30" s="157">
        <v>7995892737</v>
      </c>
    </row>
    <row r="31" spans="1:27" ht="12.75">
      <c r="A31" s="138" t="s">
        <v>77</v>
      </c>
      <c r="B31" s="136"/>
      <c r="C31" s="155">
        <v>4035946502</v>
      </c>
      <c r="D31" s="155"/>
      <c r="E31" s="156">
        <v>51116196</v>
      </c>
      <c r="F31" s="60">
        <v>51116195</v>
      </c>
      <c r="G31" s="60">
        <v>3314052</v>
      </c>
      <c r="H31" s="60">
        <v>3113441</v>
      </c>
      <c r="I31" s="60">
        <v>3647282</v>
      </c>
      <c r="J31" s="60">
        <v>10074775</v>
      </c>
      <c r="K31" s="60">
        <v>3148998</v>
      </c>
      <c r="L31" s="60">
        <v>4325261</v>
      </c>
      <c r="M31" s="60">
        <v>4018264</v>
      </c>
      <c r="N31" s="60">
        <v>11492523</v>
      </c>
      <c r="O31" s="60"/>
      <c r="P31" s="60"/>
      <c r="Q31" s="60"/>
      <c r="R31" s="60"/>
      <c r="S31" s="60"/>
      <c r="T31" s="60"/>
      <c r="U31" s="60"/>
      <c r="V31" s="60"/>
      <c r="W31" s="60">
        <v>21567298</v>
      </c>
      <c r="X31" s="60">
        <v>26375134</v>
      </c>
      <c r="Y31" s="60">
        <v>-4807836</v>
      </c>
      <c r="Z31" s="140">
        <v>-18.23</v>
      </c>
      <c r="AA31" s="155">
        <v>51116195</v>
      </c>
    </row>
    <row r="32" spans="1:27" ht="12.75">
      <c r="A32" s="135" t="s">
        <v>78</v>
      </c>
      <c r="B32" s="136"/>
      <c r="C32" s="153">
        <f aca="true" t="shared" si="6" ref="C32:Y32">SUM(C33:C37)</f>
        <v>4858459643</v>
      </c>
      <c r="D32" s="153">
        <f>SUM(D33:D37)</f>
        <v>0</v>
      </c>
      <c r="E32" s="154">
        <f t="shared" si="6"/>
        <v>5120605139</v>
      </c>
      <c r="F32" s="100">
        <f t="shared" si="6"/>
        <v>5375818760</v>
      </c>
      <c r="G32" s="100">
        <f t="shared" si="6"/>
        <v>254280829</v>
      </c>
      <c r="H32" s="100">
        <f t="shared" si="6"/>
        <v>340810071</v>
      </c>
      <c r="I32" s="100">
        <f t="shared" si="6"/>
        <v>420805720</v>
      </c>
      <c r="J32" s="100">
        <f t="shared" si="6"/>
        <v>1015896620</v>
      </c>
      <c r="K32" s="100">
        <f t="shared" si="6"/>
        <v>389616173</v>
      </c>
      <c r="L32" s="100">
        <f t="shared" si="6"/>
        <v>539087505</v>
      </c>
      <c r="M32" s="100">
        <f t="shared" si="6"/>
        <v>400519302</v>
      </c>
      <c r="N32" s="100">
        <f t="shared" si="6"/>
        <v>1329222980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2345119600</v>
      </c>
      <c r="X32" s="100">
        <f t="shared" si="6"/>
        <v>4507599141</v>
      </c>
      <c r="Y32" s="100">
        <f t="shared" si="6"/>
        <v>-2162479541</v>
      </c>
      <c r="Z32" s="137">
        <f>+IF(X32&lt;&gt;0,+(Y32/X32)*100,0)</f>
        <v>-47.974087166061956</v>
      </c>
      <c r="AA32" s="153">
        <f>SUM(AA33:AA37)</f>
        <v>5375818760</v>
      </c>
    </row>
    <row r="33" spans="1:27" ht="12.75">
      <c r="A33" s="138" t="s">
        <v>79</v>
      </c>
      <c r="B33" s="136"/>
      <c r="C33" s="155">
        <v>837312699</v>
      </c>
      <c r="D33" s="155"/>
      <c r="E33" s="156">
        <v>894025065</v>
      </c>
      <c r="F33" s="60">
        <v>897604613</v>
      </c>
      <c r="G33" s="60">
        <v>51763324</v>
      </c>
      <c r="H33" s="60">
        <v>58874962</v>
      </c>
      <c r="I33" s="60">
        <v>70276886</v>
      </c>
      <c r="J33" s="60">
        <v>180915172</v>
      </c>
      <c r="K33" s="60">
        <v>69883208</v>
      </c>
      <c r="L33" s="60">
        <v>100530777</v>
      </c>
      <c r="M33" s="60">
        <v>69884320</v>
      </c>
      <c r="N33" s="60">
        <v>240298305</v>
      </c>
      <c r="O33" s="60"/>
      <c r="P33" s="60"/>
      <c r="Q33" s="60"/>
      <c r="R33" s="60"/>
      <c r="S33" s="60"/>
      <c r="T33" s="60"/>
      <c r="U33" s="60"/>
      <c r="V33" s="60"/>
      <c r="W33" s="60">
        <v>421213477</v>
      </c>
      <c r="X33" s="60">
        <v>896405276</v>
      </c>
      <c r="Y33" s="60">
        <v>-475191799</v>
      </c>
      <c r="Z33" s="140">
        <v>-53.01</v>
      </c>
      <c r="AA33" s="155">
        <v>897604613</v>
      </c>
    </row>
    <row r="34" spans="1:27" ht="12.75">
      <c r="A34" s="138" t="s">
        <v>80</v>
      </c>
      <c r="B34" s="136"/>
      <c r="C34" s="155">
        <v>1114225213</v>
      </c>
      <c r="D34" s="155"/>
      <c r="E34" s="156">
        <v>1192886868</v>
      </c>
      <c r="F34" s="60">
        <v>1192884916</v>
      </c>
      <c r="G34" s="60">
        <v>57688573</v>
      </c>
      <c r="H34" s="60">
        <v>77656728</v>
      </c>
      <c r="I34" s="60">
        <v>87427944</v>
      </c>
      <c r="J34" s="60">
        <v>222773245</v>
      </c>
      <c r="K34" s="60">
        <v>91026634</v>
      </c>
      <c r="L34" s="60">
        <v>124341258</v>
      </c>
      <c r="M34" s="60">
        <v>103179038</v>
      </c>
      <c r="N34" s="60">
        <v>318546930</v>
      </c>
      <c r="O34" s="60"/>
      <c r="P34" s="60"/>
      <c r="Q34" s="60"/>
      <c r="R34" s="60"/>
      <c r="S34" s="60"/>
      <c r="T34" s="60"/>
      <c r="U34" s="60"/>
      <c r="V34" s="60"/>
      <c r="W34" s="60">
        <v>541320175</v>
      </c>
      <c r="X34" s="60">
        <v>1124173621</v>
      </c>
      <c r="Y34" s="60">
        <v>-582853446</v>
      </c>
      <c r="Z34" s="140">
        <v>-51.85</v>
      </c>
      <c r="AA34" s="155">
        <v>1192884916</v>
      </c>
    </row>
    <row r="35" spans="1:27" ht="12.75">
      <c r="A35" s="138" t="s">
        <v>81</v>
      </c>
      <c r="B35" s="136"/>
      <c r="C35" s="155">
        <v>656863605</v>
      </c>
      <c r="D35" s="155"/>
      <c r="E35" s="156">
        <v>615325467</v>
      </c>
      <c r="F35" s="60">
        <v>615175466</v>
      </c>
      <c r="G35" s="60">
        <v>39419181</v>
      </c>
      <c r="H35" s="60">
        <v>41147607</v>
      </c>
      <c r="I35" s="60">
        <v>47443921</v>
      </c>
      <c r="J35" s="60">
        <v>128010709</v>
      </c>
      <c r="K35" s="60">
        <v>43358535</v>
      </c>
      <c r="L35" s="60">
        <v>65613388</v>
      </c>
      <c r="M35" s="60">
        <v>42684052</v>
      </c>
      <c r="N35" s="60">
        <v>151655975</v>
      </c>
      <c r="O35" s="60"/>
      <c r="P35" s="60"/>
      <c r="Q35" s="60"/>
      <c r="R35" s="60"/>
      <c r="S35" s="60"/>
      <c r="T35" s="60"/>
      <c r="U35" s="60"/>
      <c r="V35" s="60"/>
      <c r="W35" s="60">
        <v>279666684</v>
      </c>
      <c r="X35" s="60">
        <v>601561695</v>
      </c>
      <c r="Y35" s="60">
        <v>-321895011</v>
      </c>
      <c r="Z35" s="140">
        <v>-53.51</v>
      </c>
      <c r="AA35" s="155">
        <v>615175466</v>
      </c>
    </row>
    <row r="36" spans="1:27" ht="12.75">
      <c r="A36" s="138" t="s">
        <v>82</v>
      </c>
      <c r="B36" s="136"/>
      <c r="C36" s="155">
        <v>1181977044</v>
      </c>
      <c r="D36" s="155"/>
      <c r="E36" s="156">
        <v>1239649511</v>
      </c>
      <c r="F36" s="60">
        <v>1484471339</v>
      </c>
      <c r="G36" s="60">
        <v>56556441</v>
      </c>
      <c r="H36" s="60">
        <v>91702884</v>
      </c>
      <c r="I36" s="60">
        <v>106598842</v>
      </c>
      <c r="J36" s="60">
        <v>254858167</v>
      </c>
      <c r="K36" s="60">
        <v>97259058</v>
      </c>
      <c r="L36" s="60">
        <v>105467088</v>
      </c>
      <c r="M36" s="60">
        <v>95930707</v>
      </c>
      <c r="N36" s="60">
        <v>298656853</v>
      </c>
      <c r="O36" s="60"/>
      <c r="P36" s="60"/>
      <c r="Q36" s="60"/>
      <c r="R36" s="60"/>
      <c r="S36" s="60"/>
      <c r="T36" s="60"/>
      <c r="U36" s="60"/>
      <c r="V36" s="60"/>
      <c r="W36" s="60">
        <v>553515020</v>
      </c>
      <c r="X36" s="60">
        <v>731974702</v>
      </c>
      <c r="Y36" s="60">
        <v>-178459682</v>
      </c>
      <c r="Z36" s="140">
        <v>-24.38</v>
      </c>
      <c r="AA36" s="155">
        <v>1484471339</v>
      </c>
    </row>
    <row r="37" spans="1:27" ht="12.75">
      <c r="A37" s="138" t="s">
        <v>83</v>
      </c>
      <c r="B37" s="136"/>
      <c r="C37" s="157">
        <v>1068081082</v>
      </c>
      <c r="D37" s="157"/>
      <c r="E37" s="158">
        <v>1178718228</v>
      </c>
      <c r="F37" s="159">
        <v>1185682426</v>
      </c>
      <c r="G37" s="159">
        <v>48853310</v>
      </c>
      <c r="H37" s="159">
        <v>71427890</v>
      </c>
      <c r="I37" s="159">
        <v>109058127</v>
      </c>
      <c r="J37" s="159">
        <v>229339327</v>
      </c>
      <c r="K37" s="159">
        <v>88088738</v>
      </c>
      <c r="L37" s="159">
        <v>143134994</v>
      </c>
      <c r="M37" s="159">
        <v>88841185</v>
      </c>
      <c r="N37" s="159">
        <v>320064917</v>
      </c>
      <c r="O37" s="159"/>
      <c r="P37" s="159"/>
      <c r="Q37" s="159"/>
      <c r="R37" s="159"/>
      <c r="S37" s="159"/>
      <c r="T37" s="159"/>
      <c r="U37" s="159"/>
      <c r="V37" s="159"/>
      <c r="W37" s="159">
        <v>549404244</v>
      </c>
      <c r="X37" s="159">
        <v>1153483847</v>
      </c>
      <c r="Y37" s="159">
        <v>-604079603</v>
      </c>
      <c r="Z37" s="141">
        <v>-52.37</v>
      </c>
      <c r="AA37" s="157">
        <v>1185682426</v>
      </c>
    </row>
    <row r="38" spans="1:27" ht="12.75">
      <c r="A38" s="135" t="s">
        <v>84</v>
      </c>
      <c r="B38" s="142"/>
      <c r="C38" s="153">
        <f aca="true" t="shared" si="7" ref="C38:Y38">SUM(C39:C41)</f>
        <v>6347705587</v>
      </c>
      <c r="D38" s="153">
        <f>SUM(D39:D41)</f>
        <v>0</v>
      </c>
      <c r="E38" s="154">
        <f t="shared" si="7"/>
        <v>6551208478</v>
      </c>
      <c r="F38" s="100">
        <f t="shared" si="7"/>
        <v>6566659621</v>
      </c>
      <c r="G38" s="100">
        <f t="shared" si="7"/>
        <v>318831898</v>
      </c>
      <c r="H38" s="100">
        <f t="shared" si="7"/>
        <v>525252517</v>
      </c>
      <c r="I38" s="100">
        <f t="shared" si="7"/>
        <v>501202480</v>
      </c>
      <c r="J38" s="100">
        <f t="shared" si="7"/>
        <v>1345286895</v>
      </c>
      <c r="K38" s="100">
        <f t="shared" si="7"/>
        <v>535807294</v>
      </c>
      <c r="L38" s="100">
        <f t="shared" si="7"/>
        <v>634756441</v>
      </c>
      <c r="M38" s="100">
        <f t="shared" si="7"/>
        <v>511088473</v>
      </c>
      <c r="N38" s="100">
        <f t="shared" si="7"/>
        <v>1681652208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3026939103</v>
      </c>
      <c r="X38" s="100">
        <f t="shared" si="7"/>
        <v>5190437360</v>
      </c>
      <c r="Y38" s="100">
        <f t="shared" si="7"/>
        <v>-2163498257</v>
      </c>
      <c r="Z38" s="137">
        <f>+IF(X38&lt;&gt;0,+(Y38/X38)*100,0)</f>
        <v>-41.682388341162834</v>
      </c>
      <c r="AA38" s="153">
        <f>SUM(AA39:AA41)</f>
        <v>6566659621</v>
      </c>
    </row>
    <row r="39" spans="1:27" ht="12.75">
      <c r="A39" s="138" t="s">
        <v>85</v>
      </c>
      <c r="B39" s="136"/>
      <c r="C39" s="155">
        <v>1133629062</v>
      </c>
      <c r="D39" s="155"/>
      <c r="E39" s="156">
        <v>1060433409</v>
      </c>
      <c r="F39" s="60">
        <v>1063777760</v>
      </c>
      <c r="G39" s="60">
        <v>64042037</v>
      </c>
      <c r="H39" s="60">
        <v>110288276</v>
      </c>
      <c r="I39" s="60">
        <v>81459526</v>
      </c>
      <c r="J39" s="60">
        <v>255789839</v>
      </c>
      <c r="K39" s="60">
        <v>65950070</v>
      </c>
      <c r="L39" s="60">
        <v>102560666</v>
      </c>
      <c r="M39" s="60">
        <v>84894017</v>
      </c>
      <c r="N39" s="60">
        <v>253404753</v>
      </c>
      <c r="O39" s="60"/>
      <c r="P39" s="60"/>
      <c r="Q39" s="60"/>
      <c r="R39" s="60"/>
      <c r="S39" s="60"/>
      <c r="T39" s="60"/>
      <c r="U39" s="60"/>
      <c r="V39" s="60"/>
      <c r="W39" s="60">
        <v>509194592</v>
      </c>
      <c r="X39" s="60">
        <v>1066277190</v>
      </c>
      <c r="Y39" s="60">
        <v>-557082598</v>
      </c>
      <c r="Z39" s="140">
        <v>-52.25</v>
      </c>
      <c r="AA39" s="155">
        <v>1063777760</v>
      </c>
    </row>
    <row r="40" spans="1:27" ht="12.75">
      <c r="A40" s="138" t="s">
        <v>86</v>
      </c>
      <c r="B40" s="136"/>
      <c r="C40" s="155">
        <v>5088274812</v>
      </c>
      <c r="D40" s="155"/>
      <c r="E40" s="156">
        <v>5353663744</v>
      </c>
      <c r="F40" s="60">
        <v>5365770535</v>
      </c>
      <c r="G40" s="60">
        <v>247604562</v>
      </c>
      <c r="H40" s="60">
        <v>405531091</v>
      </c>
      <c r="I40" s="60">
        <v>409576509</v>
      </c>
      <c r="J40" s="60">
        <v>1062712162</v>
      </c>
      <c r="K40" s="60">
        <v>458809295</v>
      </c>
      <c r="L40" s="60">
        <v>517765535</v>
      </c>
      <c r="M40" s="60">
        <v>414938314</v>
      </c>
      <c r="N40" s="60">
        <v>1391513144</v>
      </c>
      <c r="O40" s="60"/>
      <c r="P40" s="60"/>
      <c r="Q40" s="60"/>
      <c r="R40" s="60"/>
      <c r="S40" s="60"/>
      <c r="T40" s="60"/>
      <c r="U40" s="60"/>
      <c r="V40" s="60"/>
      <c r="W40" s="60">
        <v>2454225306</v>
      </c>
      <c r="X40" s="60">
        <v>3996726252</v>
      </c>
      <c r="Y40" s="60">
        <v>-1542500946</v>
      </c>
      <c r="Z40" s="140">
        <v>-38.59</v>
      </c>
      <c r="AA40" s="155">
        <v>5365770535</v>
      </c>
    </row>
    <row r="41" spans="1:27" ht="12.75">
      <c r="A41" s="138" t="s">
        <v>87</v>
      </c>
      <c r="B41" s="136"/>
      <c r="C41" s="155">
        <v>125801713</v>
      </c>
      <c r="D41" s="155"/>
      <c r="E41" s="156">
        <v>137111325</v>
      </c>
      <c r="F41" s="60">
        <v>137111326</v>
      </c>
      <c r="G41" s="60">
        <v>7185299</v>
      </c>
      <c r="H41" s="60">
        <v>9433150</v>
      </c>
      <c r="I41" s="60">
        <v>10166445</v>
      </c>
      <c r="J41" s="60">
        <v>26784894</v>
      </c>
      <c r="K41" s="60">
        <v>11047929</v>
      </c>
      <c r="L41" s="60">
        <v>14430240</v>
      </c>
      <c r="M41" s="60">
        <v>11256142</v>
      </c>
      <c r="N41" s="60">
        <v>36734311</v>
      </c>
      <c r="O41" s="60"/>
      <c r="P41" s="60"/>
      <c r="Q41" s="60"/>
      <c r="R41" s="60"/>
      <c r="S41" s="60"/>
      <c r="T41" s="60"/>
      <c r="U41" s="60"/>
      <c r="V41" s="60"/>
      <c r="W41" s="60">
        <v>63519205</v>
      </c>
      <c r="X41" s="60">
        <v>127433918</v>
      </c>
      <c r="Y41" s="60">
        <v>-63914713</v>
      </c>
      <c r="Z41" s="140">
        <v>-50.16</v>
      </c>
      <c r="AA41" s="155">
        <v>137111326</v>
      </c>
    </row>
    <row r="42" spans="1:27" ht="12.75">
      <c r="A42" s="135" t="s">
        <v>88</v>
      </c>
      <c r="B42" s="142"/>
      <c r="C42" s="153">
        <f aca="true" t="shared" si="8" ref="C42:Y42">SUM(C43:C46)</f>
        <v>15705081795</v>
      </c>
      <c r="D42" s="153">
        <f>SUM(D43:D46)</f>
        <v>0</v>
      </c>
      <c r="E42" s="154">
        <f t="shared" si="8"/>
        <v>18995589516</v>
      </c>
      <c r="F42" s="100">
        <f t="shared" si="8"/>
        <v>18997045328</v>
      </c>
      <c r="G42" s="100">
        <f t="shared" si="8"/>
        <v>558315161</v>
      </c>
      <c r="H42" s="100">
        <f t="shared" si="8"/>
        <v>1676280549</v>
      </c>
      <c r="I42" s="100">
        <f t="shared" si="8"/>
        <v>1759601373</v>
      </c>
      <c r="J42" s="100">
        <f t="shared" si="8"/>
        <v>3994197083</v>
      </c>
      <c r="K42" s="100">
        <f t="shared" si="8"/>
        <v>1536492532</v>
      </c>
      <c r="L42" s="100">
        <f t="shared" si="8"/>
        <v>1511711577</v>
      </c>
      <c r="M42" s="100">
        <f t="shared" si="8"/>
        <v>1280145047</v>
      </c>
      <c r="N42" s="100">
        <f t="shared" si="8"/>
        <v>4328349156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8322546239</v>
      </c>
      <c r="X42" s="100">
        <f t="shared" si="8"/>
        <v>16969506318</v>
      </c>
      <c r="Y42" s="100">
        <f t="shared" si="8"/>
        <v>-8646960079</v>
      </c>
      <c r="Z42" s="137">
        <f>+IF(X42&lt;&gt;0,+(Y42/X42)*100,0)</f>
        <v>-50.95587294621495</v>
      </c>
      <c r="AA42" s="153">
        <f>SUM(AA43:AA46)</f>
        <v>18997045328</v>
      </c>
    </row>
    <row r="43" spans="1:27" ht="12.75">
      <c r="A43" s="138" t="s">
        <v>89</v>
      </c>
      <c r="B43" s="136"/>
      <c r="C43" s="155">
        <v>9385677420</v>
      </c>
      <c r="D43" s="155"/>
      <c r="E43" s="156">
        <v>10321586663</v>
      </c>
      <c r="F43" s="60">
        <v>10323042474</v>
      </c>
      <c r="G43" s="60">
        <v>179797749</v>
      </c>
      <c r="H43" s="60">
        <v>1143546786</v>
      </c>
      <c r="I43" s="60">
        <v>1175798767</v>
      </c>
      <c r="J43" s="60">
        <v>2499143302</v>
      </c>
      <c r="K43" s="60">
        <v>929597310</v>
      </c>
      <c r="L43" s="60">
        <v>808363300</v>
      </c>
      <c r="M43" s="60">
        <v>721477145</v>
      </c>
      <c r="N43" s="60">
        <v>2459437755</v>
      </c>
      <c r="O43" s="60"/>
      <c r="P43" s="60"/>
      <c r="Q43" s="60"/>
      <c r="R43" s="60"/>
      <c r="S43" s="60"/>
      <c r="T43" s="60"/>
      <c r="U43" s="60"/>
      <c r="V43" s="60"/>
      <c r="W43" s="60">
        <v>4958581057</v>
      </c>
      <c r="X43" s="60">
        <v>9658603349</v>
      </c>
      <c r="Y43" s="60">
        <v>-4700022292</v>
      </c>
      <c r="Z43" s="140">
        <v>-48.66</v>
      </c>
      <c r="AA43" s="155">
        <v>10323042474</v>
      </c>
    </row>
    <row r="44" spans="1:27" ht="12.75">
      <c r="A44" s="138" t="s">
        <v>90</v>
      </c>
      <c r="B44" s="136"/>
      <c r="C44" s="155">
        <v>3026137787</v>
      </c>
      <c r="D44" s="155"/>
      <c r="E44" s="156">
        <v>4823188247</v>
      </c>
      <c r="F44" s="60">
        <v>4823363208</v>
      </c>
      <c r="G44" s="60">
        <v>221619983</v>
      </c>
      <c r="H44" s="60">
        <v>272307460</v>
      </c>
      <c r="I44" s="60">
        <v>292745926</v>
      </c>
      <c r="J44" s="60">
        <v>786673369</v>
      </c>
      <c r="K44" s="60">
        <v>305265201</v>
      </c>
      <c r="L44" s="60">
        <v>332413393</v>
      </c>
      <c r="M44" s="60">
        <v>272984610</v>
      </c>
      <c r="N44" s="60">
        <v>910663204</v>
      </c>
      <c r="O44" s="60"/>
      <c r="P44" s="60"/>
      <c r="Q44" s="60"/>
      <c r="R44" s="60"/>
      <c r="S44" s="60"/>
      <c r="T44" s="60"/>
      <c r="U44" s="60"/>
      <c r="V44" s="60"/>
      <c r="W44" s="60">
        <v>1697336573</v>
      </c>
      <c r="X44" s="60">
        <v>4079239467</v>
      </c>
      <c r="Y44" s="60">
        <v>-2381902894</v>
      </c>
      <c r="Z44" s="140">
        <v>-58.39</v>
      </c>
      <c r="AA44" s="155">
        <v>4823363208</v>
      </c>
    </row>
    <row r="45" spans="1:27" ht="12.75">
      <c r="A45" s="138" t="s">
        <v>91</v>
      </c>
      <c r="B45" s="136"/>
      <c r="C45" s="157">
        <v>1181386852</v>
      </c>
      <c r="D45" s="157"/>
      <c r="E45" s="158">
        <v>1935219716</v>
      </c>
      <c r="F45" s="159">
        <v>1935044756</v>
      </c>
      <c r="G45" s="159">
        <v>88747771</v>
      </c>
      <c r="H45" s="159">
        <v>127834686</v>
      </c>
      <c r="I45" s="159">
        <v>146713587</v>
      </c>
      <c r="J45" s="159">
        <v>363296044</v>
      </c>
      <c r="K45" s="159">
        <v>147029588</v>
      </c>
      <c r="L45" s="159">
        <v>168241967</v>
      </c>
      <c r="M45" s="159">
        <v>140324559</v>
      </c>
      <c r="N45" s="159">
        <v>455596114</v>
      </c>
      <c r="O45" s="159"/>
      <c r="P45" s="159"/>
      <c r="Q45" s="159"/>
      <c r="R45" s="159"/>
      <c r="S45" s="159"/>
      <c r="T45" s="159"/>
      <c r="U45" s="159"/>
      <c r="V45" s="159"/>
      <c r="W45" s="159">
        <v>818892158</v>
      </c>
      <c r="X45" s="159">
        <v>1539487697</v>
      </c>
      <c r="Y45" s="159">
        <v>-720595539</v>
      </c>
      <c r="Z45" s="141">
        <v>-46.81</v>
      </c>
      <c r="AA45" s="157">
        <v>1935044756</v>
      </c>
    </row>
    <row r="46" spans="1:27" ht="12.75">
      <c r="A46" s="138" t="s">
        <v>92</v>
      </c>
      <c r="B46" s="136"/>
      <c r="C46" s="155">
        <v>2111879736</v>
      </c>
      <c r="D46" s="155"/>
      <c r="E46" s="156">
        <v>1915594890</v>
      </c>
      <c r="F46" s="60">
        <v>1915594890</v>
      </c>
      <c r="G46" s="60">
        <v>68149658</v>
      </c>
      <c r="H46" s="60">
        <v>132591617</v>
      </c>
      <c r="I46" s="60">
        <v>144343093</v>
      </c>
      <c r="J46" s="60">
        <v>345084368</v>
      </c>
      <c r="K46" s="60">
        <v>154600433</v>
      </c>
      <c r="L46" s="60">
        <v>202692917</v>
      </c>
      <c r="M46" s="60">
        <v>145358733</v>
      </c>
      <c r="N46" s="60">
        <v>502652083</v>
      </c>
      <c r="O46" s="60"/>
      <c r="P46" s="60"/>
      <c r="Q46" s="60"/>
      <c r="R46" s="60"/>
      <c r="S46" s="60"/>
      <c r="T46" s="60"/>
      <c r="U46" s="60"/>
      <c r="V46" s="60"/>
      <c r="W46" s="60">
        <v>847736451</v>
      </c>
      <c r="X46" s="60">
        <v>1692175805</v>
      </c>
      <c r="Y46" s="60">
        <v>-844439354</v>
      </c>
      <c r="Z46" s="140">
        <v>-49.9</v>
      </c>
      <c r="AA46" s="155">
        <v>1915594890</v>
      </c>
    </row>
    <row r="47" spans="1:27" ht="12.75">
      <c r="A47" s="135" t="s">
        <v>93</v>
      </c>
      <c r="B47" s="142" t="s">
        <v>94</v>
      </c>
      <c r="C47" s="153">
        <v>625774841</v>
      </c>
      <c r="D47" s="153"/>
      <c r="E47" s="154">
        <v>418882474</v>
      </c>
      <c r="F47" s="100">
        <v>420527455</v>
      </c>
      <c r="G47" s="100">
        <v>19232050</v>
      </c>
      <c r="H47" s="100">
        <v>22527659</v>
      </c>
      <c r="I47" s="100">
        <v>24987835</v>
      </c>
      <c r="J47" s="100">
        <v>66747544</v>
      </c>
      <c r="K47" s="100">
        <v>25386243</v>
      </c>
      <c r="L47" s="100">
        <v>26744781</v>
      </c>
      <c r="M47" s="100">
        <v>24286216</v>
      </c>
      <c r="N47" s="100">
        <v>76417240</v>
      </c>
      <c r="O47" s="100"/>
      <c r="P47" s="100"/>
      <c r="Q47" s="100"/>
      <c r="R47" s="100"/>
      <c r="S47" s="100"/>
      <c r="T47" s="100"/>
      <c r="U47" s="100"/>
      <c r="V47" s="100"/>
      <c r="W47" s="100">
        <v>143164784</v>
      </c>
      <c r="X47" s="100">
        <v>144244532</v>
      </c>
      <c r="Y47" s="100">
        <v>-1079748</v>
      </c>
      <c r="Z47" s="137">
        <v>-0.75</v>
      </c>
      <c r="AA47" s="153">
        <v>420527455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34002062422</v>
      </c>
      <c r="D48" s="168">
        <f>+D28+D32+D38+D42+D47</f>
        <v>0</v>
      </c>
      <c r="E48" s="169">
        <f t="shared" si="9"/>
        <v>39604509287</v>
      </c>
      <c r="F48" s="73">
        <f t="shared" si="9"/>
        <v>39857931420</v>
      </c>
      <c r="G48" s="73">
        <f t="shared" si="9"/>
        <v>1564421950</v>
      </c>
      <c r="H48" s="73">
        <f t="shared" si="9"/>
        <v>3141372399</v>
      </c>
      <c r="I48" s="73">
        <f t="shared" si="9"/>
        <v>3297104140</v>
      </c>
      <c r="J48" s="73">
        <f t="shared" si="9"/>
        <v>8002898489</v>
      </c>
      <c r="K48" s="73">
        <f t="shared" si="9"/>
        <v>3121785778</v>
      </c>
      <c r="L48" s="73">
        <f t="shared" si="9"/>
        <v>3461986260</v>
      </c>
      <c r="M48" s="73">
        <f t="shared" si="9"/>
        <v>2730376211</v>
      </c>
      <c r="N48" s="73">
        <f t="shared" si="9"/>
        <v>9314148249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17317046738</v>
      </c>
      <c r="X48" s="73">
        <f t="shared" si="9"/>
        <v>30931868600</v>
      </c>
      <c r="Y48" s="73">
        <f t="shared" si="9"/>
        <v>-13614821862</v>
      </c>
      <c r="Z48" s="170">
        <f>+IF(X48&lt;&gt;0,+(Y48/X48)*100,0)</f>
        <v>-44.01551693517798</v>
      </c>
      <c r="AA48" s="168">
        <f>+AA28+AA32+AA38+AA42+AA47</f>
        <v>39857931420</v>
      </c>
    </row>
    <row r="49" spans="1:27" ht="12.75">
      <c r="A49" s="148" t="s">
        <v>49</v>
      </c>
      <c r="B49" s="149"/>
      <c r="C49" s="171">
        <f aca="true" t="shared" si="10" ref="C49:Y49">+C25-C48</f>
        <v>5478368429</v>
      </c>
      <c r="D49" s="171">
        <f>+D25-D48</f>
        <v>0</v>
      </c>
      <c r="E49" s="172">
        <f t="shared" si="10"/>
        <v>2199264163</v>
      </c>
      <c r="F49" s="173">
        <f t="shared" si="10"/>
        <v>2882837965</v>
      </c>
      <c r="G49" s="173">
        <f t="shared" si="10"/>
        <v>2455739112</v>
      </c>
      <c r="H49" s="173">
        <f t="shared" si="10"/>
        <v>1078137329</v>
      </c>
      <c r="I49" s="173">
        <f t="shared" si="10"/>
        <v>-51652596</v>
      </c>
      <c r="J49" s="173">
        <f t="shared" si="10"/>
        <v>3482223845</v>
      </c>
      <c r="K49" s="173">
        <f t="shared" si="10"/>
        <v>361806743</v>
      </c>
      <c r="L49" s="173">
        <f t="shared" si="10"/>
        <v>-139166754</v>
      </c>
      <c r="M49" s="173">
        <f t="shared" si="10"/>
        <v>1981533292</v>
      </c>
      <c r="N49" s="173">
        <f t="shared" si="10"/>
        <v>2204173281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5686397126</v>
      </c>
      <c r="X49" s="173">
        <f>IF(F25=F48,0,X25-X48)</f>
        <v>-10249070152</v>
      </c>
      <c r="Y49" s="173">
        <f t="shared" si="10"/>
        <v>15935467278</v>
      </c>
      <c r="Z49" s="174">
        <f>+IF(X49&lt;&gt;0,+(Y49/X49)*100,0)</f>
        <v>-155.48207829263768</v>
      </c>
      <c r="AA49" s="171">
        <f>+AA25-AA48</f>
        <v>2882837965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8468248074</v>
      </c>
      <c r="D5" s="155">
        <v>0</v>
      </c>
      <c r="E5" s="156">
        <v>9361951636</v>
      </c>
      <c r="F5" s="60">
        <v>9361951636</v>
      </c>
      <c r="G5" s="60">
        <v>713046850</v>
      </c>
      <c r="H5" s="60">
        <v>829490718</v>
      </c>
      <c r="I5" s="60">
        <v>750748103</v>
      </c>
      <c r="J5" s="60">
        <v>2293285671</v>
      </c>
      <c r="K5" s="60">
        <v>822902930</v>
      </c>
      <c r="L5" s="60">
        <v>806908433</v>
      </c>
      <c r="M5" s="60">
        <v>786777984</v>
      </c>
      <c r="N5" s="60">
        <v>2416589347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4709875018</v>
      </c>
      <c r="X5" s="60">
        <v>4680975816</v>
      </c>
      <c r="Y5" s="60">
        <v>28899202</v>
      </c>
      <c r="Z5" s="140">
        <v>0.62</v>
      </c>
      <c r="AA5" s="155">
        <v>9361951636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11788874117</v>
      </c>
      <c r="D7" s="155">
        <v>0</v>
      </c>
      <c r="E7" s="156">
        <v>12591403042</v>
      </c>
      <c r="F7" s="60">
        <v>12591403042</v>
      </c>
      <c r="G7" s="60">
        <v>1142605424</v>
      </c>
      <c r="H7" s="60">
        <v>1184008146</v>
      </c>
      <c r="I7" s="60">
        <v>1107343602</v>
      </c>
      <c r="J7" s="60">
        <v>3433957172</v>
      </c>
      <c r="K7" s="60">
        <v>1169884650</v>
      </c>
      <c r="L7" s="60">
        <v>1066828551</v>
      </c>
      <c r="M7" s="60">
        <v>985719146</v>
      </c>
      <c r="N7" s="60">
        <v>3222432347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6656389519</v>
      </c>
      <c r="X7" s="60">
        <v>6388975719</v>
      </c>
      <c r="Y7" s="60">
        <v>267413800</v>
      </c>
      <c r="Z7" s="140">
        <v>4.19</v>
      </c>
      <c r="AA7" s="155">
        <v>12591403042</v>
      </c>
    </row>
    <row r="8" spans="1:27" ht="12.75">
      <c r="A8" s="183" t="s">
        <v>104</v>
      </c>
      <c r="B8" s="182"/>
      <c r="C8" s="155">
        <v>2903595406</v>
      </c>
      <c r="D8" s="155">
        <v>0</v>
      </c>
      <c r="E8" s="156">
        <v>3574754855</v>
      </c>
      <c r="F8" s="60">
        <v>3574754855</v>
      </c>
      <c r="G8" s="60">
        <v>508124731</v>
      </c>
      <c r="H8" s="60">
        <v>492403099</v>
      </c>
      <c r="I8" s="60">
        <v>542139306</v>
      </c>
      <c r="J8" s="60">
        <v>1542667136</v>
      </c>
      <c r="K8" s="60">
        <v>483161743</v>
      </c>
      <c r="L8" s="60">
        <v>322372233</v>
      </c>
      <c r="M8" s="60">
        <v>346792388</v>
      </c>
      <c r="N8" s="60">
        <v>1152326364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2694993500</v>
      </c>
      <c r="X8" s="60">
        <v>1787643624</v>
      </c>
      <c r="Y8" s="60">
        <v>907349876</v>
      </c>
      <c r="Z8" s="140">
        <v>50.76</v>
      </c>
      <c r="AA8" s="155">
        <v>3574754855</v>
      </c>
    </row>
    <row r="9" spans="1:27" ht="12.75">
      <c r="A9" s="183" t="s">
        <v>105</v>
      </c>
      <c r="B9" s="182"/>
      <c r="C9" s="155">
        <v>1506319071</v>
      </c>
      <c r="D9" s="155">
        <v>0</v>
      </c>
      <c r="E9" s="156">
        <v>1811047971</v>
      </c>
      <c r="F9" s="60">
        <v>1811047971</v>
      </c>
      <c r="G9" s="60">
        <v>194747169</v>
      </c>
      <c r="H9" s="60">
        <v>212502553</v>
      </c>
      <c r="I9" s="60">
        <v>218095229</v>
      </c>
      <c r="J9" s="60">
        <v>625344951</v>
      </c>
      <c r="K9" s="60">
        <v>195414856</v>
      </c>
      <c r="L9" s="60">
        <v>147874485</v>
      </c>
      <c r="M9" s="60">
        <v>145427121</v>
      </c>
      <c r="N9" s="60">
        <v>488716462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1114061413</v>
      </c>
      <c r="X9" s="60">
        <v>905523984</v>
      </c>
      <c r="Y9" s="60">
        <v>208537429</v>
      </c>
      <c r="Z9" s="140">
        <v>23.03</v>
      </c>
      <c r="AA9" s="155">
        <v>1811047971</v>
      </c>
    </row>
    <row r="10" spans="1:27" ht="12.75">
      <c r="A10" s="183" t="s">
        <v>106</v>
      </c>
      <c r="B10" s="182"/>
      <c r="C10" s="155">
        <v>1179179228</v>
      </c>
      <c r="D10" s="155">
        <v>0</v>
      </c>
      <c r="E10" s="156">
        <v>1202059060</v>
      </c>
      <c r="F10" s="54">
        <v>1202059060</v>
      </c>
      <c r="G10" s="54">
        <v>97901900</v>
      </c>
      <c r="H10" s="54">
        <v>100587009</v>
      </c>
      <c r="I10" s="54">
        <v>93484592</v>
      </c>
      <c r="J10" s="54">
        <v>291973501</v>
      </c>
      <c r="K10" s="54">
        <v>95189508</v>
      </c>
      <c r="L10" s="54">
        <v>91130842</v>
      </c>
      <c r="M10" s="54">
        <v>85291823</v>
      </c>
      <c r="N10" s="54">
        <v>271612173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563585674</v>
      </c>
      <c r="X10" s="54">
        <v>601029528</v>
      </c>
      <c r="Y10" s="54">
        <v>-37443854</v>
      </c>
      <c r="Z10" s="184">
        <v>-6.23</v>
      </c>
      <c r="AA10" s="130">
        <v>1202059060</v>
      </c>
    </row>
    <row r="11" spans="1:27" ht="12.75">
      <c r="A11" s="183" t="s">
        <v>107</v>
      </c>
      <c r="B11" s="185"/>
      <c r="C11" s="155">
        <v>786149985</v>
      </c>
      <c r="D11" s="155">
        <v>0</v>
      </c>
      <c r="E11" s="156">
        <v>573142</v>
      </c>
      <c r="F11" s="60">
        <v>573142</v>
      </c>
      <c r="G11" s="60">
        <v>0</v>
      </c>
      <c r="H11" s="60">
        <v>1770</v>
      </c>
      <c r="I11" s="60">
        <v>2363</v>
      </c>
      <c r="J11" s="60">
        <v>4133</v>
      </c>
      <c r="K11" s="60">
        <v>-40625</v>
      </c>
      <c r="L11" s="60">
        <v>66923</v>
      </c>
      <c r="M11" s="60">
        <v>0</v>
      </c>
      <c r="N11" s="60">
        <v>26298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30431</v>
      </c>
      <c r="X11" s="60"/>
      <c r="Y11" s="60">
        <v>30431</v>
      </c>
      <c r="Z11" s="140">
        <v>0</v>
      </c>
      <c r="AA11" s="155">
        <v>573142</v>
      </c>
    </row>
    <row r="12" spans="1:27" ht="12.75">
      <c r="A12" s="183" t="s">
        <v>108</v>
      </c>
      <c r="B12" s="185"/>
      <c r="C12" s="155">
        <v>635195689</v>
      </c>
      <c r="D12" s="155">
        <v>0</v>
      </c>
      <c r="E12" s="156">
        <v>534194840</v>
      </c>
      <c r="F12" s="60">
        <v>534194840</v>
      </c>
      <c r="G12" s="60">
        <v>35787128</v>
      </c>
      <c r="H12" s="60">
        <v>33859279</v>
      </c>
      <c r="I12" s="60">
        <v>38582396</v>
      </c>
      <c r="J12" s="60">
        <v>108228803</v>
      </c>
      <c r="K12" s="60">
        <v>42735478</v>
      </c>
      <c r="L12" s="60">
        <v>45880698</v>
      </c>
      <c r="M12" s="60">
        <v>31990866</v>
      </c>
      <c r="N12" s="60">
        <v>120607042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228835845</v>
      </c>
      <c r="X12" s="60">
        <v>267096868</v>
      </c>
      <c r="Y12" s="60">
        <v>-38261023</v>
      </c>
      <c r="Z12" s="140">
        <v>-14.32</v>
      </c>
      <c r="AA12" s="155">
        <v>534194840</v>
      </c>
    </row>
    <row r="13" spans="1:27" ht="12.75">
      <c r="A13" s="181" t="s">
        <v>109</v>
      </c>
      <c r="B13" s="185"/>
      <c r="C13" s="155">
        <v>905414861</v>
      </c>
      <c r="D13" s="155">
        <v>0</v>
      </c>
      <c r="E13" s="156">
        <v>941028468</v>
      </c>
      <c r="F13" s="60">
        <v>941028468</v>
      </c>
      <c r="G13" s="60">
        <v>83409702</v>
      </c>
      <c r="H13" s="60">
        <v>76773768</v>
      </c>
      <c r="I13" s="60">
        <v>83796573</v>
      </c>
      <c r="J13" s="60">
        <v>243980043</v>
      </c>
      <c r="K13" s="60">
        <v>84535337</v>
      </c>
      <c r="L13" s="60">
        <v>81328039</v>
      </c>
      <c r="M13" s="60">
        <v>80761735</v>
      </c>
      <c r="N13" s="60">
        <v>246625111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490605154</v>
      </c>
      <c r="X13" s="60">
        <v>470514234</v>
      </c>
      <c r="Y13" s="60">
        <v>20090920</v>
      </c>
      <c r="Z13" s="140">
        <v>4.27</v>
      </c>
      <c r="AA13" s="155">
        <v>941028468</v>
      </c>
    </row>
    <row r="14" spans="1:27" ht="12.75">
      <c r="A14" s="181" t="s">
        <v>110</v>
      </c>
      <c r="B14" s="185"/>
      <c r="C14" s="155">
        <v>302870925</v>
      </c>
      <c r="D14" s="155">
        <v>0</v>
      </c>
      <c r="E14" s="156">
        <v>340970412</v>
      </c>
      <c r="F14" s="60">
        <v>340970412</v>
      </c>
      <c r="G14" s="60">
        <v>28348856</v>
      </c>
      <c r="H14" s="60">
        <v>35950114</v>
      </c>
      <c r="I14" s="60">
        <v>32921717</v>
      </c>
      <c r="J14" s="60">
        <v>97220687</v>
      </c>
      <c r="K14" s="60">
        <v>31980342</v>
      </c>
      <c r="L14" s="60">
        <v>35087539</v>
      </c>
      <c r="M14" s="60">
        <v>36149640</v>
      </c>
      <c r="N14" s="60">
        <v>103217521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200438208</v>
      </c>
      <c r="X14" s="60">
        <v>170485206</v>
      </c>
      <c r="Y14" s="60">
        <v>29953002</v>
      </c>
      <c r="Z14" s="140">
        <v>17.57</v>
      </c>
      <c r="AA14" s="155">
        <v>340970412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1644473646</v>
      </c>
      <c r="D16" s="155">
        <v>0</v>
      </c>
      <c r="E16" s="156">
        <v>1280160415</v>
      </c>
      <c r="F16" s="60">
        <v>1280160415</v>
      </c>
      <c r="G16" s="60">
        <v>61680329</v>
      </c>
      <c r="H16" s="60">
        <v>115508455</v>
      </c>
      <c r="I16" s="60">
        <v>92633430</v>
      </c>
      <c r="J16" s="60">
        <v>269822214</v>
      </c>
      <c r="K16" s="60">
        <v>120884908</v>
      </c>
      <c r="L16" s="60">
        <v>287659291</v>
      </c>
      <c r="M16" s="60">
        <v>123942409</v>
      </c>
      <c r="N16" s="60">
        <v>532486608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802308822</v>
      </c>
      <c r="X16" s="60">
        <v>640080210</v>
      </c>
      <c r="Y16" s="60">
        <v>162228612</v>
      </c>
      <c r="Z16" s="140">
        <v>25.35</v>
      </c>
      <c r="AA16" s="155">
        <v>1280160415</v>
      </c>
    </row>
    <row r="17" spans="1:27" ht="12.75">
      <c r="A17" s="181" t="s">
        <v>113</v>
      </c>
      <c r="B17" s="185"/>
      <c r="C17" s="155">
        <v>46788127</v>
      </c>
      <c r="D17" s="155">
        <v>0</v>
      </c>
      <c r="E17" s="156">
        <v>46050192</v>
      </c>
      <c r="F17" s="60">
        <v>46050192</v>
      </c>
      <c r="G17" s="60">
        <v>5307919</v>
      </c>
      <c r="H17" s="60">
        <v>5045777</v>
      </c>
      <c r="I17" s="60">
        <v>4861444</v>
      </c>
      <c r="J17" s="60">
        <v>15215140</v>
      </c>
      <c r="K17" s="60">
        <v>6462871</v>
      </c>
      <c r="L17" s="60">
        <v>4718082</v>
      </c>
      <c r="M17" s="60">
        <v>3466917</v>
      </c>
      <c r="N17" s="60">
        <v>14647870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29863010</v>
      </c>
      <c r="X17" s="60">
        <v>22943489</v>
      </c>
      <c r="Y17" s="60">
        <v>6919521</v>
      </c>
      <c r="Z17" s="140">
        <v>30.16</v>
      </c>
      <c r="AA17" s="155">
        <v>46050192</v>
      </c>
    </row>
    <row r="18" spans="1:27" ht="12.75">
      <c r="A18" s="183" t="s">
        <v>114</v>
      </c>
      <c r="B18" s="182"/>
      <c r="C18" s="155">
        <v>213549937</v>
      </c>
      <c r="D18" s="155">
        <v>0</v>
      </c>
      <c r="E18" s="156">
        <v>201723077</v>
      </c>
      <c r="F18" s="60">
        <v>201723077</v>
      </c>
      <c r="G18" s="60">
        <v>11272266</v>
      </c>
      <c r="H18" s="60">
        <v>20164288</v>
      </c>
      <c r="I18" s="60">
        <v>18598317</v>
      </c>
      <c r="J18" s="60">
        <v>50034871</v>
      </c>
      <c r="K18" s="60">
        <v>17336215</v>
      </c>
      <c r="L18" s="60">
        <v>24012558</v>
      </c>
      <c r="M18" s="60">
        <v>20410385</v>
      </c>
      <c r="N18" s="60">
        <v>61759158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111794029</v>
      </c>
      <c r="X18" s="60">
        <v>100861536</v>
      </c>
      <c r="Y18" s="60">
        <v>10932493</v>
      </c>
      <c r="Z18" s="140">
        <v>10.84</v>
      </c>
      <c r="AA18" s="155">
        <v>201723077</v>
      </c>
    </row>
    <row r="19" spans="1:27" ht="12.75">
      <c r="A19" s="181" t="s">
        <v>34</v>
      </c>
      <c r="B19" s="185"/>
      <c r="C19" s="155">
        <v>6428958447</v>
      </c>
      <c r="D19" s="155">
        <v>0</v>
      </c>
      <c r="E19" s="156">
        <v>6803607503</v>
      </c>
      <c r="F19" s="60">
        <v>7057029640</v>
      </c>
      <c r="G19" s="60">
        <v>1074641621</v>
      </c>
      <c r="H19" s="60">
        <v>941216339</v>
      </c>
      <c r="I19" s="60">
        <v>103981062</v>
      </c>
      <c r="J19" s="60">
        <v>2119839022</v>
      </c>
      <c r="K19" s="60">
        <v>156226635</v>
      </c>
      <c r="L19" s="60">
        <v>155789850</v>
      </c>
      <c r="M19" s="60">
        <v>1849782552</v>
      </c>
      <c r="N19" s="60">
        <v>2161799037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4281638059</v>
      </c>
      <c r="X19" s="60">
        <v>3485256259</v>
      </c>
      <c r="Y19" s="60">
        <v>796381800</v>
      </c>
      <c r="Z19" s="140">
        <v>22.85</v>
      </c>
      <c r="AA19" s="155">
        <v>7057029640</v>
      </c>
    </row>
    <row r="20" spans="1:27" ht="12.75">
      <c r="A20" s="181" t="s">
        <v>35</v>
      </c>
      <c r="B20" s="185"/>
      <c r="C20" s="155">
        <v>856780601</v>
      </c>
      <c r="D20" s="155">
        <v>0</v>
      </c>
      <c r="E20" s="156">
        <v>1002482851</v>
      </c>
      <c r="F20" s="54">
        <v>1004072376</v>
      </c>
      <c r="G20" s="54">
        <v>61085463</v>
      </c>
      <c r="H20" s="54">
        <v>87275783</v>
      </c>
      <c r="I20" s="54">
        <v>71756272</v>
      </c>
      <c r="J20" s="54">
        <v>220117518</v>
      </c>
      <c r="K20" s="54">
        <v>87725205</v>
      </c>
      <c r="L20" s="54">
        <v>117567828</v>
      </c>
      <c r="M20" s="54">
        <v>62025669</v>
      </c>
      <c r="N20" s="54">
        <v>267318702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487436220</v>
      </c>
      <c r="X20" s="54">
        <v>463245114</v>
      </c>
      <c r="Y20" s="54">
        <v>24191106</v>
      </c>
      <c r="Z20" s="184">
        <v>5.22</v>
      </c>
      <c r="AA20" s="130">
        <v>1004072376</v>
      </c>
    </row>
    <row r="21" spans="1:27" ht="12.75">
      <c r="A21" s="181" t="s">
        <v>115</v>
      </c>
      <c r="B21" s="185"/>
      <c r="C21" s="155">
        <v>80566631</v>
      </c>
      <c r="D21" s="155">
        <v>0</v>
      </c>
      <c r="E21" s="156">
        <v>43870000</v>
      </c>
      <c r="F21" s="60">
        <v>43870000</v>
      </c>
      <c r="G21" s="60">
        <v>0</v>
      </c>
      <c r="H21" s="60">
        <v>0</v>
      </c>
      <c r="I21" s="82">
        <v>0</v>
      </c>
      <c r="J21" s="60">
        <v>0</v>
      </c>
      <c r="K21" s="60">
        <v>8745564</v>
      </c>
      <c r="L21" s="60">
        <v>-25485</v>
      </c>
      <c r="M21" s="60">
        <v>0</v>
      </c>
      <c r="N21" s="60">
        <v>8720079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8720079</v>
      </c>
      <c r="X21" s="60">
        <v>20685000</v>
      </c>
      <c r="Y21" s="60">
        <v>-11964921</v>
      </c>
      <c r="Z21" s="140">
        <v>-57.84</v>
      </c>
      <c r="AA21" s="155">
        <v>43870000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37746964745</v>
      </c>
      <c r="D22" s="188">
        <f>SUM(D5:D21)</f>
        <v>0</v>
      </c>
      <c r="E22" s="189">
        <f t="shared" si="0"/>
        <v>39735877464</v>
      </c>
      <c r="F22" s="190">
        <f t="shared" si="0"/>
        <v>39990889126</v>
      </c>
      <c r="G22" s="190">
        <f t="shared" si="0"/>
        <v>4017959358</v>
      </c>
      <c r="H22" s="190">
        <f t="shared" si="0"/>
        <v>4134787098</v>
      </c>
      <c r="I22" s="190">
        <f t="shared" si="0"/>
        <v>3158944406</v>
      </c>
      <c r="J22" s="190">
        <f t="shared" si="0"/>
        <v>11311690862</v>
      </c>
      <c r="K22" s="190">
        <f t="shared" si="0"/>
        <v>3323145617</v>
      </c>
      <c r="L22" s="190">
        <f t="shared" si="0"/>
        <v>3187199867</v>
      </c>
      <c r="M22" s="190">
        <f t="shared" si="0"/>
        <v>4558538635</v>
      </c>
      <c r="N22" s="190">
        <f t="shared" si="0"/>
        <v>11068884119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22380574981</v>
      </c>
      <c r="X22" s="190">
        <f t="shared" si="0"/>
        <v>20005316587</v>
      </c>
      <c r="Y22" s="190">
        <f t="shared" si="0"/>
        <v>2375258394</v>
      </c>
      <c r="Z22" s="191">
        <f>+IF(X22&lt;&gt;0,+(Y22/X22)*100,0)</f>
        <v>11.873135742043232</v>
      </c>
      <c r="AA22" s="188">
        <f>SUM(AA5:AA21)</f>
        <v>39990889126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10948648960</v>
      </c>
      <c r="D25" s="155">
        <v>0</v>
      </c>
      <c r="E25" s="156">
        <v>13014073276</v>
      </c>
      <c r="F25" s="60">
        <v>13025044030</v>
      </c>
      <c r="G25" s="60">
        <v>788613118</v>
      </c>
      <c r="H25" s="60">
        <v>844949207</v>
      </c>
      <c r="I25" s="60">
        <v>997347750</v>
      </c>
      <c r="J25" s="60">
        <v>2630910075</v>
      </c>
      <c r="K25" s="60">
        <v>912334270</v>
      </c>
      <c r="L25" s="60">
        <v>1388522514</v>
      </c>
      <c r="M25" s="60">
        <v>947391874</v>
      </c>
      <c r="N25" s="60">
        <v>3248248658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5879158733</v>
      </c>
      <c r="X25" s="60">
        <v>6618727546</v>
      </c>
      <c r="Y25" s="60">
        <v>-739568813</v>
      </c>
      <c r="Z25" s="140">
        <v>-11.17</v>
      </c>
      <c r="AA25" s="155">
        <v>13025044030</v>
      </c>
    </row>
    <row r="26" spans="1:27" ht="12.75">
      <c r="A26" s="183" t="s">
        <v>38</v>
      </c>
      <c r="B26" s="182"/>
      <c r="C26" s="155">
        <v>155579125</v>
      </c>
      <c r="D26" s="155">
        <v>0</v>
      </c>
      <c r="E26" s="156">
        <v>169639701</v>
      </c>
      <c r="F26" s="60">
        <v>169639701</v>
      </c>
      <c r="G26" s="60">
        <v>13080634</v>
      </c>
      <c r="H26" s="60">
        <v>13080453</v>
      </c>
      <c r="I26" s="60">
        <v>13168902</v>
      </c>
      <c r="J26" s="60">
        <v>39329989</v>
      </c>
      <c r="K26" s="60">
        <v>13157812</v>
      </c>
      <c r="L26" s="60">
        <v>12706852</v>
      </c>
      <c r="M26" s="60">
        <v>12935333</v>
      </c>
      <c r="N26" s="60">
        <v>38799997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78129986</v>
      </c>
      <c r="X26" s="60">
        <v>84819850</v>
      </c>
      <c r="Y26" s="60">
        <v>-6689864</v>
      </c>
      <c r="Z26" s="140">
        <v>-7.89</v>
      </c>
      <c r="AA26" s="155">
        <v>169639701</v>
      </c>
    </row>
    <row r="27" spans="1:27" ht="12.75">
      <c r="A27" s="183" t="s">
        <v>118</v>
      </c>
      <c r="B27" s="182"/>
      <c r="C27" s="155">
        <v>1361635612</v>
      </c>
      <c r="D27" s="155">
        <v>0</v>
      </c>
      <c r="E27" s="156">
        <v>2989251015</v>
      </c>
      <c r="F27" s="60">
        <v>2989251015</v>
      </c>
      <c r="G27" s="60">
        <v>252135405</v>
      </c>
      <c r="H27" s="60">
        <v>246027794</v>
      </c>
      <c r="I27" s="60">
        <v>251741782</v>
      </c>
      <c r="J27" s="60">
        <v>749904981</v>
      </c>
      <c r="K27" s="60">
        <v>248546897</v>
      </c>
      <c r="L27" s="60">
        <v>248991712</v>
      </c>
      <c r="M27" s="60">
        <v>248408176</v>
      </c>
      <c r="N27" s="60">
        <v>745946785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1495851766</v>
      </c>
      <c r="X27" s="60">
        <v>67646370</v>
      </c>
      <c r="Y27" s="60">
        <v>1428205396</v>
      </c>
      <c r="Z27" s="140">
        <v>2111.28</v>
      </c>
      <c r="AA27" s="155">
        <v>2989251015</v>
      </c>
    </row>
    <row r="28" spans="1:27" ht="12.75">
      <c r="A28" s="183" t="s">
        <v>39</v>
      </c>
      <c r="B28" s="182"/>
      <c r="C28" s="155">
        <v>3088274724</v>
      </c>
      <c r="D28" s="155">
        <v>0</v>
      </c>
      <c r="E28" s="156">
        <v>2856987239</v>
      </c>
      <c r="F28" s="60">
        <v>2856987239</v>
      </c>
      <c r="G28" s="60">
        <v>229446603</v>
      </c>
      <c r="H28" s="60">
        <v>227080458</v>
      </c>
      <c r="I28" s="60">
        <v>227101205</v>
      </c>
      <c r="J28" s="60">
        <v>683628266</v>
      </c>
      <c r="K28" s="60">
        <v>227752777</v>
      </c>
      <c r="L28" s="60">
        <v>251098790</v>
      </c>
      <c r="M28" s="60">
        <v>228361808</v>
      </c>
      <c r="N28" s="60">
        <v>707213375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1390841641</v>
      </c>
      <c r="X28" s="60">
        <v>1395243624</v>
      </c>
      <c r="Y28" s="60">
        <v>-4401983</v>
      </c>
      <c r="Z28" s="140">
        <v>-0.32</v>
      </c>
      <c r="AA28" s="155">
        <v>2856987239</v>
      </c>
    </row>
    <row r="29" spans="1:27" ht="12.75">
      <c r="A29" s="183" t="s">
        <v>40</v>
      </c>
      <c r="B29" s="182"/>
      <c r="C29" s="155">
        <v>782904789</v>
      </c>
      <c r="D29" s="155">
        <v>0</v>
      </c>
      <c r="E29" s="156">
        <v>1089284756</v>
      </c>
      <c r="F29" s="60">
        <v>1089284756</v>
      </c>
      <c r="G29" s="60">
        <v>63355178</v>
      </c>
      <c r="H29" s="60">
        <v>59551646</v>
      </c>
      <c r="I29" s="60">
        <v>55317105</v>
      </c>
      <c r="J29" s="60">
        <v>178223929</v>
      </c>
      <c r="K29" s="60">
        <v>65664164</v>
      </c>
      <c r="L29" s="60">
        <v>79043072</v>
      </c>
      <c r="M29" s="60">
        <v>7122822</v>
      </c>
      <c r="N29" s="60">
        <v>151830058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330053987</v>
      </c>
      <c r="X29" s="60">
        <v>523529651</v>
      </c>
      <c r="Y29" s="60">
        <v>-193475664</v>
      </c>
      <c r="Z29" s="140">
        <v>-36.96</v>
      </c>
      <c r="AA29" s="155">
        <v>1089284756</v>
      </c>
    </row>
    <row r="30" spans="1:27" ht="12.75">
      <c r="A30" s="183" t="s">
        <v>119</v>
      </c>
      <c r="B30" s="182"/>
      <c r="C30" s="155">
        <v>8127377852</v>
      </c>
      <c r="D30" s="155">
        <v>0</v>
      </c>
      <c r="E30" s="156">
        <v>9487132017</v>
      </c>
      <c r="F30" s="60">
        <v>9487132017</v>
      </c>
      <c r="G30" s="60">
        <v>36800419</v>
      </c>
      <c r="H30" s="60">
        <v>1049957533</v>
      </c>
      <c r="I30" s="60">
        <v>1066763293</v>
      </c>
      <c r="J30" s="60">
        <v>2153521245</v>
      </c>
      <c r="K30" s="60">
        <v>633750912</v>
      </c>
      <c r="L30" s="60">
        <v>650440896</v>
      </c>
      <c r="M30" s="60">
        <v>612910912</v>
      </c>
      <c r="N30" s="60">
        <v>1897102720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4050623965</v>
      </c>
      <c r="X30" s="60">
        <v>4400836856</v>
      </c>
      <c r="Y30" s="60">
        <v>-350212891</v>
      </c>
      <c r="Z30" s="140">
        <v>-7.96</v>
      </c>
      <c r="AA30" s="155">
        <v>9487132017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1296601183</v>
      </c>
      <c r="F31" s="60">
        <v>1303405872</v>
      </c>
      <c r="G31" s="60">
        <v>68599122</v>
      </c>
      <c r="H31" s="60">
        <v>65294267</v>
      </c>
      <c r="I31" s="60">
        <v>113175057</v>
      </c>
      <c r="J31" s="60">
        <v>247068446</v>
      </c>
      <c r="K31" s="60">
        <v>120664464</v>
      </c>
      <c r="L31" s="60">
        <v>144446323</v>
      </c>
      <c r="M31" s="60">
        <v>86927144</v>
      </c>
      <c r="N31" s="60">
        <v>352037931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599106377</v>
      </c>
      <c r="X31" s="60">
        <v>609004693</v>
      </c>
      <c r="Y31" s="60">
        <v>-9898316</v>
      </c>
      <c r="Z31" s="140">
        <v>-1.63</v>
      </c>
      <c r="AA31" s="155">
        <v>1303405872</v>
      </c>
    </row>
    <row r="32" spans="1:27" ht="12.75">
      <c r="A32" s="183" t="s">
        <v>121</v>
      </c>
      <c r="B32" s="182"/>
      <c r="C32" s="155">
        <v>4492981515</v>
      </c>
      <c r="D32" s="155">
        <v>0</v>
      </c>
      <c r="E32" s="156">
        <v>6119111309</v>
      </c>
      <c r="F32" s="60">
        <v>6272488233</v>
      </c>
      <c r="G32" s="60">
        <v>55622715</v>
      </c>
      <c r="H32" s="60">
        <v>379417781</v>
      </c>
      <c r="I32" s="60">
        <v>396170689</v>
      </c>
      <c r="J32" s="60">
        <v>831211185</v>
      </c>
      <c r="K32" s="60">
        <v>528764854</v>
      </c>
      <c r="L32" s="60">
        <v>497871844</v>
      </c>
      <c r="M32" s="60">
        <v>457986785</v>
      </c>
      <c r="N32" s="60">
        <v>1484623483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2315834668</v>
      </c>
      <c r="X32" s="60">
        <v>2443838822</v>
      </c>
      <c r="Y32" s="60">
        <v>-128004154</v>
      </c>
      <c r="Z32" s="140">
        <v>-5.24</v>
      </c>
      <c r="AA32" s="155">
        <v>6272488233</v>
      </c>
    </row>
    <row r="33" spans="1:27" ht="12.75">
      <c r="A33" s="183" t="s">
        <v>42</v>
      </c>
      <c r="B33" s="182"/>
      <c r="C33" s="155">
        <v>141854819</v>
      </c>
      <c r="D33" s="155">
        <v>0</v>
      </c>
      <c r="E33" s="156">
        <v>263703906</v>
      </c>
      <c r="F33" s="60">
        <v>328755286</v>
      </c>
      <c r="G33" s="60">
        <v>8555415</v>
      </c>
      <c r="H33" s="60">
        <v>63021087</v>
      </c>
      <c r="I33" s="60">
        <v>18890593</v>
      </c>
      <c r="J33" s="60">
        <v>90467095</v>
      </c>
      <c r="K33" s="60">
        <v>14613268</v>
      </c>
      <c r="L33" s="60">
        <v>36891350</v>
      </c>
      <c r="M33" s="60">
        <v>6208556</v>
      </c>
      <c r="N33" s="60">
        <v>57713174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148180269</v>
      </c>
      <c r="X33" s="60">
        <v>71895972</v>
      </c>
      <c r="Y33" s="60">
        <v>76284297</v>
      </c>
      <c r="Z33" s="140">
        <v>106.1</v>
      </c>
      <c r="AA33" s="155">
        <v>328755286</v>
      </c>
    </row>
    <row r="34" spans="1:27" ht="12.75">
      <c r="A34" s="183" t="s">
        <v>43</v>
      </c>
      <c r="B34" s="182"/>
      <c r="C34" s="155">
        <v>5015685108</v>
      </c>
      <c r="D34" s="155">
        <v>0</v>
      </c>
      <c r="E34" s="156">
        <v>2318237048</v>
      </c>
      <c r="F34" s="60">
        <v>2335455434</v>
      </c>
      <c r="G34" s="60">
        <v>48213341</v>
      </c>
      <c r="H34" s="60">
        <v>192731016</v>
      </c>
      <c r="I34" s="60">
        <v>157425667</v>
      </c>
      <c r="J34" s="60">
        <v>398370024</v>
      </c>
      <c r="K34" s="60">
        <v>181151129</v>
      </c>
      <c r="L34" s="60">
        <v>151949183</v>
      </c>
      <c r="M34" s="60">
        <v>122122611</v>
      </c>
      <c r="N34" s="60">
        <v>455222923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853592947</v>
      </c>
      <c r="X34" s="60">
        <v>1087483669</v>
      </c>
      <c r="Y34" s="60">
        <v>-233890722</v>
      </c>
      <c r="Z34" s="140">
        <v>-21.51</v>
      </c>
      <c r="AA34" s="155">
        <v>2335455434</v>
      </c>
    </row>
    <row r="35" spans="1:27" ht="12.75">
      <c r="A35" s="181" t="s">
        <v>122</v>
      </c>
      <c r="B35" s="185"/>
      <c r="C35" s="155">
        <v>5667870</v>
      </c>
      <c r="D35" s="155">
        <v>0</v>
      </c>
      <c r="E35" s="156">
        <v>487837</v>
      </c>
      <c r="F35" s="60">
        <v>487837</v>
      </c>
      <c r="G35" s="60">
        <v>0</v>
      </c>
      <c r="H35" s="60">
        <v>261157</v>
      </c>
      <c r="I35" s="60">
        <v>2097</v>
      </c>
      <c r="J35" s="60">
        <v>263254</v>
      </c>
      <c r="K35" s="60">
        <v>175385231</v>
      </c>
      <c r="L35" s="60">
        <v>23724</v>
      </c>
      <c r="M35" s="60">
        <v>190</v>
      </c>
      <c r="N35" s="60">
        <v>175409145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175672399</v>
      </c>
      <c r="X35" s="60">
        <v>199643</v>
      </c>
      <c r="Y35" s="60">
        <v>175472756</v>
      </c>
      <c r="Z35" s="140">
        <v>87893.27</v>
      </c>
      <c r="AA35" s="155">
        <v>487837</v>
      </c>
    </row>
    <row r="36" spans="1:27" ht="12.75">
      <c r="A36" s="193" t="s">
        <v>44</v>
      </c>
      <c r="B36" s="187"/>
      <c r="C36" s="188">
        <f aca="true" t="shared" si="1" ref="C36:Y36">SUM(C25:C35)</f>
        <v>34120610374</v>
      </c>
      <c r="D36" s="188">
        <f>SUM(D25:D35)</f>
        <v>0</v>
      </c>
      <c r="E36" s="189">
        <f t="shared" si="1"/>
        <v>39604509287</v>
      </c>
      <c r="F36" s="190">
        <f t="shared" si="1"/>
        <v>39857931420</v>
      </c>
      <c r="G36" s="190">
        <f t="shared" si="1"/>
        <v>1564421950</v>
      </c>
      <c r="H36" s="190">
        <f t="shared" si="1"/>
        <v>3141372399</v>
      </c>
      <c r="I36" s="190">
        <f t="shared" si="1"/>
        <v>3297104140</v>
      </c>
      <c r="J36" s="190">
        <f t="shared" si="1"/>
        <v>8002898489</v>
      </c>
      <c r="K36" s="190">
        <f t="shared" si="1"/>
        <v>3121785778</v>
      </c>
      <c r="L36" s="190">
        <f t="shared" si="1"/>
        <v>3461986260</v>
      </c>
      <c r="M36" s="190">
        <f t="shared" si="1"/>
        <v>2730376211</v>
      </c>
      <c r="N36" s="190">
        <f t="shared" si="1"/>
        <v>9314148249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17317046738</v>
      </c>
      <c r="X36" s="190">
        <f t="shared" si="1"/>
        <v>17303226696</v>
      </c>
      <c r="Y36" s="190">
        <f t="shared" si="1"/>
        <v>13820042</v>
      </c>
      <c r="Z36" s="191">
        <f>+IF(X36&lt;&gt;0,+(Y36/X36)*100,0)</f>
        <v>0.07986973899610753</v>
      </c>
      <c r="AA36" s="188">
        <f>SUM(AA25:AA35)</f>
        <v>39857931420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3626354371</v>
      </c>
      <c r="D38" s="199">
        <f>+D22-D36</f>
        <v>0</v>
      </c>
      <c r="E38" s="200">
        <f t="shared" si="2"/>
        <v>131368177</v>
      </c>
      <c r="F38" s="106">
        <f t="shared" si="2"/>
        <v>132957706</v>
      </c>
      <c r="G38" s="106">
        <f t="shared" si="2"/>
        <v>2453537408</v>
      </c>
      <c r="H38" s="106">
        <f t="shared" si="2"/>
        <v>993414699</v>
      </c>
      <c r="I38" s="106">
        <f t="shared" si="2"/>
        <v>-138159734</v>
      </c>
      <c r="J38" s="106">
        <f t="shared" si="2"/>
        <v>3308792373</v>
      </c>
      <c r="K38" s="106">
        <f t="shared" si="2"/>
        <v>201359839</v>
      </c>
      <c r="L38" s="106">
        <f t="shared" si="2"/>
        <v>-274786393</v>
      </c>
      <c r="M38" s="106">
        <f t="shared" si="2"/>
        <v>1828162424</v>
      </c>
      <c r="N38" s="106">
        <f t="shared" si="2"/>
        <v>1754735870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5063528243</v>
      </c>
      <c r="X38" s="106">
        <f>IF(F22=F36,0,X22-X36)</f>
        <v>2702089891</v>
      </c>
      <c r="Y38" s="106">
        <f t="shared" si="2"/>
        <v>2361438352</v>
      </c>
      <c r="Z38" s="201">
        <f>+IF(X38&lt;&gt;0,+(Y38/X38)*100,0)</f>
        <v>87.39303454949345</v>
      </c>
      <c r="AA38" s="199">
        <f>+AA22-AA36</f>
        <v>132957706</v>
      </c>
    </row>
    <row r="39" spans="1:27" ht="12.75">
      <c r="A39" s="181" t="s">
        <v>46</v>
      </c>
      <c r="B39" s="185"/>
      <c r="C39" s="155">
        <v>1733466106</v>
      </c>
      <c r="D39" s="155">
        <v>0</v>
      </c>
      <c r="E39" s="156">
        <v>2067895986</v>
      </c>
      <c r="F39" s="60">
        <v>2749880259</v>
      </c>
      <c r="G39" s="60">
        <v>2201704</v>
      </c>
      <c r="H39" s="60">
        <v>84722630</v>
      </c>
      <c r="I39" s="60">
        <v>86507138</v>
      </c>
      <c r="J39" s="60">
        <v>173431472</v>
      </c>
      <c r="K39" s="60">
        <v>160544547</v>
      </c>
      <c r="L39" s="60">
        <v>135619639</v>
      </c>
      <c r="M39" s="60">
        <v>153370868</v>
      </c>
      <c r="N39" s="60">
        <v>449535054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622966526</v>
      </c>
      <c r="X39" s="60">
        <v>652901857</v>
      </c>
      <c r="Y39" s="60">
        <v>-29935331</v>
      </c>
      <c r="Z39" s="140">
        <v>-4.58</v>
      </c>
      <c r="AA39" s="155">
        <v>2749880259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24580000</v>
      </c>
      <c r="Y40" s="54">
        <v>-24580000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-97643</v>
      </c>
      <c r="L41" s="202">
        <v>0</v>
      </c>
      <c r="M41" s="60">
        <v>0</v>
      </c>
      <c r="N41" s="202">
        <v>-97643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-97643</v>
      </c>
      <c r="X41" s="60"/>
      <c r="Y41" s="202">
        <v>-97643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5359820477</v>
      </c>
      <c r="D42" s="206">
        <f>SUM(D38:D41)</f>
        <v>0</v>
      </c>
      <c r="E42" s="207">
        <f t="shared" si="3"/>
        <v>2199264163</v>
      </c>
      <c r="F42" s="88">
        <f t="shared" si="3"/>
        <v>2882837965</v>
      </c>
      <c r="G42" s="88">
        <f t="shared" si="3"/>
        <v>2455739112</v>
      </c>
      <c r="H42" s="88">
        <f t="shared" si="3"/>
        <v>1078137329</v>
      </c>
      <c r="I42" s="88">
        <f t="shared" si="3"/>
        <v>-51652596</v>
      </c>
      <c r="J42" s="88">
        <f t="shared" si="3"/>
        <v>3482223845</v>
      </c>
      <c r="K42" s="88">
        <f t="shared" si="3"/>
        <v>361806743</v>
      </c>
      <c r="L42" s="88">
        <f t="shared" si="3"/>
        <v>-139166754</v>
      </c>
      <c r="M42" s="88">
        <f t="shared" si="3"/>
        <v>1981533292</v>
      </c>
      <c r="N42" s="88">
        <f t="shared" si="3"/>
        <v>2204173281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5686397126</v>
      </c>
      <c r="X42" s="88">
        <f t="shared" si="3"/>
        <v>3379571748</v>
      </c>
      <c r="Y42" s="88">
        <f t="shared" si="3"/>
        <v>2306825378</v>
      </c>
      <c r="Z42" s="208">
        <f>+IF(X42&lt;&gt;0,+(Y42/X42)*100,0)</f>
        <v>68.25791993808559</v>
      </c>
      <c r="AA42" s="206">
        <f>SUM(AA38:AA41)</f>
        <v>2882837965</v>
      </c>
    </row>
    <row r="43" spans="1:27" ht="12.75">
      <c r="A43" s="181" t="s">
        <v>125</v>
      </c>
      <c r="B43" s="185"/>
      <c r="C43" s="157">
        <v>-118547952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5478368429</v>
      </c>
      <c r="D44" s="210">
        <f>+D42-D43</f>
        <v>0</v>
      </c>
      <c r="E44" s="211">
        <f t="shared" si="4"/>
        <v>2199264163</v>
      </c>
      <c r="F44" s="77">
        <f t="shared" si="4"/>
        <v>2882837965</v>
      </c>
      <c r="G44" s="77">
        <f t="shared" si="4"/>
        <v>2455739112</v>
      </c>
      <c r="H44" s="77">
        <f t="shared" si="4"/>
        <v>1078137329</v>
      </c>
      <c r="I44" s="77">
        <f t="shared" si="4"/>
        <v>-51652596</v>
      </c>
      <c r="J44" s="77">
        <f t="shared" si="4"/>
        <v>3482223845</v>
      </c>
      <c r="K44" s="77">
        <f t="shared" si="4"/>
        <v>361806743</v>
      </c>
      <c r="L44" s="77">
        <f t="shared" si="4"/>
        <v>-139166754</v>
      </c>
      <c r="M44" s="77">
        <f t="shared" si="4"/>
        <v>1981533292</v>
      </c>
      <c r="N44" s="77">
        <f t="shared" si="4"/>
        <v>2204173281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5686397126</v>
      </c>
      <c r="X44" s="77">
        <f t="shared" si="4"/>
        <v>3379571748</v>
      </c>
      <c r="Y44" s="77">
        <f t="shared" si="4"/>
        <v>2306825378</v>
      </c>
      <c r="Z44" s="212">
        <f>+IF(X44&lt;&gt;0,+(Y44/X44)*100,0)</f>
        <v>68.25791993808559</v>
      </c>
      <c r="AA44" s="210">
        <f>+AA42-AA43</f>
        <v>2882837965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-8783403</v>
      </c>
      <c r="F45" s="159">
        <v>8783403</v>
      </c>
      <c r="G45" s="159">
        <v>-852650</v>
      </c>
      <c r="H45" s="159">
        <v>1038142</v>
      </c>
      <c r="I45" s="159">
        <v>-434766</v>
      </c>
      <c r="J45" s="213">
        <v>-249274</v>
      </c>
      <c r="K45" s="159">
        <v>-3363610</v>
      </c>
      <c r="L45" s="159">
        <v>-2379690</v>
      </c>
      <c r="M45" s="159">
        <v>-918869</v>
      </c>
      <c r="N45" s="159">
        <v>-6662169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-6911443</v>
      </c>
      <c r="X45" s="213"/>
      <c r="Y45" s="159">
        <v>-6911443</v>
      </c>
      <c r="Z45" s="141">
        <v>0</v>
      </c>
      <c r="AA45" s="157">
        <v>8783403</v>
      </c>
    </row>
    <row r="46" spans="1:27" ht="12.75">
      <c r="A46" s="209" t="s">
        <v>128</v>
      </c>
      <c r="B46" s="185"/>
      <c r="C46" s="206">
        <f aca="true" t="shared" si="5" ref="C46:Y46">SUM(C44:C45)</f>
        <v>5478368429</v>
      </c>
      <c r="D46" s="206">
        <f>SUM(D44:D45)</f>
        <v>0</v>
      </c>
      <c r="E46" s="207">
        <f t="shared" si="5"/>
        <v>2190480760</v>
      </c>
      <c r="F46" s="88">
        <f t="shared" si="5"/>
        <v>2891621368</v>
      </c>
      <c r="G46" s="88">
        <f t="shared" si="5"/>
        <v>2454886462</v>
      </c>
      <c r="H46" s="88">
        <f t="shared" si="5"/>
        <v>1079175471</v>
      </c>
      <c r="I46" s="88">
        <f t="shared" si="5"/>
        <v>-52087362</v>
      </c>
      <c r="J46" s="88">
        <f t="shared" si="5"/>
        <v>3481974571</v>
      </c>
      <c r="K46" s="88">
        <f t="shared" si="5"/>
        <v>358443133</v>
      </c>
      <c r="L46" s="88">
        <f t="shared" si="5"/>
        <v>-141546444</v>
      </c>
      <c r="M46" s="88">
        <f t="shared" si="5"/>
        <v>1980614423</v>
      </c>
      <c r="N46" s="88">
        <f t="shared" si="5"/>
        <v>2197511112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5679485683</v>
      </c>
      <c r="X46" s="88">
        <f t="shared" si="5"/>
        <v>3379571748</v>
      </c>
      <c r="Y46" s="88">
        <f t="shared" si="5"/>
        <v>2299913935</v>
      </c>
      <c r="Z46" s="208">
        <f>+IF(X46&lt;&gt;0,+(Y46/X46)*100,0)</f>
        <v>68.05341346462221</v>
      </c>
      <c r="AA46" s="206">
        <f>SUM(AA44:AA45)</f>
        <v>2891621368</v>
      </c>
    </row>
    <row r="47" spans="1:27" ht="12.75">
      <c r="A47" s="214" t="s">
        <v>48</v>
      </c>
      <c r="B47" s="185"/>
      <c r="C47" s="157">
        <v>89824816</v>
      </c>
      <c r="D47" s="157">
        <v>0</v>
      </c>
      <c r="E47" s="158">
        <v>0</v>
      </c>
      <c r="F47" s="159">
        <v>0</v>
      </c>
      <c r="G47" s="60">
        <v>0</v>
      </c>
      <c r="H47" s="60">
        <v>-1</v>
      </c>
      <c r="I47" s="82">
        <v>0</v>
      </c>
      <c r="J47" s="60">
        <v>-1</v>
      </c>
      <c r="K47" s="60">
        <v>0</v>
      </c>
      <c r="L47" s="60">
        <v>-1</v>
      </c>
      <c r="M47" s="159">
        <v>0</v>
      </c>
      <c r="N47" s="60">
        <v>-1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-2</v>
      </c>
      <c r="X47" s="60"/>
      <c r="Y47" s="60">
        <v>-2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5568193245</v>
      </c>
      <c r="D48" s="217">
        <f>SUM(D46:D47)</f>
        <v>0</v>
      </c>
      <c r="E48" s="218">
        <f t="shared" si="6"/>
        <v>2190480760</v>
      </c>
      <c r="F48" s="219">
        <f t="shared" si="6"/>
        <v>2891621368</v>
      </c>
      <c r="G48" s="219">
        <f t="shared" si="6"/>
        <v>2454886462</v>
      </c>
      <c r="H48" s="220">
        <f t="shared" si="6"/>
        <v>1079175470</v>
      </c>
      <c r="I48" s="220">
        <f t="shared" si="6"/>
        <v>-52087362</v>
      </c>
      <c r="J48" s="220">
        <f t="shared" si="6"/>
        <v>3481974570</v>
      </c>
      <c r="K48" s="220">
        <f t="shared" si="6"/>
        <v>358443133</v>
      </c>
      <c r="L48" s="220">
        <f t="shared" si="6"/>
        <v>-141546445</v>
      </c>
      <c r="M48" s="219">
        <f t="shared" si="6"/>
        <v>1980614423</v>
      </c>
      <c r="N48" s="219">
        <f t="shared" si="6"/>
        <v>2197511111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5679485681</v>
      </c>
      <c r="X48" s="220">
        <f t="shared" si="6"/>
        <v>3379571748</v>
      </c>
      <c r="Y48" s="220">
        <f t="shared" si="6"/>
        <v>2299913933</v>
      </c>
      <c r="Z48" s="221">
        <f>+IF(X48&lt;&gt;0,+(Y48/X48)*100,0)</f>
        <v>68.05341340544311</v>
      </c>
      <c r="AA48" s="222">
        <f>SUM(AA46:AA47)</f>
        <v>2891621368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764114632</v>
      </c>
      <c r="D5" s="153">
        <f>SUM(D6:D8)</f>
        <v>0</v>
      </c>
      <c r="E5" s="154">
        <f t="shared" si="0"/>
        <v>986516319</v>
      </c>
      <c r="F5" s="100">
        <f t="shared" si="0"/>
        <v>812653220</v>
      </c>
      <c r="G5" s="100">
        <f t="shared" si="0"/>
        <v>1579884</v>
      </c>
      <c r="H5" s="100">
        <f t="shared" si="0"/>
        <v>10761112</v>
      </c>
      <c r="I5" s="100">
        <f t="shared" si="0"/>
        <v>21806328</v>
      </c>
      <c r="J5" s="100">
        <f t="shared" si="0"/>
        <v>34147324</v>
      </c>
      <c r="K5" s="100">
        <f t="shared" si="0"/>
        <v>53483064</v>
      </c>
      <c r="L5" s="100">
        <f t="shared" si="0"/>
        <v>39529704</v>
      </c>
      <c r="M5" s="100">
        <f t="shared" si="0"/>
        <v>51789370</v>
      </c>
      <c r="N5" s="100">
        <f t="shared" si="0"/>
        <v>144802138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178949462</v>
      </c>
      <c r="X5" s="100">
        <f t="shared" si="0"/>
        <v>201697549</v>
      </c>
      <c r="Y5" s="100">
        <f t="shared" si="0"/>
        <v>-22748087</v>
      </c>
      <c r="Z5" s="137">
        <f>+IF(X5&lt;&gt;0,+(Y5/X5)*100,0)</f>
        <v>-11.278316029512089</v>
      </c>
      <c r="AA5" s="153">
        <f>SUM(AA6:AA8)</f>
        <v>812653220</v>
      </c>
    </row>
    <row r="6" spans="1:27" ht="12.75">
      <c r="A6" s="138" t="s">
        <v>75</v>
      </c>
      <c r="B6" s="136"/>
      <c r="C6" s="155">
        <v>121804001</v>
      </c>
      <c r="D6" s="155"/>
      <c r="E6" s="156">
        <v>4379963</v>
      </c>
      <c r="F6" s="60">
        <v>213593581</v>
      </c>
      <c r="G6" s="60">
        <v>166196</v>
      </c>
      <c r="H6" s="60">
        <v>4225098</v>
      </c>
      <c r="I6" s="60">
        <v>6922537</v>
      </c>
      <c r="J6" s="60">
        <v>11313831</v>
      </c>
      <c r="K6" s="60">
        <v>10770896</v>
      </c>
      <c r="L6" s="60">
        <v>14126631</v>
      </c>
      <c r="M6" s="60">
        <v>15832903</v>
      </c>
      <c r="N6" s="60">
        <v>40730430</v>
      </c>
      <c r="O6" s="60"/>
      <c r="P6" s="60"/>
      <c r="Q6" s="60"/>
      <c r="R6" s="60"/>
      <c r="S6" s="60"/>
      <c r="T6" s="60"/>
      <c r="U6" s="60"/>
      <c r="V6" s="60"/>
      <c r="W6" s="60">
        <v>52044261</v>
      </c>
      <c r="X6" s="60">
        <v>814993</v>
      </c>
      <c r="Y6" s="60">
        <v>51229268</v>
      </c>
      <c r="Z6" s="140">
        <v>6285.85</v>
      </c>
      <c r="AA6" s="62">
        <v>213593581</v>
      </c>
    </row>
    <row r="7" spans="1:27" ht="12.75">
      <c r="A7" s="138" t="s">
        <v>76</v>
      </c>
      <c r="B7" s="136"/>
      <c r="C7" s="157">
        <v>13104676</v>
      </c>
      <c r="D7" s="157"/>
      <c r="E7" s="158">
        <v>982004912</v>
      </c>
      <c r="F7" s="159">
        <v>20969739</v>
      </c>
      <c r="G7" s="159">
        <v>2655</v>
      </c>
      <c r="H7" s="159">
        <v>520424</v>
      </c>
      <c r="I7" s="159">
        <v>659446</v>
      </c>
      <c r="J7" s="159">
        <v>1182525</v>
      </c>
      <c r="K7" s="159">
        <v>755310</v>
      </c>
      <c r="L7" s="159">
        <v>1626647</v>
      </c>
      <c r="M7" s="159">
        <v>1358157</v>
      </c>
      <c r="N7" s="159">
        <v>3740114</v>
      </c>
      <c r="O7" s="159"/>
      <c r="P7" s="159"/>
      <c r="Q7" s="159"/>
      <c r="R7" s="159"/>
      <c r="S7" s="159"/>
      <c r="T7" s="159"/>
      <c r="U7" s="159"/>
      <c r="V7" s="159"/>
      <c r="W7" s="159">
        <v>4922639</v>
      </c>
      <c r="X7" s="159">
        <v>200756112</v>
      </c>
      <c r="Y7" s="159">
        <v>-195833473</v>
      </c>
      <c r="Z7" s="141">
        <v>-97.55</v>
      </c>
      <c r="AA7" s="225">
        <v>20969739</v>
      </c>
    </row>
    <row r="8" spans="1:27" ht="12.75">
      <c r="A8" s="138" t="s">
        <v>77</v>
      </c>
      <c r="B8" s="136"/>
      <c r="C8" s="155">
        <v>629205955</v>
      </c>
      <c r="D8" s="155"/>
      <c r="E8" s="156">
        <v>131444</v>
      </c>
      <c r="F8" s="60">
        <v>578089900</v>
      </c>
      <c r="G8" s="60">
        <v>1411033</v>
      </c>
      <c r="H8" s="60">
        <v>6015590</v>
      </c>
      <c r="I8" s="60">
        <v>14224345</v>
      </c>
      <c r="J8" s="60">
        <v>21650968</v>
      </c>
      <c r="K8" s="60">
        <v>41956858</v>
      </c>
      <c r="L8" s="60">
        <v>23776426</v>
      </c>
      <c r="M8" s="60">
        <v>34598310</v>
      </c>
      <c r="N8" s="60">
        <v>100331594</v>
      </c>
      <c r="O8" s="60"/>
      <c r="P8" s="60"/>
      <c r="Q8" s="60"/>
      <c r="R8" s="60"/>
      <c r="S8" s="60"/>
      <c r="T8" s="60"/>
      <c r="U8" s="60"/>
      <c r="V8" s="60"/>
      <c r="W8" s="60">
        <v>121982562</v>
      </c>
      <c r="X8" s="60">
        <v>126444</v>
      </c>
      <c r="Y8" s="60">
        <v>121856118</v>
      </c>
      <c r="Z8" s="140">
        <v>96371.61</v>
      </c>
      <c r="AA8" s="62">
        <v>578089900</v>
      </c>
    </row>
    <row r="9" spans="1:27" ht="12.75">
      <c r="A9" s="135" t="s">
        <v>78</v>
      </c>
      <c r="B9" s="136"/>
      <c r="C9" s="153">
        <f aca="true" t="shared" si="1" ref="C9:Y9">SUM(C10:C14)</f>
        <v>887717306</v>
      </c>
      <c r="D9" s="153">
        <f>SUM(D10:D14)</f>
        <v>0</v>
      </c>
      <c r="E9" s="154">
        <f t="shared" si="1"/>
        <v>1082792154</v>
      </c>
      <c r="F9" s="100">
        <f t="shared" si="1"/>
        <v>1221746131</v>
      </c>
      <c r="G9" s="100">
        <f t="shared" si="1"/>
        <v>3938661</v>
      </c>
      <c r="H9" s="100">
        <f t="shared" si="1"/>
        <v>75319079</v>
      </c>
      <c r="I9" s="100">
        <f t="shared" si="1"/>
        <v>64485388</v>
      </c>
      <c r="J9" s="100">
        <f t="shared" si="1"/>
        <v>143743128</v>
      </c>
      <c r="K9" s="100">
        <f t="shared" si="1"/>
        <v>71211047</v>
      </c>
      <c r="L9" s="100">
        <f t="shared" si="1"/>
        <v>74668611</v>
      </c>
      <c r="M9" s="100">
        <f t="shared" si="1"/>
        <v>64450845</v>
      </c>
      <c r="N9" s="100">
        <f t="shared" si="1"/>
        <v>210330503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354073631</v>
      </c>
      <c r="X9" s="100">
        <f t="shared" si="1"/>
        <v>270987690</v>
      </c>
      <c r="Y9" s="100">
        <f t="shared" si="1"/>
        <v>83085941</v>
      </c>
      <c r="Z9" s="137">
        <f>+IF(X9&lt;&gt;0,+(Y9/X9)*100,0)</f>
        <v>30.660411548583628</v>
      </c>
      <c r="AA9" s="102">
        <f>SUM(AA10:AA14)</f>
        <v>1221746131</v>
      </c>
    </row>
    <row r="10" spans="1:27" ht="12.75">
      <c r="A10" s="138" t="s">
        <v>79</v>
      </c>
      <c r="B10" s="136"/>
      <c r="C10" s="155">
        <v>98514542</v>
      </c>
      <c r="D10" s="155"/>
      <c r="E10" s="156">
        <v>97128551</v>
      </c>
      <c r="F10" s="60">
        <v>77606805</v>
      </c>
      <c r="G10" s="60">
        <v>903832</v>
      </c>
      <c r="H10" s="60">
        <v>9206344</v>
      </c>
      <c r="I10" s="60">
        <v>1414434</v>
      </c>
      <c r="J10" s="60">
        <v>11524610</v>
      </c>
      <c r="K10" s="60">
        <v>6448785</v>
      </c>
      <c r="L10" s="60">
        <v>4305390</v>
      </c>
      <c r="M10" s="60">
        <v>4706016</v>
      </c>
      <c r="N10" s="60">
        <v>15460191</v>
      </c>
      <c r="O10" s="60"/>
      <c r="P10" s="60"/>
      <c r="Q10" s="60"/>
      <c r="R10" s="60"/>
      <c r="S10" s="60"/>
      <c r="T10" s="60"/>
      <c r="U10" s="60"/>
      <c r="V10" s="60"/>
      <c r="W10" s="60">
        <v>26984801</v>
      </c>
      <c r="X10" s="60">
        <v>24267697</v>
      </c>
      <c r="Y10" s="60">
        <v>2717104</v>
      </c>
      <c r="Z10" s="140">
        <v>11.2</v>
      </c>
      <c r="AA10" s="62">
        <v>77606805</v>
      </c>
    </row>
    <row r="11" spans="1:27" ht="12.75">
      <c r="A11" s="138" t="s">
        <v>80</v>
      </c>
      <c r="B11" s="136"/>
      <c r="C11" s="155">
        <v>130917828</v>
      </c>
      <c r="D11" s="155"/>
      <c r="E11" s="156">
        <v>84260846</v>
      </c>
      <c r="F11" s="60">
        <v>127835747</v>
      </c>
      <c r="G11" s="60">
        <v>1289636</v>
      </c>
      <c r="H11" s="60">
        <v>5750957</v>
      </c>
      <c r="I11" s="60">
        <v>8252105</v>
      </c>
      <c r="J11" s="60">
        <v>15292698</v>
      </c>
      <c r="K11" s="60">
        <v>8845705</v>
      </c>
      <c r="L11" s="60">
        <v>13890757</v>
      </c>
      <c r="M11" s="60">
        <v>10639407</v>
      </c>
      <c r="N11" s="60">
        <v>33375869</v>
      </c>
      <c r="O11" s="60"/>
      <c r="P11" s="60"/>
      <c r="Q11" s="60"/>
      <c r="R11" s="60"/>
      <c r="S11" s="60"/>
      <c r="T11" s="60"/>
      <c r="U11" s="60"/>
      <c r="V11" s="60"/>
      <c r="W11" s="60">
        <v>48668567</v>
      </c>
      <c r="X11" s="60">
        <v>28654690</v>
      </c>
      <c r="Y11" s="60">
        <v>20013877</v>
      </c>
      <c r="Z11" s="140">
        <v>69.85</v>
      </c>
      <c r="AA11" s="62">
        <v>127835747</v>
      </c>
    </row>
    <row r="12" spans="1:27" ht="12.75">
      <c r="A12" s="138" t="s">
        <v>81</v>
      </c>
      <c r="B12" s="136"/>
      <c r="C12" s="155">
        <v>148294793</v>
      </c>
      <c r="D12" s="155"/>
      <c r="E12" s="156">
        <v>35064265</v>
      </c>
      <c r="F12" s="60">
        <v>131897949</v>
      </c>
      <c r="G12" s="60">
        <v>1588352</v>
      </c>
      <c r="H12" s="60">
        <v>13927673</v>
      </c>
      <c r="I12" s="60">
        <v>10520977</v>
      </c>
      <c r="J12" s="60">
        <v>26037002</v>
      </c>
      <c r="K12" s="60">
        <v>12823838</v>
      </c>
      <c r="L12" s="60">
        <v>12670305</v>
      </c>
      <c r="M12" s="60">
        <v>8041412</v>
      </c>
      <c r="N12" s="60">
        <v>33535555</v>
      </c>
      <c r="O12" s="60"/>
      <c r="P12" s="60"/>
      <c r="Q12" s="60"/>
      <c r="R12" s="60"/>
      <c r="S12" s="60"/>
      <c r="T12" s="60"/>
      <c r="U12" s="60"/>
      <c r="V12" s="60"/>
      <c r="W12" s="60">
        <v>59572557</v>
      </c>
      <c r="X12" s="60"/>
      <c r="Y12" s="60">
        <v>59572557</v>
      </c>
      <c r="Z12" s="140"/>
      <c r="AA12" s="62">
        <v>131897949</v>
      </c>
    </row>
    <row r="13" spans="1:27" ht="12.75">
      <c r="A13" s="138" t="s">
        <v>82</v>
      </c>
      <c r="B13" s="136"/>
      <c r="C13" s="155">
        <v>464900263</v>
      </c>
      <c r="D13" s="155"/>
      <c r="E13" s="156">
        <v>794497026</v>
      </c>
      <c r="F13" s="60">
        <v>811453961</v>
      </c>
      <c r="G13" s="60">
        <v>156841</v>
      </c>
      <c r="H13" s="60">
        <v>43959546</v>
      </c>
      <c r="I13" s="60">
        <v>42536497</v>
      </c>
      <c r="J13" s="60">
        <v>86652884</v>
      </c>
      <c r="K13" s="60">
        <v>39629733</v>
      </c>
      <c r="L13" s="60">
        <v>39951984</v>
      </c>
      <c r="M13" s="60">
        <v>37339423</v>
      </c>
      <c r="N13" s="60">
        <v>116921140</v>
      </c>
      <c r="O13" s="60"/>
      <c r="P13" s="60"/>
      <c r="Q13" s="60"/>
      <c r="R13" s="60"/>
      <c r="S13" s="60"/>
      <c r="T13" s="60"/>
      <c r="U13" s="60"/>
      <c r="V13" s="60"/>
      <c r="W13" s="60">
        <v>203574024</v>
      </c>
      <c r="X13" s="60">
        <v>195170275</v>
      </c>
      <c r="Y13" s="60">
        <v>8403749</v>
      </c>
      <c r="Z13" s="140">
        <v>4.31</v>
      </c>
      <c r="AA13" s="62">
        <v>811453961</v>
      </c>
    </row>
    <row r="14" spans="1:27" ht="12.75">
      <c r="A14" s="138" t="s">
        <v>83</v>
      </c>
      <c r="B14" s="136"/>
      <c r="C14" s="157">
        <v>45089880</v>
      </c>
      <c r="D14" s="157"/>
      <c r="E14" s="158">
        <v>71841466</v>
      </c>
      <c r="F14" s="159">
        <v>72951669</v>
      </c>
      <c r="G14" s="159"/>
      <c r="H14" s="159">
        <v>2474559</v>
      </c>
      <c r="I14" s="159">
        <v>1761375</v>
      </c>
      <c r="J14" s="159">
        <v>4235934</v>
      </c>
      <c r="K14" s="159">
        <v>3462986</v>
      </c>
      <c r="L14" s="159">
        <v>3850175</v>
      </c>
      <c r="M14" s="159">
        <v>3724587</v>
      </c>
      <c r="N14" s="159">
        <v>11037748</v>
      </c>
      <c r="O14" s="159"/>
      <c r="P14" s="159"/>
      <c r="Q14" s="159"/>
      <c r="R14" s="159"/>
      <c r="S14" s="159"/>
      <c r="T14" s="159"/>
      <c r="U14" s="159"/>
      <c r="V14" s="159"/>
      <c r="W14" s="159">
        <v>15273682</v>
      </c>
      <c r="X14" s="159">
        <v>22895028</v>
      </c>
      <c r="Y14" s="159">
        <v>-7621346</v>
      </c>
      <c r="Z14" s="141">
        <v>-33.29</v>
      </c>
      <c r="AA14" s="225">
        <v>72951669</v>
      </c>
    </row>
    <row r="15" spans="1:27" ht="12.75">
      <c r="A15" s="135" t="s">
        <v>84</v>
      </c>
      <c r="B15" s="142"/>
      <c r="C15" s="153">
        <f aca="true" t="shared" si="2" ref="C15:Y15">SUM(C16:C18)</f>
        <v>1021272582</v>
      </c>
      <c r="D15" s="153">
        <f>SUM(D16:D18)</f>
        <v>0</v>
      </c>
      <c r="E15" s="154">
        <f t="shared" si="2"/>
        <v>1389641579</v>
      </c>
      <c r="F15" s="100">
        <f t="shared" si="2"/>
        <v>1550055927</v>
      </c>
      <c r="G15" s="100">
        <f t="shared" si="2"/>
        <v>-897975</v>
      </c>
      <c r="H15" s="100">
        <f t="shared" si="2"/>
        <v>41783144</v>
      </c>
      <c r="I15" s="100">
        <f t="shared" si="2"/>
        <v>53088644</v>
      </c>
      <c r="J15" s="100">
        <f t="shared" si="2"/>
        <v>93973813</v>
      </c>
      <c r="K15" s="100">
        <f t="shared" si="2"/>
        <v>49344023</v>
      </c>
      <c r="L15" s="100">
        <f t="shared" si="2"/>
        <v>90260397</v>
      </c>
      <c r="M15" s="100">
        <f t="shared" si="2"/>
        <v>97655765</v>
      </c>
      <c r="N15" s="100">
        <f t="shared" si="2"/>
        <v>237260185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331233998</v>
      </c>
      <c r="X15" s="100">
        <f t="shared" si="2"/>
        <v>376681366</v>
      </c>
      <c r="Y15" s="100">
        <f t="shared" si="2"/>
        <v>-45447368</v>
      </c>
      <c r="Z15" s="137">
        <f>+IF(X15&lt;&gt;0,+(Y15/X15)*100,0)</f>
        <v>-12.065202078512161</v>
      </c>
      <c r="AA15" s="102">
        <f>SUM(AA16:AA18)</f>
        <v>1550055927</v>
      </c>
    </row>
    <row r="16" spans="1:27" ht="12.75">
      <c r="A16" s="138" t="s">
        <v>85</v>
      </c>
      <c r="B16" s="136"/>
      <c r="C16" s="155">
        <v>30522338</v>
      </c>
      <c r="D16" s="155"/>
      <c r="E16" s="156">
        <v>39904403</v>
      </c>
      <c r="F16" s="60">
        <v>29727428</v>
      </c>
      <c r="G16" s="60"/>
      <c r="H16" s="60">
        <v>983233</v>
      </c>
      <c r="I16" s="60">
        <v>46981</v>
      </c>
      <c r="J16" s="60">
        <v>1030214</v>
      </c>
      <c r="K16" s="60">
        <v>699348</v>
      </c>
      <c r="L16" s="60">
        <v>320620</v>
      </c>
      <c r="M16" s="60">
        <v>314623</v>
      </c>
      <c r="N16" s="60">
        <v>1334591</v>
      </c>
      <c r="O16" s="60"/>
      <c r="P16" s="60"/>
      <c r="Q16" s="60"/>
      <c r="R16" s="60"/>
      <c r="S16" s="60"/>
      <c r="T16" s="60"/>
      <c r="U16" s="60"/>
      <c r="V16" s="60"/>
      <c r="W16" s="60">
        <v>2364805</v>
      </c>
      <c r="X16" s="60">
        <v>12100403</v>
      </c>
      <c r="Y16" s="60">
        <v>-9735598</v>
      </c>
      <c r="Z16" s="140">
        <v>-80.46</v>
      </c>
      <c r="AA16" s="62">
        <v>29727428</v>
      </c>
    </row>
    <row r="17" spans="1:27" ht="12.75">
      <c r="A17" s="138" t="s">
        <v>86</v>
      </c>
      <c r="B17" s="136"/>
      <c r="C17" s="155">
        <v>972413384</v>
      </c>
      <c r="D17" s="155"/>
      <c r="E17" s="156">
        <v>1331443438</v>
      </c>
      <c r="F17" s="60">
        <v>1501876229</v>
      </c>
      <c r="G17" s="60">
        <v>-897975</v>
      </c>
      <c r="H17" s="60">
        <v>40799911</v>
      </c>
      <c r="I17" s="60">
        <v>52490981</v>
      </c>
      <c r="J17" s="60">
        <v>92392917</v>
      </c>
      <c r="K17" s="60">
        <v>48161765</v>
      </c>
      <c r="L17" s="60">
        <v>89384649</v>
      </c>
      <c r="M17" s="60">
        <v>97257633</v>
      </c>
      <c r="N17" s="60">
        <v>234804047</v>
      </c>
      <c r="O17" s="60"/>
      <c r="P17" s="60"/>
      <c r="Q17" s="60"/>
      <c r="R17" s="60"/>
      <c r="S17" s="60"/>
      <c r="T17" s="60"/>
      <c r="U17" s="60"/>
      <c r="V17" s="60"/>
      <c r="W17" s="60">
        <v>327196964</v>
      </c>
      <c r="X17" s="60">
        <v>361732843</v>
      </c>
      <c r="Y17" s="60">
        <v>-34535879</v>
      </c>
      <c r="Z17" s="140">
        <v>-9.55</v>
      </c>
      <c r="AA17" s="62">
        <v>1501876229</v>
      </c>
    </row>
    <row r="18" spans="1:27" ht="12.75">
      <c r="A18" s="138" t="s">
        <v>87</v>
      </c>
      <c r="B18" s="136"/>
      <c r="C18" s="155">
        <v>18336860</v>
      </c>
      <c r="D18" s="155"/>
      <c r="E18" s="156">
        <v>18293738</v>
      </c>
      <c r="F18" s="60">
        <v>18452270</v>
      </c>
      <c r="G18" s="60"/>
      <c r="H18" s="60"/>
      <c r="I18" s="60">
        <v>550682</v>
      </c>
      <c r="J18" s="60">
        <v>550682</v>
      </c>
      <c r="K18" s="60">
        <v>482910</v>
      </c>
      <c r="L18" s="60">
        <v>555128</v>
      </c>
      <c r="M18" s="60">
        <v>83509</v>
      </c>
      <c r="N18" s="60">
        <v>1121547</v>
      </c>
      <c r="O18" s="60"/>
      <c r="P18" s="60"/>
      <c r="Q18" s="60"/>
      <c r="R18" s="60"/>
      <c r="S18" s="60"/>
      <c r="T18" s="60"/>
      <c r="U18" s="60"/>
      <c r="V18" s="60"/>
      <c r="W18" s="60">
        <v>1672229</v>
      </c>
      <c r="X18" s="60">
        <v>2848120</v>
      </c>
      <c r="Y18" s="60">
        <v>-1175891</v>
      </c>
      <c r="Z18" s="140">
        <v>-41.29</v>
      </c>
      <c r="AA18" s="62">
        <v>18452270</v>
      </c>
    </row>
    <row r="19" spans="1:27" ht="12.75">
      <c r="A19" s="135" t="s">
        <v>88</v>
      </c>
      <c r="B19" s="142"/>
      <c r="C19" s="153">
        <f aca="true" t="shared" si="3" ref="C19:Y19">SUM(C20:C23)</f>
        <v>2930007695</v>
      </c>
      <c r="D19" s="153">
        <f>SUM(D20:D23)</f>
        <v>0</v>
      </c>
      <c r="E19" s="154">
        <f t="shared" si="3"/>
        <v>4939787408</v>
      </c>
      <c r="F19" s="100">
        <f t="shared" si="3"/>
        <v>5266466723</v>
      </c>
      <c r="G19" s="100">
        <f t="shared" si="3"/>
        <v>32413688</v>
      </c>
      <c r="H19" s="100">
        <f t="shared" si="3"/>
        <v>124431874</v>
      </c>
      <c r="I19" s="100">
        <f t="shared" si="3"/>
        <v>165868626</v>
      </c>
      <c r="J19" s="100">
        <f t="shared" si="3"/>
        <v>322714188</v>
      </c>
      <c r="K19" s="100">
        <f t="shared" si="3"/>
        <v>258049474</v>
      </c>
      <c r="L19" s="100">
        <f t="shared" si="3"/>
        <v>212801076</v>
      </c>
      <c r="M19" s="100">
        <f t="shared" si="3"/>
        <v>183075681</v>
      </c>
      <c r="N19" s="100">
        <f t="shared" si="3"/>
        <v>653926231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976640419</v>
      </c>
      <c r="X19" s="100">
        <f t="shared" si="3"/>
        <v>1008911182</v>
      </c>
      <c r="Y19" s="100">
        <f t="shared" si="3"/>
        <v>-32270763</v>
      </c>
      <c r="Z19" s="137">
        <f>+IF(X19&lt;&gt;0,+(Y19/X19)*100,0)</f>
        <v>-3.1985732317911806</v>
      </c>
      <c r="AA19" s="102">
        <f>SUM(AA20:AA23)</f>
        <v>5266466723</v>
      </c>
    </row>
    <row r="20" spans="1:27" ht="12.75">
      <c r="A20" s="138" t="s">
        <v>89</v>
      </c>
      <c r="B20" s="136"/>
      <c r="C20" s="155">
        <v>977518215</v>
      </c>
      <c r="D20" s="155"/>
      <c r="E20" s="156">
        <v>1071737045</v>
      </c>
      <c r="F20" s="60">
        <v>1097631727</v>
      </c>
      <c r="G20" s="60">
        <v>20049033</v>
      </c>
      <c r="H20" s="60">
        <v>50151874</v>
      </c>
      <c r="I20" s="60">
        <v>65684515</v>
      </c>
      <c r="J20" s="60">
        <v>135885422</v>
      </c>
      <c r="K20" s="60">
        <v>84857255</v>
      </c>
      <c r="L20" s="60">
        <v>51456319</v>
      </c>
      <c r="M20" s="60">
        <v>33171488</v>
      </c>
      <c r="N20" s="60">
        <v>169485062</v>
      </c>
      <c r="O20" s="60"/>
      <c r="P20" s="60"/>
      <c r="Q20" s="60"/>
      <c r="R20" s="60"/>
      <c r="S20" s="60"/>
      <c r="T20" s="60"/>
      <c r="U20" s="60"/>
      <c r="V20" s="60"/>
      <c r="W20" s="60">
        <v>305370484</v>
      </c>
      <c r="X20" s="60">
        <v>321748900</v>
      </c>
      <c r="Y20" s="60">
        <v>-16378416</v>
      </c>
      <c r="Z20" s="140">
        <v>-5.09</v>
      </c>
      <c r="AA20" s="62">
        <v>1097631727</v>
      </c>
    </row>
    <row r="21" spans="1:27" ht="12.75">
      <c r="A21" s="138" t="s">
        <v>90</v>
      </c>
      <c r="B21" s="136"/>
      <c r="C21" s="155">
        <v>1159901400</v>
      </c>
      <c r="D21" s="155"/>
      <c r="E21" s="156">
        <v>2366730000</v>
      </c>
      <c r="F21" s="60">
        <v>2493544165</v>
      </c>
      <c r="G21" s="60">
        <v>9521339</v>
      </c>
      <c r="H21" s="60">
        <v>60827273</v>
      </c>
      <c r="I21" s="60">
        <v>71899550</v>
      </c>
      <c r="J21" s="60">
        <v>142248162</v>
      </c>
      <c r="K21" s="60">
        <v>100181581</v>
      </c>
      <c r="L21" s="60">
        <v>93630194</v>
      </c>
      <c r="M21" s="60">
        <v>93207888</v>
      </c>
      <c r="N21" s="60">
        <v>287019663</v>
      </c>
      <c r="O21" s="60"/>
      <c r="P21" s="60"/>
      <c r="Q21" s="60"/>
      <c r="R21" s="60"/>
      <c r="S21" s="60"/>
      <c r="T21" s="60"/>
      <c r="U21" s="60"/>
      <c r="V21" s="60"/>
      <c r="W21" s="60">
        <v>429267825</v>
      </c>
      <c r="X21" s="60">
        <v>252548400</v>
      </c>
      <c r="Y21" s="60">
        <v>176719425</v>
      </c>
      <c r="Z21" s="140">
        <v>69.97</v>
      </c>
      <c r="AA21" s="62">
        <v>2493544165</v>
      </c>
    </row>
    <row r="22" spans="1:27" ht="12.75">
      <c r="A22" s="138" t="s">
        <v>91</v>
      </c>
      <c r="B22" s="136"/>
      <c r="C22" s="157">
        <v>583306021</v>
      </c>
      <c r="D22" s="157"/>
      <c r="E22" s="158">
        <v>1135112920</v>
      </c>
      <c r="F22" s="159">
        <v>1156684698</v>
      </c>
      <c r="G22" s="159">
        <v>2681704</v>
      </c>
      <c r="H22" s="159">
        <v>9374812</v>
      </c>
      <c r="I22" s="159">
        <v>19142272</v>
      </c>
      <c r="J22" s="159">
        <v>31198788</v>
      </c>
      <c r="K22" s="159">
        <v>54062432</v>
      </c>
      <c r="L22" s="159">
        <v>33853310</v>
      </c>
      <c r="M22" s="159">
        <v>29088640</v>
      </c>
      <c r="N22" s="159">
        <v>117004382</v>
      </c>
      <c r="O22" s="159"/>
      <c r="P22" s="159"/>
      <c r="Q22" s="159"/>
      <c r="R22" s="159"/>
      <c r="S22" s="159"/>
      <c r="T22" s="159"/>
      <c r="U22" s="159"/>
      <c r="V22" s="159"/>
      <c r="W22" s="159">
        <v>148203170</v>
      </c>
      <c r="X22" s="159">
        <v>321540000</v>
      </c>
      <c r="Y22" s="159">
        <v>-173336830</v>
      </c>
      <c r="Z22" s="141">
        <v>-53.91</v>
      </c>
      <c r="AA22" s="225">
        <v>1156684698</v>
      </c>
    </row>
    <row r="23" spans="1:27" ht="12.75">
      <c r="A23" s="138" t="s">
        <v>92</v>
      </c>
      <c r="B23" s="136"/>
      <c r="C23" s="155">
        <v>209282059</v>
      </c>
      <c r="D23" s="155"/>
      <c r="E23" s="156">
        <v>366207443</v>
      </c>
      <c r="F23" s="60">
        <v>518606133</v>
      </c>
      <c r="G23" s="60">
        <v>161612</v>
      </c>
      <c r="H23" s="60">
        <v>4077915</v>
      </c>
      <c r="I23" s="60">
        <v>9142289</v>
      </c>
      <c r="J23" s="60">
        <v>13381816</v>
      </c>
      <c r="K23" s="60">
        <v>18948206</v>
      </c>
      <c r="L23" s="60">
        <v>33861253</v>
      </c>
      <c r="M23" s="60">
        <v>27607665</v>
      </c>
      <c r="N23" s="60">
        <v>80417124</v>
      </c>
      <c r="O23" s="60"/>
      <c r="P23" s="60"/>
      <c r="Q23" s="60"/>
      <c r="R23" s="60"/>
      <c r="S23" s="60"/>
      <c r="T23" s="60"/>
      <c r="U23" s="60"/>
      <c r="V23" s="60"/>
      <c r="W23" s="60">
        <v>93798940</v>
      </c>
      <c r="X23" s="60">
        <v>113073882</v>
      </c>
      <c r="Y23" s="60">
        <v>-19274942</v>
      </c>
      <c r="Z23" s="140">
        <v>-17.05</v>
      </c>
      <c r="AA23" s="62">
        <v>518606133</v>
      </c>
    </row>
    <row r="24" spans="1:27" ht="12.75">
      <c r="A24" s="135" t="s">
        <v>93</v>
      </c>
      <c r="B24" s="142"/>
      <c r="C24" s="153">
        <v>95402515</v>
      </c>
      <c r="D24" s="153"/>
      <c r="E24" s="154">
        <v>58010750</v>
      </c>
      <c r="F24" s="100">
        <v>49192532</v>
      </c>
      <c r="G24" s="100">
        <v>946014</v>
      </c>
      <c r="H24" s="100">
        <v>6664066</v>
      </c>
      <c r="I24" s="100">
        <v>9226361</v>
      </c>
      <c r="J24" s="100">
        <v>16836441</v>
      </c>
      <c r="K24" s="100">
        <v>10293211</v>
      </c>
      <c r="L24" s="100">
        <v>2475192</v>
      </c>
      <c r="M24" s="100">
        <v>9214284</v>
      </c>
      <c r="N24" s="100">
        <v>21982687</v>
      </c>
      <c r="O24" s="100"/>
      <c r="P24" s="100"/>
      <c r="Q24" s="100"/>
      <c r="R24" s="100"/>
      <c r="S24" s="100"/>
      <c r="T24" s="100"/>
      <c r="U24" s="100"/>
      <c r="V24" s="100"/>
      <c r="W24" s="100">
        <v>38819128</v>
      </c>
      <c r="X24" s="100">
        <v>28099486</v>
      </c>
      <c r="Y24" s="100">
        <v>10719642</v>
      </c>
      <c r="Z24" s="137">
        <v>38.15</v>
      </c>
      <c r="AA24" s="102">
        <v>49192532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5698514730</v>
      </c>
      <c r="D25" s="217">
        <f>+D5+D9+D15+D19+D24</f>
        <v>0</v>
      </c>
      <c r="E25" s="230">
        <f t="shared" si="4"/>
        <v>8456748210</v>
      </c>
      <c r="F25" s="219">
        <f t="shared" si="4"/>
        <v>8900114533</v>
      </c>
      <c r="G25" s="219">
        <f t="shared" si="4"/>
        <v>37980272</v>
      </c>
      <c r="H25" s="219">
        <f t="shared" si="4"/>
        <v>258959275</v>
      </c>
      <c r="I25" s="219">
        <f t="shared" si="4"/>
        <v>314475347</v>
      </c>
      <c r="J25" s="219">
        <f t="shared" si="4"/>
        <v>611414894</v>
      </c>
      <c r="K25" s="219">
        <f t="shared" si="4"/>
        <v>442380819</v>
      </c>
      <c r="L25" s="219">
        <f t="shared" si="4"/>
        <v>419734980</v>
      </c>
      <c r="M25" s="219">
        <f t="shared" si="4"/>
        <v>406185945</v>
      </c>
      <c r="N25" s="219">
        <f t="shared" si="4"/>
        <v>1268301744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1879716638</v>
      </c>
      <c r="X25" s="219">
        <f t="shared" si="4"/>
        <v>1886377273</v>
      </c>
      <c r="Y25" s="219">
        <f t="shared" si="4"/>
        <v>-6660635</v>
      </c>
      <c r="Z25" s="231">
        <f>+IF(X25&lt;&gt;0,+(Y25/X25)*100,0)</f>
        <v>-0.3530913510958102</v>
      </c>
      <c r="AA25" s="232">
        <f>+AA5+AA9+AA15+AA19+AA24</f>
        <v>8900114533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1699596798</v>
      </c>
      <c r="D28" s="155"/>
      <c r="E28" s="156">
        <v>2015145986</v>
      </c>
      <c r="F28" s="60">
        <v>2697070840</v>
      </c>
      <c r="G28" s="60">
        <v>1099899</v>
      </c>
      <c r="H28" s="60">
        <v>83068754</v>
      </c>
      <c r="I28" s="60">
        <v>86426221</v>
      </c>
      <c r="J28" s="60">
        <v>170594874</v>
      </c>
      <c r="K28" s="60">
        <v>159553089</v>
      </c>
      <c r="L28" s="60">
        <v>134004331</v>
      </c>
      <c r="M28" s="60">
        <v>151594970</v>
      </c>
      <c r="N28" s="60">
        <v>445152390</v>
      </c>
      <c r="O28" s="60"/>
      <c r="P28" s="60"/>
      <c r="Q28" s="60"/>
      <c r="R28" s="60"/>
      <c r="S28" s="60"/>
      <c r="T28" s="60"/>
      <c r="U28" s="60"/>
      <c r="V28" s="60"/>
      <c r="W28" s="60">
        <v>615747264</v>
      </c>
      <c r="X28" s="60">
        <v>648070347</v>
      </c>
      <c r="Y28" s="60">
        <v>-32323083</v>
      </c>
      <c r="Z28" s="140">
        <v>-4.99</v>
      </c>
      <c r="AA28" s="155">
        <v>2697070840</v>
      </c>
    </row>
    <row r="29" spans="1:27" ht="12.75">
      <c r="A29" s="234" t="s">
        <v>134</v>
      </c>
      <c r="B29" s="136"/>
      <c r="C29" s="155">
        <v>33285222</v>
      </c>
      <c r="D29" s="155"/>
      <c r="E29" s="156">
        <v>52750000</v>
      </c>
      <c r="F29" s="60">
        <v>52809419</v>
      </c>
      <c r="G29" s="60">
        <v>53810</v>
      </c>
      <c r="H29" s="60">
        <v>1653876</v>
      </c>
      <c r="I29" s="60">
        <v>80918</v>
      </c>
      <c r="J29" s="60">
        <v>1788604</v>
      </c>
      <c r="K29" s="60">
        <v>991461</v>
      </c>
      <c r="L29" s="60">
        <v>1615309</v>
      </c>
      <c r="M29" s="60">
        <v>1775899</v>
      </c>
      <c r="N29" s="60">
        <v>4382669</v>
      </c>
      <c r="O29" s="60"/>
      <c r="P29" s="60"/>
      <c r="Q29" s="60"/>
      <c r="R29" s="60"/>
      <c r="S29" s="60"/>
      <c r="T29" s="60"/>
      <c r="U29" s="60"/>
      <c r="V29" s="60"/>
      <c r="W29" s="60">
        <v>6171273</v>
      </c>
      <c r="X29" s="60">
        <v>4831510</v>
      </c>
      <c r="Y29" s="60">
        <v>1339763</v>
      </c>
      <c r="Z29" s="140">
        <v>27.73</v>
      </c>
      <c r="AA29" s="62">
        <v>52809419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1732882020</v>
      </c>
      <c r="D32" s="210">
        <f>SUM(D28:D31)</f>
        <v>0</v>
      </c>
      <c r="E32" s="211">
        <f t="shared" si="5"/>
        <v>2067895986</v>
      </c>
      <c r="F32" s="77">
        <f t="shared" si="5"/>
        <v>2749880259</v>
      </c>
      <c r="G32" s="77">
        <f t="shared" si="5"/>
        <v>1153709</v>
      </c>
      <c r="H32" s="77">
        <f t="shared" si="5"/>
        <v>84722630</v>
      </c>
      <c r="I32" s="77">
        <f t="shared" si="5"/>
        <v>86507139</v>
      </c>
      <c r="J32" s="77">
        <f t="shared" si="5"/>
        <v>172383478</v>
      </c>
      <c r="K32" s="77">
        <f t="shared" si="5"/>
        <v>160544550</v>
      </c>
      <c r="L32" s="77">
        <f t="shared" si="5"/>
        <v>135619640</v>
      </c>
      <c r="M32" s="77">
        <f t="shared" si="5"/>
        <v>153370869</v>
      </c>
      <c r="N32" s="77">
        <f t="shared" si="5"/>
        <v>449535059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621918537</v>
      </c>
      <c r="X32" s="77">
        <f t="shared" si="5"/>
        <v>652901857</v>
      </c>
      <c r="Y32" s="77">
        <f t="shared" si="5"/>
        <v>-30983320</v>
      </c>
      <c r="Z32" s="212">
        <f>+IF(X32&lt;&gt;0,+(Y32/X32)*100,0)</f>
        <v>-4.745478921191061</v>
      </c>
      <c r="AA32" s="79">
        <f>SUM(AA28:AA31)</f>
        <v>2749880259</v>
      </c>
    </row>
    <row r="33" spans="1:27" ht="12.75">
      <c r="A33" s="237" t="s">
        <v>51</v>
      </c>
      <c r="B33" s="136" t="s">
        <v>137</v>
      </c>
      <c r="C33" s="155">
        <v>72532220</v>
      </c>
      <c r="D33" s="155"/>
      <c r="E33" s="156">
        <v>76200000</v>
      </c>
      <c r="F33" s="60">
        <v>77789530</v>
      </c>
      <c r="G33" s="60">
        <v>3373630</v>
      </c>
      <c r="H33" s="60">
        <v>4136827</v>
      </c>
      <c r="I33" s="60">
        <v>4101696</v>
      </c>
      <c r="J33" s="60">
        <v>11612153</v>
      </c>
      <c r="K33" s="60">
        <v>4402819</v>
      </c>
      <c r="L33" s="60">
        <v>6368172</v>
      </c>
      <c r="M33" s="60">
        <v>2133298</v>
      </c>
      <c r="N33" s="60">
        <v>12904289</v>
      </c>
      <c r="O33" s="60"/>
      <c r="P33" s="60"/>
      <c r="Q33" s="60"/>
      <c r="R33" s="60"/>
      <c r="S33" s="60"/>
      <c r="T33" s="60"/>
      <c r="U33" s="60"/>
      <c r="V33" s="60"/>
      <c r="W33" s="60">
        <v>24516442</v>
      </c>
      <c r="X33" s="60">
        <v>24580000</v>
      </c>
      <c r="Y33" s="60">
        <v>-63558</v>
      </c>
      <c r="Z33" s="140">
        <v>-0.26</v>
      </c>
      <c r="AA33" s="62">
        <v>77789530</v>
      </c>
    </row>
    <row r="34" spans="1:27" ht="12.75">
      <c r="A34" s="237" t="s">
        <v>52</v>
      </c>
      <c r="B34" s="136" t="s">
        <v>138</v>
      </c>
      <c r="C34" s="155">
        <v>2533155085</v>
      </c>
      <c r="D34" s="155"/>
      <c r="E34" s="156">
        <v>4000000000</v>
      </c>
      <c r="F34" s="60">
        <v>3446950000</v>
      </c>
      <c r="G34" s="60">
        <v>18922378</v>
      </c>
      <c r="H34" s="60">
        <v>103733925</v>
      </c>
      <c r="I34" s="60">
        <v>114847440</v>
      </c>
      <c r="J34" s="60">
        <v>237503743</v>
      </c>
      <c r="K34" s="60">
        <v>104490986</v>
      </c>
      <c r="L34" s="60">
        <v>121950007</v>
      </c>
      <c r="M34" s="60">
        <v>89499120</v>
      </c>
      <c r="N34" s="60">
        <v>315940113</v>
      </c>
      <c r="O34" s="60"/>
      <c r="P34" s="60"/>
      <c r="Q34" s="60"/>
      <c r="R34" s="60"/>
      <c r="S34" s="60"/>
      <c r="T34" s="60"/>
      <c r="U34" s="60"/>
      <c r="V34" s="60"/>
      <c r="W34" s="60">
        <v>553443856</v>
      </c>
      <c r="X34" s="60">
        <v>632855938</v>
      </c>
      <c r="Y34" s="60">
        <v>-79412082</v>
      </c>
      <c r="Z34" s="140">
        <v>-12.55</v>
      </c>
      <c r="AA34" s="62">
        <v>3446950000</v>
      </c>
    </row>
    <row r="35" spans="1:27" ht="12.75">
      <c r="A35" s="237" t="s">
        <v>53</v>
      </c>
      <c r="B35" s="136"/>
      <c r="C35" s="155">
        <v>1359945407</v>
      </c>
      <c r="D35" s="155"/>
      <c r="E35" s="156">
        <v>2312652225</v>
      </c>
      <c r="F35" s="60">
        <v>2625494745</v>
      </c>
      <c r="G35" s="60">
        <v>14530553</v>
      </c>
      <c r="H35" s="60">
        <v>66365891</v>
      </c>
      <c r="I35" s="60">
        <v>109019075</v>
      </c>
      <c r="J35" s="60">
        <v>189915519</v>
      </c>
      <c r="K35" s="60">
        <v>172942461</v>
      </c>
      <c r="L35" s="60">
        <v>155797164</v>
      </c>
      <c r="M35" s="60">
        <v>161182650</v>
      </c>
      <c r="N35" s="60">
        <v>489922275</v>
      </c>
      <c r="O35" s="60"/>
      <c r="P35" s="60"/>
      <c r="Q35" s="60"/>
      <c r="R35" s="60"/>
      <c r="S35" s="60"/>
      <c r="T35" s="60"/>
      <c r="U35" s="60"/>
      <c r="V35" s="60"/>
      <c r="W35" s="60">
        <v>679837794</v>
      </c>
      <c r="X35" s="60">
        <v>576039478</v>
      </c>
      <c r="Y35" s="60">
        <v>103798316</v>
      </c>
      <c r="Z35" s="140">
        <v>18.02</v>
      </c>
      <c r="AA35" s="62">
        <v>2625494745</v>
      </c>
    </row>
    <row r="36" spans="1:27" ht="12.75">
      <c r="A36" s="238" t="s">
        <v>139</v>
      </c>
      <c r="B36" s="149"/>
      <c r="C36" s="222">
        <f aca="true" t="shared" si="6" ref="C36:Y36">SUM(C32:C35)</f>
        <v>5698514732</v>
      </c>
      <c r="D36" s="222">
        <f>SUM(D32:D35)</f>
        <v>0</v>
      </c>
      <c r="E36" s="218">
        <f t="shared" si="6"/>
        <v>8456748211</v>
      </c>
      <c r="F36" s="220">
        <f t="shared" si="6"/>
        <v>8900114534</v>
      </c>
      <c r="G36" s="220">
        <f t="shared" si="6"/>
        <v>37980270</v>
      </c>
      <c r="H36" s="220">
        <f t="shared" si="6"/>
        <v>258959273</v>
      </c>
      <c r="I36" s="220">
        <f t="shared" si="6"/>
        <v>314475350</v>
      </c>
      <c r="J36" s="220">
        <f t="shared" si="6"/>
        <v>611414893</v>
      </c>
      <c r="K36" s="220">
        <f t="shared" si="6"/>
        <v>442380816</v>
      </c>
      <c r="L36" s="220">
        <f t="shared" si="6"/>
        <v>419734983</v>
      </c>
      <c r="M36" s="220">
        <f t="shared" si="6"/>
        <v>406185937</v>
      </c>
      <c r="N36" s="220">
        <f t="shared" si="6"/>
        <v>1268301736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1879716629</v>
      </c>
      <c r="X36" s="220">
        <f t="shared" si="6"/>
        <v>1886377273</v>
      </c>
      <c r="Y36" s="220">
        <f t="shared" si="6"/>
        <v>-6660644</v>
      </c>
      <c r="Z36" s="221">
        <f>+IF(X36&lt;&gt;0,+(Y36/X36)*100,0)</f>
        <v>-0.35309182820079493</v>
      </c>
      <c r="AA36" s="239">
        <f>SUM(AA32:AA35)</f>
        <v>8900114534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351348850</v>
      </c>
      <c r="D6" s="155"/>
      <c r="E6" s="59">
        <v>109764000</v>
      </c>
      <c r="F6" s="60">
        <v>109764000</v>
      </c>
      <c r="G6" s="60">
        <v>183743408</v>
      </c>
      <c r="H6" s="60">
        <v>224104754</v>
      </c>
      <c r="I6" s="60">
        <v>256749920</v>
      </c>
      <c r="J6" s="60">
        <v>256749920</v>
      </c>
      <c r="K6" s="60">
        <v>137458731</v>
      </c>
      <c r="L6" s="60">
        <v>285197210</v>
      </c>
      <c r="M6" s="60">
        <v>197053158</v>
      </c>
      <c r="N6" s="60">
        <v>197053158</v>
      </c>
      <c r="O6" s="60"/>
      <c r="P6" s="60"/>
      <c r="Q6" s="60"/>
      <c r="R6" s="60"/>
      <c r="S6" s="60"/>
      <c r="T6" s="60"/>
      <c r="U6" s="60"/>
      <c r="V6" s="60"/>
      <c r="W6" s="60">
        <v>197053158</v>
      </c>
      <c r="X6" s="60">
        <v>54882000</v>
      </c>
      <c r="Y6" s="60">
        <v>142171158</v>
      </c>
      <c r="Z6" s="140">
        <v>259.05</v>
      </c>
      <c r="AA6" s="62">
        <v>109764000</v>
      </c>
    </row>
    <row r="7" spans="1:27" ht="12.75">
      <c r="A7" s="249" t="s">
        <v>144</v>
      </c>
      <c r="B7" s="182"/>
      <c r="C7" s="155">
        <v>7437051180</v>
      </c>
      <c r="D7" s="155"/>
      <c r="E7" s="59">
        <v>7442199195</v>
      </c>
      <c r="F7" s="60">
        <v>7531733195</v>
      </c>
      <c r="G7" s="60">
        <v>7405739561</v>
      </c>
      <c r="H7" s="60">
        <v>7411177780</v>
      </c>
      <c r="I7" s="60">
        <v>7403521222</v>
      </c>
      <c r="J7" s="60">
        <v>7403521222</v>
      </c>
      <c r="K7" s="60">
        <v>7404585396</v>
      </c>
      <c r="L7" s="60">
        <v>7422516105</v>
      </c>
      <c r="M7" s="60">
        <v>7417034199</v>
      </c>
      <c r="N7" s="60">
        <v>7417034199</v>
      </c>
      <c r="O7" s="60"/>
      <c r="P7" s="60"/>
      <c r="Q7" s="60"/>
      <c r="R7" s="60"/>
      <c r="S7" s="60"/>
      <c r="T7" s="60"/>
      <c r="U7" s="60"/>
      <c r="V7" s="60"/>
      <c r="W7" s="60">
        <v>7417034199</v>
      </c>
      <c r="X7" s="60">
        <v>3765866598</v>
      </c>
      <c r="Y7" s="60">
        <v>3651167601</v>
      </c>
      <c r="Z7" s="140">
        <v>96.95</v>
      </c>
      <c r="AA7" s="62">
        <v>7531733195</v>
      </c>
    </row>
    <row r="8" spans="1:27" ht="12.75">
      <c r="A8" s="249" t="s">
        <v>145</v>
      </c>
      <c r="B8" s="182"/>
      <c r="C8" s="155">
        <v>5630017972</v>
      </c>
      <c r="D8" s="155"/>
      <c r="E8" s="59">
        <v>6349964260</v>
      </c>
      <c r="F8" s="60">
        <v>6349964260</v>
      </c>
      <c r="G8" s="60">
        <v>5010921332</v>
      </c>
      <c r="H8" s="60">
        <v>5020073334</v>
      </c>
      <c r="I8" s="60">
        <v>5236134795</v>
      </c>
      <c r="J8" s="60">
        <v>5236134795</v>
      </c>
      <c r="K8" s="60">
        <v>5329501855</v>
      </c>
      <c r="L8" s="60">
        <v>4910140613</v>
      </c>
      <c r="M8" s="60">
        <v>5034223871</v>
      </c>
      <c r="N8" s="60">
        <v>5034223871</v>
      </c>
      <c r="O8" s="60"/>
      <c r="P8" s="60"/>
      <c r="Q8" s="60"/>
      <c r="R8" s="60"/>
      <c r="S8" s="60"/>
      <c r="T8" s="60"/>
      <c r="U8" s="60"/>
      <c r="V8" s="60"/>
      <c r="W8" s="60">
        <v>5034223871</v>
      </c>
      <c r="X8" s="60">
        <v>3174982130</v>
      </c>
      <c r="Y8" s="60">
        <v>1859241741</v>
      </c>
      <c r="Z8" s="140">
        <v>58.56</v>
      </c>
      <c r="AA8" s="62">
        <v>6349964260</v>
      </c>
    </row>
    <row r="9" spans="1:27" ht="12.75">
      <c r="A9" s="249" t="s">
        <v>146</v>
      </c>
      <c r="B9" s="182"/>
      <c r="C9" s="155">
        <v>1402752305</v>
      </c>
      <c r="D9" s="155"/>
      <c r="E9" s="59">
        <v>1448961501</v>
      </c>
      <c r="F9" s="60">
        <v>1448961501</v>
      </c>
      <c r="G9" s="60">
        <v>1400141241</v>
      </c>
      <c r="H9" s="60">
        <v>1491001907</v>
      </c>
      <c r="I9" s="60">
        <v>1926390966</v>
      </c>
      <c r="J9" s="60">
        <v>1926390966</v>
      </c>
      <c r="K9" s="60">
        <v>1299058256</v>
      </c>
      <c r="L9" s="60">
        <v>1539779868</v>
      </c>
      <c r="M9" s="60">
        <v>1574729574</v>
      </c>
      <c r="N9" s="60">
        <v>1574729574</v>
      </c>
      <c r="O9" s="60"/>
      <c r="P9" s="60"/>
      <c r="Q9" s="60"/>
      <c r="R9" s="60"/>
      <c r="S9" s="60"/>
      <c r="T9" s="60"/>
      <c r="U9" s="60"/>
      <c r="V9" s="60"/>
      <c r="W9" s="60">
        <v>1574729574</v>
      </c>
      <c r="X9" s="60">
        <v>724480751</v>
      </c>
      <c r="Y9" s="60">
        <v>850248823</v>
      </c>
      <c r="Z9" s="140">
        <v>117.36</v>
      </c>
      <c r="AA9" s="62">
        <v>1448961501</v>
      </c>
    </row>
    <row r="10" spans="1:27" ht="12.75">
      <c r="A10" s="249" t="s">
        <v>147</v>
      </c>
      <c r="B10" s="182"/>
      <c r="C10" s="155">
        <v>14290440</v>
      </c>
      <c r="D10" s="155"/>
      <c r="E10" s="59">
        <v>15656603</v>
      </c>
      <c r="F10" s="60">
        <v>15656603</v>
      </c>
      <c r="G10" s="159">
        <v>14290440</v>
      </c>
      <c r="H10" s="159">
        <v>14290440</v>
      </c>
      <c r="I10" s="159">
        <v>14290440</v>
      </c>
      <c r="J10" s="60">
        <v>14290440</v>
      </c>
      <c r="K10" s="159">
        <v>14290440</v>
      </c>
      <c r="L10" s="159">
        <v>14290440</v>
      </c>
      <c r="M10" s="60">
        <v>14290440</v>
      </c>
      <c r="N10" s="159">
        <v>14290440</v>
      </c>
      <c r="O10" s="159"/>
      <c r="P10" s="159"/>
      <c r="Q10" s="60"/>
      <c r="R10" s="159"/>
      <c r="S10" s="159"/>
      <c r="T10" s="60"/>
      <c r="U10" s="159"/>
      <c r="V10" s="159"/>
      <c r="W10" s="159">
        <v>14290440</v>
      </c>
      <c r="X10" s="60">
        <v>7828302</v>
      </c>
      <c r="Y10" s="159">
        <v>6462138</v>
      </c>
      <c r="Z10" s="141">
        <v>82.55</v>
      </c>
      <c r="AA10" s="225">
        <v>15656603</v>
      </c>
    </row>
    <row r="11" spans="1:27" ht="12.75">
      <c r="A11" s="249" t="s">
        <v>148</v>
      </c>
      <c r="B11" s="182"/>
      <c r="C11" s="155">
        <v>473318034</v>
      </c>
      <c r="D11" s="155"/>
      <c r="E11" s="59">
        <v>394347239</v>
      </c>
      <c r="F11" s="60">
        <v>394347239</v>
      </c>
      <c r="G11" s="60">
        <v>463179239</v>
      </c>
      <c r="H11" s="60">
        <v>449454583</v>
      </c>
      <c r="I11" s="60">
        <v>448579073</v>
      </c>
      <c r="J11" s="60">
        <v>448579073</v>
      </c>
      <c r="K11" s="60">
        <v>449129276</v>
      </c>
      <c r="L11" s="60">
        <v>476581464</v>
      </c>
      <c r="M11" s="60">
        <v>505652261</v>
      </c>
      <c r="N11" s="60">
        <v>505652261</v>
      </c>
      <c r="O11" s="60"/>
      <c r="P11" s="60"/>
      <c r="Q11" s="60"/>
      <c r="R11" s="60"/>
      <c r="S11" s="60"/>
      <c r="T11" s="60"/>
      <c r="U11" s="60"/>
      <c r="V11" s="60"/>
      <c r="W11" s="60">
        <v>505652261</v>
      </c>
      <c r="X11" s="60">
        <v>197173620</v>
      </c>
      <c r="Y11" s="60">
        <v>308478641</v>
      </c>
      <c r="Z11" s="140">
        <v>156.45</v>
      </c>
      <c r="AA11" s="62">
        <v>394347239</v>
      </c>
    </row>
    <row r="12" spans="1:27" ht="12.75">
      <c r="A12" s="250" t="s">
        <v>56</v>
      </c>
      <c r="B12" s="251"/>
      <c r="C12" s="168">
        <f aca="true" t="shared" si="0" ref="C12:Y12">SUM(C6:C11)</f>
        <v>15308778781</v>
      </c>
      <c r="D12" s="168">
        <f>SUM(D6:D11)</f>
        <v>0</v>
      </c>
      <c r="E12" s="72">
        <f t="shared" si="0"/>
        <v>15760892798</v>
      </c>
      <c r="F12" s="73">
        <f t="shared" si="0"/>
        <v>15850426798</v>
      </c>
      <c r="G12" s="73">
        <f t="shared" si="0"/>
        <v>14478015221</v>
      </c>
      <c r="H12" s="73">
        <f t="shared" si="0"/>
        <v>14610102798</v>
      </c>
      <c r="I12" s="73">
        <f t="shared" si="0"/>
        <v>15285666416</v>
      </c>
      <c r="J12" s="73">
        <f t="shared" si="0"/>
        <v>15285666416</v>
      </c>
      <c r="K12" s="73">
        <f t="shared" si="0"/>
        <v>14634023954</v>
      </c>
      <c r="L12" s="73">
        <f t="shared" si="0"/>
        <v>14648505700</v>
      </c>
      <c r="M12" s="73">
        <f t="shared" si="0"/>
        <v>14742983503</v>
      </c>
      <c r="N12" s="73">
        <f t="shared" si="0"/>
        <v>14742983503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14742983503</v>
      </c>
      <c r="X12" s="73">
        <f t="shared" si="0"/>
        <v>7925213401</v>
      </c>
      <c r="Y12" s="73">
        <f t="shared" si="0"/>
        <v>6817770102</v>
      </c>
      <c r="Z12" s="170">
        <f>+IF(X12&lt;&gt;0,+(Y12/X12)*100,0)</f>
        <v>86.02632834012692</v>
      </c>
      <c r="AA12" s="74">
        <f>SUM(AA6:AA11)</f>
        <v>15850426798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162296569</v>
      </c>
      <c r="D15" s="155"/>
      <c r="E15" s="59">
        <v>36978133</v>
      </c>
      <c r="F15" s="60">
        <v>36978132</v>
      </c>
      <c r="G15" s="60">
        <v>24968795</v>
      </c>
      <c r="H15" s="60">
        <v>20812322</v>
      </c>
      <c r="I15" s="60">
        <v>19734559</v>
      </c>
      <c r="J15" s="60">
        <v>19734559</v>
      </c>
      <c r="K15" s="60">
        <v>18356383</v>
      </c>
      <c r="L15" s="60">
        <v>16928755</v>
      </c>
      <c r="M15" s="60">
        <v>15427742</v>
      </c>
      <c r="N15" s="60">
        <v>15427742</v>
      </c>
      <c r="O15" s="60"/>
      <c r="P15" s="60"/>
      <c r="Q15" s="60"/>
      <c r="R15" s="60"/>
      <c r="S15" s="60"/>
      <c r="T15" s="60"/>
      <c r="U15" s="60"/>
      <c r="V15" s="60"/>
      <c r="W15" s="60">
        <v>15427742</v>
      </c>
      <c r="X15" s="60">
        <v>18489066</v>
      </c>
      <c r="Y15" s="60">
        <v>-3061324</v>
      </c>
      <c r="Z15" s="140">
        <v>-16.56</v>
      </c>
      <c r="AA15" s="62">
        <v>36978132</v>
      </c>
    </row>
    <row r="16" spans="1:27" ht="12.75">
      <c r="A16" s="249" t="s">
        <v>151</v>
      </c>
      <c r="B16" s="182"/>
      <c r="C16" s="155">
        <v>4590942785</v>
      </c>
      <c r="D16" s="155"/>
      <c r="E16" s="59">
        <v>4236611399</v>
      </c>
      <c r="F16" s="60">
        <v>4236611621</v>
      </c>
      <c r="G16" s="159">
        <v>4519019653</v>
      </c>
      <c r="H16" s="159">
        <v>5475228834</v>
      </c>
      <c r="I16" s="159">
        <v>5031153000</v>
      </c>
      <c r="J16" s="60">
        <v>5031153000</v>
      </c>
      <c r="K16" s="159">
        <v>5688179563</v>
      </c>
      <c r="L16" s="159">
        <v>5309051627</v>
      </c>
      <c r="M16" s="60">
        <v>6846954338</v>
      </c>
      <c r="N16" s="159">
        <v>6846954338</v>
      </c>
      <c r="O16" s="159"/>
      <c r="P16" s="159"/>
      <c r="Q16" s="60"/>
      <c r="R16" s="159"/>
      <c r="S16" s="159"/>
      <c r="T16" s="60"/>
      <c r="U16" s="159"/>
      <c r="V16" s="159"/>
      <c r="W16" s="159">
        <v>6846954338</v>
      </c>
      <c r="X16" s="60">
        <v>2118305811</v>
      </c>
      <c r="Y16" s="159">
        <v>4728648527</v>
      </c>
      <c r="Z16" s="141">
        <v>223.23</v>
      </c>
      <c r="AA16" s="225">
        <v>4236611621</v>
      </c>
    </row>
    <row r="17" spans="1:27" ht="12.75">
      <c r="A17" s="249" t="s">
        <v>152</v>
      </c>
      <c r="B17" s="182"/>
      <c r="C17" s="155">
        <v>584713404</v>
      </c>
      <c r="D17" s="155"/>
      <c r="E17" s="59">
        <v>582999000</v>
      </c>
      <c r="F17" s="60">
        <v>582999000</v>
      </c>
      <c r="G17" s="60">
        <v>584713404</v>
      </c>
      <c r="H17" s="60">
        <v>584713404</v>
      </c>
      <c r="I17" s="60">
        <v>584713404</v>
      </c>
      <c r="J17" s="60">
        <v>584713404</v>
      </c>
      <c r="K17" s="60">
        <v>584713404</v>
      </c>
      <c r="L17" s="60">
        <v>584713404</v>
      </c>
      <c r="M17" s="60">
        <v>584713404</v>
      </c>
      <c r="N17" s="60">
        <v>584713404</v>
      </c>
      <c r="O17" s="60"/>
      <c r="P17" s="60"/>
      <c r="Q17" s="60"/>
      <c r="R17" s="60"/>
      <c r="S17" s="60"/>
      <c r="T17" s="60"/>
      <c r="U17" s="60"/>
      <c r="V17" s="60"/>
      <c r="W17" s="60">
        <v>584713404</v>
      </c>
      <c r="X17" s="60">
        <v>291499500</v>
      </c>
      <c r="Y17" s="60">
        <v>293213904</v>
      </c>
      <c r="Z17" s="140">
        <v>100.59</v>
      </c>
      <c r="AA17" s="62">
        <v>582999000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43736666684</v>
      </c>
      <c r="D19" s="155"/>
      <c r="E19" s="59">
        <v>51039917632</v>
      </c>
      <c r="F19" s="60">
        <v>51461115483</v>
      </c>
      <c r="G19" s="60">
        <v>44184255655</v>
      </c>
      <c r="H19" s="60">
        <v>43562651051</v>
      </c>
      <c r="I19" s="60">
        <v>43650936139</v>
      </c>
      <c r="J19" s="60">
        <v>43650936139</v>
      </c>
      <c r="K19" s="60">
        <v>43866838014</v>
      </c>
      <c r="L19" s="60">
        <v>44039722180</v>
      </c>
      <c r="M19" s="60">
        <v>44217724632</v>
      </c>
      <c r="N19" s="60">
        <v>44217724632</v>
      </c>
      <c r="O19" s="60"/>
      <c r="P19" s="60"/>
      <c r="Q19" s="60"/>
      <c r="R19" s="60"/>
      <c r="S19" s="60"/>
      <c r="T19" s="60"/>
      <c r="U19" s="60"/>
      <c r="V19" s="60"/>
      <c r="W19" s="60">
        <v>44217724632</v>
      </c>
      <c r="X19" s="60">
        <v>25730557742</v>
      </c>
      <c r="Y19" s="60">
        <v>18487166890</v>
      </c>
      <c r="Z19" s="140">
        <v>71.85</v>
      </c>
      <c r="AA19" s="62">
        <v>51461115483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716039834</v>
      </c>
      <c r="D22" s="155"/>
      <c r="E22" s="59">
        <v>408074000</v>
      </c>
      <c r="F22" s="60">
        <v>408074000</v>
      </c>
      <c r="G22" s="60">
        <v>716009271</v>
      </c>
      <c r="H22" s="60">
        <v>716008834</v>
      </c>
      <c r="I22" s="60">
        <v>716008834</v>
      </c>
      <c r="J22" s="60">
        <v>716008834</v>
      </c>
      <c r="K22" s="60">
        <v>716008834</v>
      </c>
      <c r="L22" s="60">
        <v>716008834</v>
      </c>
      <c r="M22" s="60">
        <v>716008834</v>
      </c>
      <c r="N22" s="60">
        <v>716008834</v>
      </c>
      <c r="O22" s="60"/>
      <c r="P22" s="60"/>
      <c r="Q22" s="60"/>
      <c r="R22" s="60"/>
      <c r="S22" s="60"/>
      <c r="T22" s="60"/>
      <c r="U22" s="60"/>
      <c r="V22" s="60"/>
      <c r="W22" s="60">
        <v>716008834</v>
      </c>
      <c r="X22" s="60">
        <v>204037000</v>
      </c>
      <c r="Y22" s="60">
        <v>511971834</v>
      </c>
      <c r="Z22" s="140">
        <v>250.92</v>
      </c>
      <c r="AA22" s="62">
        <v>408074000</v>
      </c>
    </row>
    <row r="23" spans="1:27" ht="12.75">
      <c r="A23" s="249" t="s">
        <v>158</v>
      </c>
      <c r="B23" s="182"/>
      <c r="C23" s="155">
        <v>8891557</v>
      </c>
      <c r="D23" s="155"/>
      <c r="E23" s="59">
        <v>8904000</v>
      </c>
      <c r="F23" s="60">
        <v>8904000</v>
      </c>
      <c r="G23" s="159">
        <v>8891557</v>
      </c>
      <c r="H23" s="159">
        <v>8891557</v>
      </c>
      <c r="I23" s="159">
        <v>8891557</v>
      </c>
      <c r="J23" s="60">
        <v>8891557</v>
      </c>
      <c r="K23" s="159">
        <v>8891557</v>
      </c>
      <c r="L23" s="159">
        <v>8891557</v>
      </c>
      <c r="M23" s="60">
        <v>8891557</v>
      </c>
      <c r="N23" s="159">
        <v>8891557</v>
      </c>
      <c r="O23" s="159"/>
      <c r="P23" s="159"/>
      <c r="Q23" s="60"/>
      <c r="R23" s="159"/>
      <c r="S23" s="159"/>
      <c r="T23" s="60"/>
      <c r="U23" s="159"/>
      <c r="V23" s="159"/>
      <c r="W23" s="159">
        <v>8891557</v>
      </c>
      <c r="X23" s="60">
        <v>4452000</v>
      </c>
      <c r="Y23" s="159">
        <v>4439557</v>
      </c>
      <c r="Z23" s="141">
        <v>99.72</v>
      </c>
      <c r="AA23" s="225">
        <v>8904000</v>
      </c>
    </row>
    <row r="24" spans="1:27" ht="12.75">
      <c r="A24" s="250" t="s">
        <v>57</v>
      </c>
      <c r="B24" s="253"/>
      <c r="C24" s="168">
        <f aca="true" t="shared" si="1" ref="C24:Y24">SUM(C15:C23)</f>
        <v>49799550833</v>
      </c>
      <c r="D24" s="168">
        <f>SUM(D15:D23)</f>
        <v>0</v>
      </c>
      <c r="E24" s="76">
        <f t="shared" si="1"/>
        <v>56313484164</v>
      </c>
      <c r="F24" s="77">
        <f t="shared" si="1"/>
        <v>56734682236</v>
      </c>
      <c r="G24" s="77">
        <f t="shared" si="1"/>
        <v>50037858335</v>
      </c>
      <c r="H24" s="77">
        <f t="shared" si="1"/>
        <v>50368306002</v>
      </c>
      <c r="I24" s="77">
        <f t="shared" si="1"/>
        <v>50011437493</v>
      </c>
      <c r="J24" s="77">
        <f t="shared" si="1"/>
        <v>50011437493</v>
      </c>
      <c r="K24" s="77">
        <f t="shared" si="1"/>
        <v>50882987755</v>
      </c>
      <c r="L24" s="77">
        <f t="shared" si="1"/>
        <v>50675316357</v>
      </c>
      <c r="M24" s="77">
        <f t="shared" si="1"/>
        <v>52389720507</v>
      </c>
      <c r="N24" s="77">
        <f t="shared" si="1"/>
        <v>52389720507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52389720507</v>
      </c>
      <c r="X24" s="77">
        <f t="shared" si="1"/>
        <v>28367341119</v>
      </c>
      <c r="Y24" s="77">
        <f t="shared" si="1"/>
        <v>24022379388</v>
      </c>
      <c r="Z24" s="212">
        <f>+IF(X24&lt;&gt;0,+(Y24/X24)*100,0)</f>
        <v>84.68322528793574</v>
      </c>
      <c r="AA24" s="79">
        <f>SUM(AA15:AA23)</f>
        <v>56734682236</v>
      </c>
    </row>
    <row r="25" spans="1:27" ht="12.75">
      <c r="A25" s="250" t="s">
        <v>159</v>
      </c>
      <c r="B25" s="251"/>
      <c r="C25" s="168">
        <f aca="true" t="shared" si="2" ref="C25:Y25">+C12+C24</f>
        <v>65108329614</v>
      </c>
      <c r="D25" s="168">
        <f>+D12+D24</f>
        <v>0</v>
      </c>
      <c r="E25" s="72">
        <f t="shared" si="2"/>
        <v>72074376962</v>
      </c>
      <c r="F25" s="73">
        <f t="shared" si="2"/>
        <v>72585109034</v>
      </c>
      <c r="G25" s="73">
        <f t="shared" si="2"/>
        <v>64515873556</v>
      </c>
      <c r="H25" s="73">
        <f t="shared" si="2"/>
        <v>64978408800</v>
      </c>
      <c r="I25" s="73">
        <f t="shared" si="2"/>
        <v>65297103909</v>
      </c>
      <c r="J25" s="73">
        <f t="shared" si="2"/>
        <v>65297103909</v>
      </c>
      <c r="K25" s="73">
        <f t="shared" si="2"/>
        <v>65517011709</v>
      </c>
      <c r="L25" s="73">
        <f t="shared" si="2"/>
        <v>65323822057</v>
      </c>
      <c r="M25" s="73">
        <f t="shared" si="2"/>
        <v>67132704010</v>
      </c>
      <c r="N25" s="73">
        <f t="shared" si="2"/>
        <v>67132704010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67132704010</v>
      </c>
      <c r="X25" s="73">
        <f t="shared" si="2"/>
        <v>36292554520</v>
      </c>
      <c r="Y25" s="73">
        <f t="shared" si="2"/>
        <v>30840149490</v>
      </c>
      <c r="Z25" s="170">
        <f>+IF(X25&lt;&gt;0,+(Y25/X25)*100,0)</f>
        <v>84.9765190075135</v>
      </c>
      <c r="AA25" s="74">
        <f>+AA12+AA24</f>
        <v>72585109034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378608477</v>
      </c>
      <c r="D30" s="155"/>
      <c r="E30" s="59">
        <v>619342000</v>
      </c>
      <c r="F30" s="60">
        <v>619342000</v>
      </c>
      <c r="G30" s="60">
        <v>376784022</v>
      </c>
      <c r="H30" s="60">
        <v>376805278</v>
      </c>
      <c r="I30" s="60">
        <v>376805278</v>
      </c>
      <c r="J30" s="60">
        <v>376805278</v>
      </c>
      <c r="K30" s="60">
        <v>376805278</v>
      </c>
      <c r="L30" s="60">
        <v>376805278</v>
      </c>
      <c r="M30" s="60">
        <v>376805278</v>
      </c>
      <c r="N30" s="60">
        <v>376805278</v>
      </c>
      <c r="O30" s="60"/>
      <c r="P30" s="60"/>
      <c r="Q30" s="60"/>
      <c r="R30" s="60"/>
      <c r="S30" s="60"/>
      <c r="T30" s="60"/>
      <c r="U30" s="60"/>
      <c r="V30" s="60"/>
      <c r="W30" s="60">
        <v>376805278</v>
      </c>
      <c r="X30" s="60">
        <v>309671000</v>
      </c>
      <c r="Y30" s="60">
        <v>67134278</v>
      </c>
      <c r="Z30" s="140">
        <v>21.68</v>
      </c>
      <c r="AA30" s="62">
        <v>619342000</v>
      </c>
    </row>
    <row r="31" spans="1:27" ht="12.75">
      <c r="A31" s="249" t="s">
        <v>163</v>
      </c>
      <c r="B31" s="182"/>
      <c r="C31" s="155">
        <v>409823184</v>
      </c>
      <c r="D31" s="155"/>
      <c r="E31" s="59">
        <v>451735166</v>
      </c>
      <c r="F31" s="60">
        <v>451735166</v>
      </c>
      <c r="G31" s="60">
        <v>411074664</v>
      </c>
      <c r="H31" s="60">
        <v>423288060</v>
      </c>
      <c r="I31" s="60">
        <v>430863118</v>
      </c>
      <c r="J31" s="60">
        <v>430863118</v>
      </c>
      <c r="K31" s="60">
        <v>432471948</v>
      </c>
      <c r="L31" s="60">
        <v>436221020</v>
      </c>
      <c r="M31" s="60">
        <v>431079643</v>
      </c>
      <c r="N31" s="60">
        <v>431079643</v>
      </c>
      <c r="O31" s="60"/>
      <c r="P31" s="60"/>
      <c r="Q31" s="60"/>
      <c r="R31" s="60"/>
      <c r="S31" s="60"/>
      <c r="T31" s="60"/>
      <c r="U31" s="60"/>
      <c r="V31" s="60"/>
      <c r="W31" s="60">
        <v>431079643</v>
      </c>
      <c r="X31" s="60">
        <v>225867583</v>
      </c>
      <c r="Y31" s="60">
        <v>205212060</v>
      </c>
      <c r="Z31" s="140">
        <v>90.86</v>
      </c>
      <c r="AA31" s="62">
        <v>451735166</v>
      </c>
    </row>
    <row r="32" spans="1:27" ht="12.75">
      <c r="A32" s="249" t="s">
        <v>164</v>
      </c>
      <c r="B32" s="182"/>
      <c r="C32" s="155">
        <v>7177852700</v>
      </c>
      <c r="D32" s="155"/>
      <c r="E32" s="59">
        <v>10438547906</v>
      </c>
      <c r="F32" s="60">
        <v>10818756109</v>
      </c>
      <c r="G32" s="60">
        <v>3688262244</v>
      </c>
      <c r="H32" s="60">
        <v>3530163747</v>
      </c>
      <c r="I32" s="60">
        <v>4070022756</v>
      </c>
      <c r="J32" s="60">
        <v>4070022756</v>
      </c>
      <c r="K32" s="60">
        <v>3863175535</v>
      </c>
      <c r="L32" s="60">
        <v>4100790966</v>
      </c>
      <c r="M32" s="60">
        <v>4099265536</v>
      </c>
      <c r="N32" s="60">
        <v>4099265536</v>
      </c>
      <c r="O32" s="60"/>
      <c r="P32" s="60"/>
      <c r="Q32" s="60"/>
      <c r="R32" s="60"/>
      <c r="S32" s="60"/>
      <c r="T32" s="60"/>
      <c r="U32" s="60"/>
      <c r="V32" s="60"/>
      <c r="W32" s="60">
        <v>4099265536</v>
      </c>
      <c r="X32" s="60">
        <v>5409378055</v>
      </c>
      <c r="Y32" s="60">
        <v>-1310112519</v>
      </c>
      <c r="Z32" s="140">
        <v>-24.22</v>
      </c>
      <c r="AA32" s="62">
        <v>10818756109</v>
      </c>
    </row>
    <row r="33" spans="1:27" ht="12.75">
      <c r="A33" s="249" t="s">
        <v>165</v>
      </c>
      <c r="B33" s="182"/>
      <c r="C33" s="155">
        <v>1027793174</v>
      </c>
      <c r="D33" s="155"/>
      <c r="E33" s="59">
        <v>1074352870</v>
      </c>
      <c r="F33" s="60">
        <v>1074352870</v>
      </c>
      <c r="G33" s="60">
        <v>1019879003</v>
      </c>
      <c r="H33" s="60">
        <v>1010894864</v>
      </c>
      <c r="I33" s="60">
        <v>1010894864</v>
      </c>
      <c r="J33" s="60">
        <v>1010894864</v>
      </c>
      <c r="K33" s="60">
        <v>1012254863</v>
      </c>
      <c r="L33" s="60">
        <v>1012594864</v>
      </c>
      <c r="M33" s="60">
        <v>1008908853</v>
      </c>
      <c r="N33" s="60">
        <v>1008908853</v>
      </c>
      <c r="O33" s="60"/>
      <c r="P33" s="60"/>
      <c r="Q33" s="60"/>
      <c r="R33" s="60"/>
      <c r="S33" s="60"/>
      <c r="T33" s="60"/>
      <c r="U33" s="60"/>
      <c r="V33" s="60"/>
      <c r="W33" s="60">
        <v>1008908853</v>
      </c>
      <c r="X33" s="60">
        <v>537176435</v>
      </c>
      <c r="Y33" s="60">
        <v>471732418</v>
      </c>
      <c r="Z33" s="140">
        <v>87.82</v>
      </c>
      <c r="AA33" s="62">
        <v>1074352870</v>
      </c>
    </row>
    <row r="34" spans="1:27" ht="12.75">
      <c r="A34" s="250" t="s">
        <v>58</v>
      </c>
      <c r="B34" s="251"/>
      <c r="C34" s="168">
        <f aca="true" t="shared" si="3" ref="C34:Y34">SUM(C29:C33)</f>
        <v>8994077535</v>
      </c>
      <c r="D34" s="168">
        <f>SUM(D29:D33)</f>
        <v>0</v>
      </c>
      <c r="E34" s="72">
        <f t="shared" si="3"/>
        <v>12583977942</v>
      </c>
      <c r="F34" s="73">
        <f t="shared" si="3"/>
        <v>12964186145</v>
      </c>
      <c r="G34" s="73">
        <f t="shared" si="3"/>
        <v>5495999933</v>
      </c>
      <c r="H34" s="73">
        <f t="shared" si="3"/>
        <v>5341151949</v>
      </c>
      <c r="I34" s="73">
        <f t="shared" si="3"/>
        <v>5888586016</v>
      </c>
      <c r="J34" s="73">
        <f t="shared" si="3"/>
        <v>5888586016</v>
      </c>
      <c r="K34" s="73">
        <f t="shared" si="3"/>
        <v>5684707624</v>
      </c>
      <c r="L34" s="73">
        <f t="shared" si="3"/>
        <v>5926412128</v>
      </c>
      <c r="M34" s="73">
        <f t="shared" si="3"/>
        <v>5916059310</v>
      </c>
      <c r="N34" s="73">
        <f t="shared" si="3"/>
        <v>5916059310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5916059310</v>
      </c>
      <c r="X34" s="73">
        <f t="shared" si="3"/>
        <v>6482093073</v>
      </c>
      <c r="Y34" s="73">
        <f t="shared" si="3"/>
        <v>-566033763</v>
      </c>
      <c r="Z34" s="170">
        <f>+IF(X34&lt;&gt;0,+(Y34/X34)*100,0)</f>
        <v>-8.732268368032425</v>
      </c>
      <c r="AA34" s="74">
        <f>SUM(AA29:AA33)</f>
        <v>12964186145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6501226841</v>
      </c>
      <c r="D37" s="155"/>
      <c r="E37" s="59">
        <v>9772937000</v>
      </c>
      <c r="F37" s="60">
        <v>9772937000</v>
      </c>
      <c r="G37" s="60">
        <v>6429173648</v>
      </c>
      <c r="H37" s="60">
        <v>6488281050</v>
      </c>
      <c r="I37" s="60">
        <v>6306249614</v>
      </c>
      <c r="J37" s="60">
        <v>6306249614</v>
      </c>
      <c r="K37" s="60">
        <v>6365479806</v>
      </c>
      <c r="L37" s="60">
        <v>6424704025</v>
      </c>
      <c r="M37" s="60">
        <v>6264925811</v>
      </c>
      <c r="N37" s="60">
        <v>6264925811</v>
      </c>
      <c r="O37" s="60"/>
      <c r="P37" s="60"/>
      <c r="Q37" s="60"/>
      <c r="R37" s="60"/>
      <c r="S37" s="60"/>
      <c r="T37" s="60"/>
      <c r="U37" s="60"/>
      <c r="V37" s="60"/>
      <c r="W37" s="60">
        <v>6264925811</v>
      </c>
      <c r="X37" s="60">
        <v>4886468500</v>
      </c>
      <c r="Y37" s="60">
        <v>1378457311</v>
      </c>
      <c r="Z37" s="140">
        <v>28.21</v>
      </c>
      <c r="AA37" s="62">
        <v>9772937000</v>
      </c>
    </row>
    <row r="38" spans="1:27" ht="12.75">
      <c r="A38" s="249" t="s">
        <v>165</v>
      </c>
      <c r="B38" s="182"/>
      <c r="C38" s="155">
        <v>6225176418</v>
      </c>
      <c r="D38" s="155"/>
      <c r="E38" s="59">
        <v>7099755760</v>
      </c>
      <c r="F38" s="60">
        <v>7099755760</v>
      </c>
      <c r="G38" s="60">
        <v>6221599749</v>
      </c>
      <c r="H38" s="60">
        <v>6088733888</v>
      </c>
      <c r="I38" s="60">
        <v>6088733888</v>
      </c>
      <c r="J38" s="60">
        <v>6088733888</v>
      </c>
      <c r="K38" s="60">
        <v>6088733888</v>
      </c>
      <c r="L38" s="60">
        <v>6095612427</v>
      </c>
      <c r="M38" s="60">
        <v>6095612427</v>
      </c>
      <c r="N38" s="60">
        <v>6095612427</v>
      </c>
      <c r="O38" s="60"/>
      <c r="P38" s="60"/>
      <c r="Q38" s="60"/>
      <c r="R38" s="60"/>
      <c r="S38" s="60"/>
      <c r="T38" s="60"/>
      <c r="U38" s="60"/>
      <c r="V38" s="60"/>
      <c r="W38" s="60">
        <v>6095612427</v>
      </c>
      <c r="X38" s="60">
        <v>3549877880</v>
      </c>
      <c r="Y38" s="60">
        <v>2545734547</v>
      </c>
      <c r="Z38" s="140">
        <v>71.71</v>
      </c>
      <c r="AA38" s="62">
        <v>7099755760</v>
      </c>
    </row>
    <row r="39" spans="1:27" ht="12.75">
      <c r="A39" s="250" t="s">
        <v>59</v>
      </c>
      <c r="B39" s="253"/>
      <c r="C39" s="168">
        <f aca="true" t="shared" si="4" ref="C39:Y39">SUM(C37:C38)</f>
        <v>12726403259</v>
      </c>
      <c r="D39" s="168">
        <f>SUM(D37:D38)</f>
        <v>0</v>
      </c>
      <c r="E39" s="76">
        <f t="shared" si="4"/>
        <v>16872692760</v>
      </c>
      <c r="F39" s="77">
        <f t="shared" si="4"/>
        <v>16872692760</v>
      </c>
      <c r="G39" s="77">
        <f t="shared" si="4"/>
        <v>12650773397</v>
      </c>
      <c r="H39" s="77">
        <f t="shared" si="4"/>
        <v>12577014938</v>
      </c>
      <c r="I39" s="77">
        <f t="shared" si="4"/>
        <v>12394983502</v>
      </c>
      <c r="J39" s="77">
        <f t="shared" si="4"/>
        <v>12394983502</v>
      </c>
      <c r="K39" s="77">
        <f t="shared" si="4"/>
        <v>12454213694</v>
      </c>
      <c r="L39" s="77">
        <f t="shared" si="4"/>
        <v>12520316452</v>
      </c>
      <c r="M39" s="77">
        <f t="shared" si="4"/>
        <v>12360538238</v>
      </c>
      <c r="N39" s="77">
        <f t="shared" si="4"/>
        <v>12360538238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12360538238</v>
      </c>
      <c r="X39" s="77">
        <f t="shared" si="4"/>
        <v>8436346380</v>
      </c>
      <c r="Y39" s="77">
        <f t="shared" si="4"/>
        <v>3924191858</v>
      </c>
      <c r="Z39" s="212">
        <f>+IF(X39&lt;&gt;0,+(Y39/X39)*100,0)</f>
        <v>46.51530035920597</v>
      </c>
      <c r="AA39" s="79">
        <f>SUM(AA37:AA38)</f>
        <v>16872692760</v>
      </c>
    </row>
    <row r="40" spans="1:27" ht="12.75">
      <c r="A40" s="250" t="s">
        <v>167</v>
      </c>
      <c r="B40" s="251"/>
      <c r="C40" s="168">
        <f aca="true" t="shared" si="5" ref="C40:Y40">+C34+C39</f>
        <v>21720480794</v>
      </c>
      <c r="D40" s="168">
        <f>+D34+D39</f>
        <v>0</v>
      </c>
      <c r="E40" s="72">
        <f t="shared" si="5"/>
        <v>29456670702</v>
      </c>
      <c r="F40" s="73">
        <f t="shared" si="5"/>
        <v>29836878905</v>
      </c>
      <c r="G40" s="73">
        <f t="shared" si="5"/>
        <v>18146773330</v>
      </c>
      <c r="H40" s="73">
        <f t="shared" si="5"/>
        <v>17918166887</v>
      </c>
      <c r="I40" s="73">
        <f t="shared" si="5"/>
        <v>18283569518</v>
      </c>
      <c r="J40" s="73">
        <f t="shared" si="5"/>
        <v>18283569518</v>
      </c>
      <c r="K40" s="73">
        <f t="shared" si="5"/>
        <v>18138921318</v>
      </c>
      <c r="L40" s="73">
        <f t="shared" si="5"/>
        <v>18446728580</v>
      </c>
      <c r="M40" s="73">
        <f t="shared" si="5"/>
        <v>18276597548</v>
      </c>
      <c r="N40" s="73">
        <f t="shared" si="5"/>
        <v>18276597548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18276597548</v>
      </c>
      <c r="X40" s="73">
        <f t="shared" si="5"/>
        <v>14918439453</v>
      </c>
      <c r="Y40" s="73">
        <f t="shared" si="5"/>
        <v>3358158095</v>
      </c>
      <c r="Z40" s="170">
        <f>+IF(X40&lt;&gt;0,+(Y40/X40)*100,0)</f>
        <v>22.510116460771616</v>
      </c>
      <c r="AA40" s="74">
        <f>+AA34+AA39</f>
        <v>29836878905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43387848820</v>
      </c>
      <c r="D42" s="257">
        <f>+D25-D40</f>
        <v>0</v>
      </c>
      <c r="E42" s="258">
        <f t="shared" si="6"/>
        <v>42617706260</v>
      </c>
      <c r="F42" s="259">
        <f t="shared" si="6"/>
        <v>42748230129</v>
      </c>
      <c r="G42" s="259">
        <f t="shared" si="6"/>
        <v>46369100226</v>
      </c>
      <c r="H42" s="259">
        <f t="shared" si="6"/>
        <v>47060241913</v>
      </c>
      <c r="I42" s="259">
        <f t="shared" si="6"/>
        <v>47013534391</v>
      </c>
      <c r="J42" s="259">
        <f t="shared" si="6"/>
        <v>47013534391</v>
      </c>
      <c r="K42" s="259">
        <f t="shared" si="6"/>
        <v>47378090391</v>
      </c>
      <c r="L42" s="259">
        <f t="shared" si="6"/>
        <v>46877093477</v>
      </c>
      <c r="M42" s="259">
        <f t="shared" si="6"/>
        <v>48856106462</v>
      </c>
      <c r="N42" s="259">
        <f t="shared" si="6"/>
        <v>48856106462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48856106462</v>
      </c>
      <c r="X42" s="259">
        <f t="shared" si="6"/>
        <v>21374115067</v>
      </c>
      <c r="Y42" s="259">
        <f t="shared" si="6"/>
        <v>27481991395</v>
      </c>
      <c r="Z42" s="260">
        <f>+IF(X42&lt;&gt;0,+(Y42/X42)*100,0)</f>
        <v>128.57604307291345</v>
      </c>
      <c r="AA42" s="261">
        <f>+AA25-AA40</f>
        <v>42748230129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39604813591</v>
      </c>
      <c r="D45" s="155"/>
      <c r="E45" s="59">
        <v>39191574095</v>
      </c>
      <c r="F45" s="60">
        <v>39417034417</v>
      </c>
      <c r="G45" s="60">
        <v>43479359987</v>
      </c>
      <c r="H45" s="60">
        <v>43616584814</v>
      </c>
      <c r="I45" s="60">
        <v>43604685317</v>
      </c>
      <c r="J45" s="60">
        <v>43604685317</v>
      </c>
      <c r="K45" s="60">
        <v>44016274695</v>
      </c>
      <c r="L45" s="60">
        <v>43560747840</v>
      </c>
      <c r="M45" s="60">
        <v>45580008634</v>
      </c>
      <c r="N45" s="60">
        <v>45580008634</v>
      </c>
      <c r="O45" s="60"/>
      <c r="P45" s="60"/>
      <c r="Q45" s="60"/>
      <c r="R45" s="60"/>
      <c r="S45" s="60"/>
      <c r="T45" s="60"/>
      <c r="U45" s="60"/>
      <c r="V45" s="60"/>
      <c r="W45" s="60">
        <v>45580008634</v>
      </c>
      <c r="X45" s="60">
        <v>19708517209</v>
      </c>
      <c r="Y45" s="60">
        <v>25871491425</v>
      </c>
      <c r="Z45" s="139">
        <v>131.27</v>
      </c>
      <c r="AA45" s="62">
        <v>39417034417</v>
      </c>
    </row>
    <row r="46" spans="1:27" ht="12.75">
      <c r="A46" s="249" t="s">
        <v>171</v>
      </c>
      <c r="B46" s="182"/>
      <c r="C46" s="155">
        <v>3465081501</v>
      </c>
      <c r="D46" s="155"/>
      <c r="E46" s="59">
        <v>3426132165</v>
      </c>
      <c r="F46" s="60">
        <v>3331195712</v>
      </c>
      <c r="G46" s="60">
        <v>2889740239</v>
      </c>
      <c r="H46" s="60">
        <v>3443657099</v>
      </c>
      <c r="I46" s="60">
        <v>3408849074</v>
      </c>
      <c r="J46" s="60">
        <v>3408849074</v>
      </c>
      <c r="K46" s="60">
        <v>3361815696</v>
      </c>
      <c r="L46" s="60">
        <v>3316345637</v>
      </c>
      <c r="M46" s="60">
        <v>3276097828</v>
      </c>
      <c r="N46" s="60">
        <v>3276097828</v>
      </c>
      <c r="O46" s="60"/>
      <c r="P46" s="60"/>
      <c r="Q46" s="60"/>
      <c r="R46" s="60"/>
      <c r="S46" s="60"/>
      <c r="T46" s="60"/>
      <c r="U46" s="60"/>
      <c r="V46" s="60"/>
      <c r="W46" s="60">
        <v>3276097828</v>
      </c>
      <c r="X46" s="60">
        <v>1665597856</v>
      </c>
      <c r="Y46" s="60">
        <v>1610499972</v>
      </c>
      <c r="Z46" s="139">
        <v>96.69</v>
      </c>
      <c r="AA46" s="62">
        <v>3331195712</v>
      </c>
    </row>
    <row r="47" spans="1:27" ht="12.75">
      <c r="A47" s="249" t="s">
        <v>172</v>
      </c>
      <c r="B47" s="182"/>
      <c r="C47" s="155">
        <v>317953730</v>
      </c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43387848822</v>
      </c>
      <c r="D48" s="217">
        <f>SUM(D45:D47)</f>
        <v>0</v>
      </c>
      <c r="E48" s="264">
        <f t="shared" si="7"/>
        <v>42617706260</v>
      </c>
      <c r="F48" s="219">
        <f t="shared" si="7"/>
        <v>42748230129</v>
      </c>
      <c r="G48" s="219">
        <f t="shared" si="7"/>
        <v>46369100226</v>
      </c>
      <c r="H48" s="219">
        <f t="shared" si="7"/>
        <v>47060241913</v>
      </c>
      <c r="I48" s="219">
        <f t="shared" si="7"/>
        <v>47013534391</v>
      </c>
      <c r="J48" s="219">
        <f t="shared" si="7"/>
        <v>47013534391</v>
      </c>
      <c r="K48" s="219">
        <f t="shared" si="7"/>
        <v>47378090391</v>
      </c>
      <c r="L48" s="219">
        <f t="shared" si="7"/>
        <v>46877093477</v>
      </c>
      <c r="M48" s="219">
        <f t="shared" si="7"/>
        <v>48856106462</v>
      </c>
      <c r="N48" s="219">
        <f t="shared" si="7"/>
        <v>48856106462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48856106462</v>
      </c>
      <c r="X48" s="219">
        <f t="shared" si="7"/>
        <v>21374115065</v>
      </c>
      <c r="Y48" s="219">
        <f t="shared" si="7"/>
        <v>27481991397</v>
      </c>
      <c r="Z48" s="265">
        <f>+IF(X48&lt;&gt;0,+(Y48/X48)*100,0)</f>
        <v>128.57604309430155</v>
      </c>
      <c r="AA48" s="232">
        <f>SUM(AA45:AA47)</f>
        <v>42748230129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8468248000</v>
      </c>
      <c r="D6" s="155"/>
      <c r="E6" s="59">
        <v>8968987102</v>
      </c>
      <c r="F6" s="60">
        <v>8968987102</v>
      </c>
      <c r="G6" s="60">
        <v>664607073</v>
      </c>
      <c r="H6" s="60">
        <v>761308583</v>
      </c>
      <c r="I6" s="60">
        <v>799725027</v>
      </c>
      <c r="J6" s="60">
        <v>2225640683</v>
      </c>
      <c r="K6" s="60">
        <v>887575333</v>
      </c>
      <c r="L6" s="60">
        <v>744763694</v>
      </c>
      <c r="M6" s="60">
        <v>683110804</v>
      </c>
      <c r="N6" s="60">
        <v>2315449831</v>
      </c>
      <c r="O6" s="60"/>
      <c r="P6" s="60"/>
      <c r="Q6" s="60"/>
      <c r="R6" s="60"/>
      <c r="S6" s="60"/>
      <c r="T6" s="60"/>
      <c r="U6" s="60"/>
      <c r="V6" s="60"/>
      <c r="W6" s="60">
        <v>4541090514</v>
      </c>
      <c r="X6" s="60">
        <v>4576736273</v>
      </c>
      <c r="Y6" s="60">
        <v>-35645759</v>
      </c>
      <c r="Z6" s="140">
        <v>-0.78</v>
      </c>
      <c r="AA6" s="62">
        <v>8968987102</v>
      </c>
    </row>
    <row r="7" spans="1:27" ht="12.75">
      <c r="A7" s="249" t="s">
        <v>32</v>
      </c>
      <c r="B7" s="182"/>
      <c r="C7" s="155">
        <v>18164117000</v>
      </c>
      <c r="D7" s="155"/>
      <c r="E7" s="59">
        <v>17623042828</v>
      </c>
      <c r="F7" s="60">
        <v>17623042828</v>
      </c>
      <c r="G7" s="60">
        <v>1660079401</v>
      </c>
      <c r="H7" s="60">
        <v>1719921785</v>
      </c>
      <c r="I7" s="60">
        <v>1612616313</v>
      </c>
      <c r="J7" s="60">
        <v>4992617499</v>
      </c>
      <c r="K7" s="60">
        <v>1879927223</v>
      </c>
      <c r="L7" s="60">
        <v>1626614856</v>
      </c>
      <c r="M7" s="60">
        <v>1521122099</v>
      </c>
      <c r="N7" s="60">
        <v>5027664178</v>
      </c>
      <c r="O7" s="60"/>
      <c r="P7" s="60"/>
      <c r="Q7" s="60"/>
      <c r="R7" s="60"/>
      <c r="S7" s="60"/>
      <c r="T7" s="60"/>
      <c r="U7" s="60"/>
      <c r="V7" s="60"/>
      <c r="W7" s="60">
        <v>10020281677</v>
      </c>
      <c r="X7" s="60">
        <v>8811345038</v>
      </c>
      <c r="Y7" s="60">
        <v>1208936639</v>
      </c>
      <c r="Z7" s="140">
        <v>13.72</v>
      </c>
      <c r="AA7" s="62">
        <v>17623042828</v>
      </c>
    </row>
    <row r="8" spans="1:27" ht="12.75">
      <c r="A8" s="249" t="s">
        <v>178</v>
      </c>
      <c r="B8" s="182"/>
      <c r="C8" s="155">
        <v>2774872000</v>
      </c>
      <c r="D8" s="155"/>
      <c r="E8" s="59">
        <v>4504876494</v>
      </c>
      <c r="F8" s="60">
        <v>4504876494</v>
      </c>
      <c r="G8" s="60">
        <v>148370181</v>
      </c>
      <c r="H8" s="60">
        <v>1171915351</v>
      </c>
      <c r="I8" s="60">
        <v>109114463</v>
      </c>
      <c r="J8" s="60">
        <v>1429399995</v>
      </c>
      <c r="K8" s="60">
        <v>355423979</v>
      </c>
      <c r="L8" s="60">
        <v>176899372</v>
      </c>
      <c r="M8" s="60">
        <v>1004775331</v>
      </c>
      <c r="N8" s="60">
        <v>1537098682</v>
      </c>
      <c r="O8" s="60"/>
      <c r="P8" s="60"/>
      <c r="Q8" s="60"/>
      <c r="R8" s="60"/>
      <c r="S8" s="60"/>
      <c r="T8" s="60"/>
      <c r="U8" s="60"/>
      <c r="V8" s="60"/>
      <c r="W8" s="60">
        <v>2966498677</v>
      </c>
      <c r="X8" s="60">
        <v>2615725712</v>
      </c>
      <c r="Y8" s="60">
        <v>350772965</v>
      </c>
      <c r="Z8" s="140">
        <v>13.41</v>
      </c>
      <c r="AA8" s="62">
        <v>4504876494</v>
      </c>
    </row>
    <row r="9" spans="1:27" ht="12.75">
      <c r="A9" s="249" t="s">
        <v>179</v>
      </c>
      <c r="B9" s="182"/>
      <c r="C9" s="155">
        <v>4011324000</v>
      </c>
      <c r="D9" s="155"/>
      <c r="E9" s="59">
        <v>4315631712</v>
      </c>
      <c r="F9" s="60">
        <v>4569053850</v>
      </c>
      <c r="G9" s="60">
        <v>1059112820</v>
      </c>
      <c r="H9" s="60">
        <v>347892982</v>
      </c>
      <c r="I9" s="60">
        <v>139568500</v>
      </c>
      <c r="J9" s="60">
        <v>1546574302</v>
      </c>
      <c r="K9" s="60">
        <v>4063694</v>
      </c>
      <c r="L9" s="60">
        <v>427415217</v>
      </c>
      <c r="M9" s="60">
        <v>645444296</v>
      </c>
      <c r="N9" s="60">
        <v>1076923207</v>
      </c>
      <c r="O9" s="60"/>
      <c r="P9" s="60"/>
      <c r="Q9" s="60"/>
      <c r="R9" s="60"/>
      <c r="S9" s="60"/>
      <c r="T9" s="60"/>
      <c r="U9" s="60"/>
      <c r="V9" s="60"/>
      <c r="W9" s="60">
        <v>2623497509</v>
      </c>
      <c r="X9" s="60">
        <v>2634618005</v>
      </c>
      <c r="Y9" s="60">
        <v>-11120496</v>
      </c>
      <c r="Z9" s="140">
        <v>-0.42</v>
      </c>
      <c r="AA9" s="62">
        <v>4569053850</v>
      </c>
    </row>
    <row r="10" spans="1:27" ht="12.75">
      <c r="A10" s="249" t="s">
        <v>180</v>
      </c>
      <c r="B10" s="182"/>
      <c r="C10" s="155">
        <v>1733466000</v>
      </c>
      <c r="D10" s="155"/>
      <c r="E10" s="59">
        <v>2067895987</v>
      </c>
      <c r="F10" s="60">
        <v>2749880260</v>
      </c>
      <c r="G10" s="60">
        <v>581229300</v>
      </c>
      <c r="H10" s="60">
        <v>62892138</v>
      </c>
      <c r="I10" s="60">
        <v>83996169</v>
      </c>
      <c r="J10" s="60">
        <v>728117607</v>
      </c>
      <c r="K10" s="60">
        <v>93009493</v>
      </c>
      <c r="L10" s="60"/>
      <c r="M10" s="60">
        <v>578891397</v>
      </c>
      <c r="N10" s="60">
        <v>671900890</v>
      </c>
      <c r="O10" s="60"/>
      <c r="P10" s="60"/>
      <c r="Q10" s="60"/>
      <c r="R10" s="60"/>
      <c r="S10" s="60"/>
      <c r="T10" s="60"/>
      <c r="U10" s="60"/>
      <c r="V10" s="60"/>
      <c r="W10" s="60">
        <v>1400018497</v>
      </c>
      <c r="X10" s="60">
        <v>1313897278</v>
      </c>
      <c r="Y10" s="60">
        <v>86121219</v>
      </c>
      <c r="Z10" s="140">
        <v>6.55</v>
      </c>
      <c r="AA10" s="62">
        <v>2749880260</v>
      </c>
    </row>
    <row r="11" spans="1:27" ht="12.75">
      <c r="A11" s="249" t="s">
        <v>181</v>
      </c>
      <c r="B11" s="182"/>
      <c r="C11" s="155">
        <v>1173010000</v>
      </c>
      <c r="D11" s="155"/>
      <c r="E11" s="59">
        <v>941028468</v>
      </c>
      <c r="F11" s="60">
        <v>941028468</v>
      </c>
      <c r="G11" s="60">
        <v>64044842</v>
      </c>
      <c r="H11" s="60">
        <v>80433059</v>
      </c>
      <c r="I11" s="60">
        <v>60333776</v>
      </c>
      <c r="J11" s="60">
        <v>204811677</v>
      </c>
      <c r="K11" s="60">
        <v>74056156</v>
      </c>
      <c r="L11" s="60">
        <v>71047567</v>
      </c>
      <c r="M11" s="60">
        <v>66389333</v>
      </c>
      <c r="N11" s="60">
        <v>211493056</v>
      </c>
      <c r="O11" s="60"/>
      <c r="P11" s="60"/>
      <c r="Q11" s="60"/>
      <c r="R11" s="60"/>
      <c r="S11" s="60"/>
      <c r="T11" s="60"/>
      <c r="U11" s="60"/>
      <c r="V11" s="60"/>
      <c r="W11" s="60">
        <v>416304733</v>
      </c>
      <c r="X11" s="60">
        <v>430126863</v>
      </c>
      <c r="Y11" s="60">
        <v>-13822130</v>
      </c>
      <c r="Z11" s="140">
        <v>-3.21</v>
      </c>
      <c r="AA11" s="62">
        <v>941028468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-27964016000</v>
      </c>
      <c r="D14" s="155"/>
      <c r="E14" s="59">
        <v>-32261821085</v>
      </c>
      <c r="F14" s="60">
        <v>-32448515244</v>
      </c>
      <c r="G14" s="60">
        <v>-3296901390</v>
      </c>
      <c r="H14" s="60">
        <v>-2764701708</v>
      </c>
      <c r="I14" s="60">
        <v>-2835918847</v>
      </c>
      <c r="J14" s="60">
        <v>-8897521945</v>
      </c>
      <c r="K14" s="60">
        <v>-2450043935</v>
      </c>
      <c r="L14" s="60">
        <v>-2994153948</v>
      </c>
      <c r="M14" s="60">
        <v>-2503739068</v>
      </c>
      <c r="N14" s="60">
        <v>-7947936951</v>
      </c>
      <c r="O14" s="60"/>
      <c r="P14" s="60"/>
      <c r="Q14" s="60"/>
      <c r="R14" s="60"/>
      <c r="S14" s="60"/>
      <c r="T14" s="60"/>
      <c r="U14" s="60"/>
      <c r="V14" s="60"/>
      <c r="W14" s="60">
        <v>-16845458896</v>
      </c>
      <c r="X14" s="60">
        <v>-17047635184</v>
      </c>
      <c r="Y14" s="60">
        <v>202176288</v>
      </c>
      <c r="Z14" s="140">
        <v>-1.19</v>
      </c>
      <c r="AA14" s="62">
        <v>-32448515244</v>
      </c>
    </row>
    <row r="15" spans="1:27" ht="12.75">
      <c r="A15" s="249" t="s">
        <v>40</v>
      </c>
      <c r="B15" s="182"/>
      <c r="C15" s="155">
        <v>-690647000</v>
      </c>
      <c r="D15" s="155"/>
      <c r="E15" s="59">
        <v>-980876750</v>
      </c>
      <c r="F15" s="60">
        <v>-980876750</v>
      </c>
      <c r="G15" s="60">
        <v>-49751971</v>
      </c>
      <c r="H15" s="60"/>
      <c r="I15" s="60">
        <v>-157804957</v>
      </c>
      <c r="J15" s="60">
        <v>-207556928</v>
      </c>
      <c r="K15" s="60"/>
      <c r="L15" s="60"/>
      <c r="M15" s="60">
        <v>-139778982</v>
      </c>
      <c r="N15" s="60">
        <v>-139778982</v>
      </c>
      <c r="O15" s="60"/>
      <c r="P15" s="60"/>
      <c r="Q15" s="60"/>
      <c r="R15" s="60"/>
      <c r="S15" s="60"/>
      <c r="T15" s="60"/>
      <c r="U15" s="60"/>
      <c r="V15" s="60"/>
      <c r="W15" s="60">
        <v>-347335910</v>
      </c>
      <c r="X15" s="60">
        <v>-641746937</v>
      </c>
      <c r="Y15" s="60">
        <v>294411027</v>
      </c>
      <c r="Z15" s="140">
        <v>-45.88</v>
      </c>
      <c r="AA15" s="62">
        <v>-980876750</v>
      </c>
    </row>
    <row r="16" spans="1:27" ht="12.75">
      <c r="A16" s="249" t="s">
        <v>42</v>
      </c>
      <c r="B16" s="182"/>
      <c r="C16" s="155">
        <v>-141855000</v>
      </c>
      <c r="D16" s="155"/>
      <c r="E16" s="59">
        <v>-333807117</v>
      </c>
      <c r="F16" s="60">
        <v>-400535094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-122074172</v>
      </c>
      <c r="Y16" s="60">
        <v>122074172</v>
      </c>
      <c r="Z16" s="140">
        <v>-100</v>
      </c>
      <c r="AA16" s="62">
        <v>-400535094</v>
      </c>
    </row>
    <row r="17" spans="1:27" ht="12.75">
      <c r="A17" s="250" t="s">
        <v>185</v>
      </c>
      <c r="B17" s="251"/>
      <c r="C17" s="168">
        <f aca="true" t="shared" si="0" ref="C17:Y17">SUM(C6:C16)</f>
        <v>7528519000</v>
      </c>
      <c r="D17" s="168">
        <f t="shared" si="0"/>
        <v>0</v>
      </c>
      <c r="E17" s="72">
        <f t="shared" si="0"/>
        <v>4844957639</v>
      </c>
      <c r="F17" s="73">
        <f t="shared" si="0"/>
        <v>5526941914</v>
      </c>
      <c r="G17" s="73">
        <f t="shared" si="0"/>
        <v>830790256</v>
      </c>
      <c r="H17" s="73">
        <f t="shared" si="0"/>
        <v>1379662190</v>
      </c>
      <c r="I17" s="73">
        <f t="shared" si="0"/>
        <v>-188369556</v>
      </c>
      <c r="J17" s="73">
        <f t="shared" si="0"/>
        <v>2022082890</v>
      </c>
      <c r="K17" s="73">
        <f t="shared" si="0"/>
        <v>844011943</v>
      </c>
      <c r="L17" s="73">
        <f t="shared" si="0"/>
        <v>52586758</v>
      </c>
      <c r="M17" s="73">
        <f t="shared" si="0"/>
        <v>1856215210</v>
      </c>
      <c r="N17" s="73">
        <f t="shared" si="0"/>
        <v>2752813911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4774896801</v>
      </c>
      <c r="X17" s="73">
        <f t="shared" si="0"/>
        <v>2570992876</v>
      </c>
      <c r="Y17" s="73">
        <f t="shared" si="0"/>
        <v>2203903925</v>
      </c>
      <c r="Z17" s="170">
        <f>+IF(X17&lt;&gt;0,+(Y17/X17)*100,0)</f>
        <v>85.7218993320929</v>
      </c>
      <c r="AA17" s="74">
        <f>SUM(AA6:AA16)</f>
        <v>5526941914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98669000</v>
      </c>
      <c r="D21" s="155"/>
      <c r="E21" s="59">
        <v>120070000</v>
      </c>
      <c r="F21" s="60">
        <v>121659530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121659530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15030000</v>
      </c>
      <c r="D23" s="157"/>
      <c r="E23" s="59">
        <v>1946218</v>
      </c>
      <c r="F23" s="60">
        <v>1946218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1946218</v>
      </c>
    </row>
    <row r="24" spans="1:27" ht="12.75">
      <c r="A24" s="249" t="s">
        <v>190</v>
      </c>
      <c r="B24" s="182"/>
      <c r="C24" s="155">
        <v>-629444000</v>
      </c>
      <c r="D24" s="155"/>
      <c r="E24" s="59">
        <v>-238707930</v>
      </c>
      <c r="F24" s="60">
        <v>-238707930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-238707930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-5710806000</v>
      </c>
      <c r="D26" s="155"/>
      <c r="E26" s="59">
        <v>-7615992644</v>
      </c>
      <c r="F26" s="60">
        <v>-8015022333</v>
      </c>
      <c r="G26" s="60">
        <v>-836673401</v>
      </c>
      <c r="H26" s="60">
        <v>-235310813</v>
      </c>
      <c r="I26" s="60">
        <v>-202682973</v>
      </c>
      <c r="J26" s="60">
        <v>-1274667187</v>
      </c>
      <c r="K26" s="60">
        <v>-326079495</v>
      </c>
      <c r="L26" s="60">
        <v>-267071073</v>
      </c>
      <c r="M26" s="60">
        <v>-367223165</v>
      </c>
      <c r="N26" s="60">
        <v>-960373733</v>
      </c>
      <c r="O26" s="60"/>
      <c r="P26" s="60"/>
      <c r="Q26" s="60"/>
      <c r="R26" s="60"/>
      <c r="S26" s="60"/>
      <c r="T26" s="60"/>
      <c r="U26" s="60"/>
      <c r="V26" s="60"/>
      <c r="W26" s="60">
        <v>-2235040920</v>
      </c>
      <c r="X26" s="60">
        <v>-4283054613</v>
      </c>
      <c r="Y26" s="60">
        <v>2048013693</v>
      </c>
      <c r="Z26" s="140">
        <v>-47.82</v>
      </c>
      <c r="AA26" s="62">
        <v>-8015022333</v>
      </c>
    </row>
    <row r="27" spans="1:27" ht="12.75">
      <c r="A27" s="250" t="s">
        <v>192</v>
      </c>
      <c r="B27" s="251"/>
      <c r="C27" s="168">
        <f aca="true" t="shared" si="1" ref="C27:Y27">SUM(C21:C26)</f>
        <v>-6226551000</v>
      </c>
      <c r="D27" s="168">
        <f>SUM(D21:D26)</f>
        <v>0</v>
      </c>
      <c r="E27" s="72">
        <f t="shared" si="1"/>
        <v>-7732684356</v>
      </c>
      <c r="F27" s="73">
        <f t="shared" si="1"/>
        <v>-8130124515</v>
      </c>
      <c r="G27" s="73">
        <f t="shared" si="1"/>
        <v>-836673401</v>
      </c>
      <c r="H27" s="73">
        <f t="shared" si="1"/>
        <v>-235310813</v>
      </c>
      <c r="I27" s="73">
        <f t="shared" si="1"/>
        <v>-202682973</v>
      </c>
      <c r="J27" s="73">
        <f t="shared" si="1"/>
        <v>-1274667187</v>
      </c>
      <c r="K27" s="73">
        <f t="shared" si="1"/>
        <v>-326079495</v>
      </c>
      <c r="L27" s="73">
        <f t="shared" si="1"/>
        <v>-267071073</v>
      </c>
      <c r="M27" s="73">
        <f t="shared" si="1"/>
        <v>-367223165</v>
      </c>
      <c r="N27" s="73">
        <f t="shared" si="1"/>
        <v>-960373733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-2235040920</v>
      </c>
      <c r="X27" s="73">
        <f t="shared" si="1"/>
        <v>-4283054613</v>
      </c>
      <c r="Y27" s="73">
        <f t="shared" si="1"/>
        <v>2048013693</v>
      </c>
      <c r="Z27" s="170">
        <f>+IF(X27&lt;&gt;0,+(Y27/X27)*100,0)</f>
        <v>-47.81666072582484</v>
      </c>
      <c r="AA27" s="74">
        <f>SUM(AA21:AA26)</f>
        <v>-8130124515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1000473000</v>
      </c>
      <c r="D32" s="155"/>
      <c r="E32" s="59">
        <v>4000000000</v>
      </c>
      <c r="F32" s="60">
        <v>3446950000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3446950000</v>
      </c>
    </row>
    <row r="33" spans="1:27" ht="12.75">
      <c r="A33" s="249" t="s">
        <v>196</v>
      </c>
      <c r="B33" s="182"/>
      <c r="C33" s="155">
        <v>38426000</v>
      </c>
      <c r="D33" s="155"/>
      <c r="E33" s="59">
        <v>38688100</v>
      </c>
      <c r="F33" s="60">
        <v>38688100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38688100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-307619000</v>
      </c>
      <c r="D35" s="155"/>
      <c r="E35" s="59">
        <v>-482586064</v>
      </c>
      <c r="F35" s="60">
        <v>-482586064</v>
      </c>
      <c r="G35" s="60">
        <v>-76958063</v>
      </c>
      <c r="H35" s="60"/>
      <c r="I35" s="60">
        <v>-79480667</v>
      </c>
      <c r="J35" s="60">
        <v>-156438730</v>
      </c>
      <c r="K35" s="60"/>
      <c r="L35" s="60"/>
      <c r="M35" s="60">
        <v>-20000000</v>
      </c>
      <c r="N35" s="60">
        <v>-20000000</v>
      </c>
      <c r="O35" s="60"/>
      <c r="P35" s="60"/>
      <c r="Q35" s="60"/>
      <c r="R35" s="60"/>
      <c r="S35" s="60"/>
      <c r="T35" s="60"/>
      <c r="U35" s="60"/>
      <c r="V35" s="60"/>
      <c r="W35" s="60">
        <v>-176438730</v>
      </c>
      <c r="X35" s="60">
        <v>-333105397</v>
      </c>
      <c r="Y35" s="60">
        <v>156666667</v>
      </c>
      <c r="Z35" s="140">
        <v>-47.03</v>
      </c>
      <c r="AA35" s="62">
        <v>-482586064</v>
      </c>
    </row>
    <row r="36" spans="1:27" ht="12.75">
      <c r="A36" s="250" t="s">
        <v>198</v>
      </c>
      <c r="B36" s="251"/>
      <c r="C36" s="168">
        <f aca="true" t="shared" si="2" ref="C36:Y36">SUM(C31:C35)</f>
        <v>731280000</v>
      </c>
      <c r="D36" s="168">
        <f>SUM(D31:D35)</f>
        <v>0</v>
      </c>
      <c r="E36" s="72">
        <f t="shared" si="2"/>
        <v>3556102036</v>
      </c>
      <c r="F36" s="73">
        <f t="shared" si="2"/>
        <v>3003052036</v>
      </c>
      <c r="G36" s="73">
        <f t="shared" si="2"/>
        <v>-76958063</v>
      </c>
      <c r="H36" s="73">
        <f t="shared" si="2"/>
        <v>0</v>
      </c>
      <c r="I36" s="73">
        <f t="shared" si="2"/>
        <v>-79480667</v>
      </c>
      <c r="J36" s="73">
        <f t="shared" si="2"/>
        <v>-156438730</v>
      </c>
      <c r="K36" s="73">
        <f t="shared" si="2"/>
        <v>0</v>
      </c>
      <c r="L36" s="73">
        <f t="shared" si="2"/>
        <v>0</v>
      </c>
      <c r="M36" s="73">
        <f t="shared" si="2"/>
        <v>-20000000</v>
      </c>
      <c r="N36" s="73">
        <f t="shared" si="2"/>
        <v>-20000000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-176438730</v>
      </c>
      <c r="X36" s="73">
        <f t="shared" si="2"/>
        <v>-333105397</v>
      </c>
      <c r="Y36" s="73">
        <f t="shared" si="2"/>
        <v>156666667</v>
      </c>
      <c r="Z36" s="170">
        <f>+IF(X36&lt;&gt;0,+(Y36/X36)*100,0)</f>
        <v>-47.03216111505993</v>
      </c>
      <c r="AA36" s="74">
        <f>SUM(AA31:AA35)</f>
        <v>3003052036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2033248000</v>
      </c>
      <c r="D38" s="153">
        <f>+D17+D27+D36</f>
        <v>0</v>
      </c>
      <c r="E38" s="99">
        <f t="shared" si="3"/>
        <v>668375319</v>
      </c>
      <c r="F38" s="100">
        <f t="shared" si="3"/>
        <v>399869435</v>
      </c>
      <c r="G38" s="100">
        <f t="shared" si="3"/>
        <v>-82841208</v>
      </c>
      <c r="H38" s="100">
        <f t="shared" si="3"/>
        <v>1144351377</v>
      </c>
      <c r="I38" s="100">
        <f t="shared" si="3"/>
        <v>-470533196</v>
      </c>
      <c r="J38" s="100">
        <f t="shared" si="3"/>
        <v>590976973</v>
      </c>
      <c r="K38" s="100">
        <f t="shared" si="3"/>
        <v>517932448</v>
      </c>
      <c r="L38" s="100">
        <f t="shared" si="3"/>
        <v>-214484315</v>
      </c>
      <c r="M38" s="100">
        <f t="shared" si="3"/>
        <v>1468992045</v>
      </c>
      <c r="N38" s="100">
        <f t="shared" si="3"/>
        <v>1772440178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2363417151</v>
      </c>
      <c r="X38" s="100">
        <f t="shared" si="3"/>
        <v>-2045167134</v>
      </c>
      <c r="Y38" s="100">
        <f t="shared" si="3"/>
        <v>4408584285</v>
      </c>
      <c r="Z38" s="137">
        <f>+IF(X38&lt;&gt;0,+(Y38/X38)*100,0)</f>
        <v>-215.56107624209454</v>
      </c>
      <c r="AA38" s="102">
        <f>+AA17+AA27+AA36</f>
        <v>399869435</v>
      </c>
    </row>
    <row r="39" spans="1:27" ht="12.75">
      <c r="A39" s="249" t="s">
        <v>200</v>
      </c>
      <c r="B39" s="182"/>
      <c r="C39" s="153">
        <v>3773576000</v>
      </c>
      <c r="D39" s="153"/>
      <c r="E39" s="99">
        <v>5255273446</v>
      </c>
      <c r="F39" s="100">
        <v>5613313163</v>
      </c>
      <c r="G39" s="100">
        <v>5255273446</v>
      </c>
      <c r="H39" s="100">
        <v>5172432238</v>
      </c>
      <c r="I39" s="100">
        <v>6316783615</v>
      </c>
      <c r="J39" s="100">
        <v>5255273446</v>
      </c>
      <c r="K39" s="100">
        <v>5846250419</v>
      </c>
      <c r="L39" s="100">
        <v>6364182867</v>
      </c>
      <c r="M39" s="100">
        <v>6149698552</v>
      </c>
      <c r="N39" s="100">
        <v>5846250419</v>
      </c>
      <c r="O39" s="100"/>
      <c r="P39" s="100"/>
      <c r="Q39" s="100"/>
      <c r="R39" s="100"/>
      <c r="S39" s="100"/>
      <c r="T39" s="100"/>
      <c r="U39" s="100"/>
      <c r="V39" s="100"/>
      <c r="W39" s="100">
        <v>5255273446</v>
      </c>
      <c r="X39" s="100">
        <v>5613313163</v>
      </c>
      <c r="Y39" s="100">
        <v>-358039717</v>
      </c>
      <c r="Z39" s="137">
        <v>-6.38</v>
      </c>
      <c r="AA39" s="102">
        <v>5613313163</v>
      </c>
    </row>
    <row r="40" spans="1:27" ht="12.75">
      <c r="A40" s="269" t="s">
        <v>201</v>
      </c>
      <c r="B40" s="256"/>
      <c r="C40" s="257">
        <v>5806824000</v>
      </c>
      <c r="D40" s="257"/>
      <c r="E40" s="258">
        <v>5923648765</v>
      </c>
      <c r="F40" s="259">
        <v>6013182598</v>
      </c>
      <c r="G40" s="259">
        <v>5172432238</v>
      </c>
      <c r="H40" s="259">
        <v>6316783615</v>
      </c>
      <c r="I40" s="259">
        <v>5846250419</v>
      </c>
      <c r="J40" s="259">
        <v>5846250419</v>
      </c>
      <c r="K40" s="259">
        <v>6364182867</v>
      </c>
      <c r="L40" s="259">
        <v>6149698552</v>
      </c>
      <c r="M40" s="259">
        <v>7618690597</v>
      </c>
      <c r="N40" s="259">
        <v>7618690597</v>
      </c>
      <c r="O40" s="259"/>
      <c r="P40" s="259"/>
      <c r="Q40" s="259"/>
      <c r="R40" s="259"/>
      <c r="S40" s="259"/>
      <c r="T40" s="259"/>
      <c r="U40" s="259"/>
      <c r="V40" s="259"/>
      <c r="W40" s="259">
        <v>7618690597</v>
      </c>
      <c r="X40" s="259">
        <v>3568146029</v>
      </c>
      <c r="Y40" s="259">
        <v>4050544568</v>
      </c>
      <c r="Z40" s="260">
        <v>113.52</v>
      </c>
      <c r="AA40" s="261">
        <v>6013182598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2954911032</v>
      </c>
      <c r="D5" s="200">
        <f t="shared" si="0"/>
        <v>0</v>
      </c>
      <c r="E5" s="106">
        <f t="shared" si="0"/>
        <v>4745231532</v>
      </c>
      <c r="F5" s="106">
        <f t="shared" si="0"/>
        <v>4757121953</v>
      </c>
      <c r="G5" s="106">
        <f t="shared" si="0"/>
        <v>13494813</v>
      </c>
      <c r="H5" s="106">
        <f t="shared" si="0"/>
        <v>142723734</v>
      </c>
      <c r="I5" s="106">
        <f t="shared" si="0"/>
        <v>173007741</v>
      </c>
      <c r="J5" s="106">
        <f t="shared" si="0"/>
        <v>329226288</v>
      </c>
      <c r="K5" s="106">
        <f t="shared" si="0"/>
        <v>218317459</v>
      </c>
      <c r="L5" s="106">
        <f t="shared" si="0"/>
        <v>190425166</v>
      </c>
      <c r="M5" s="106">
        <f t="shared" si="0"/>
        <v>216346904</v>
      </c>
      <c r="N5" s="106">
        <f t="shared" si="0"/>
        <v>625089529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954315817</v>
      </c>
      <c r="X5" s="106">
        <f t="shared" si="0"/>
        <v>2378560980</v>
      </c>
      <c r="Y5" s="106">
        <f t="shared" si="0"/>
        <v>-1424245163</v>
      </c>
      <c r="Z5" s="201">
        <f>+IF(X5&lt;&gt;0,+(Y5/X5)*100,0)</f>
        <v>-59.87843805459215</v>
      </c>
      <c r="AA5" s="199">
        <f>SUM(AA11:AA18)</f>
        <v>4757121953</v>
      </c>
    </row>
    <row r="6" spans="1:27" ht="12.75">
      <c r="A6" s="291" t="s">
        <v>206</v>
      </c>
      <c r="B6" s="142"/>
      <c r="C6" s="62">
        <v>706276211</v>
      </c>
      <c r="D6" s="156"/>
      <c r="E6" s="60">
        <v>737912513</v>
      </c>
      <c r="F6" s="60">
        <v>750794986</v>
      </c>
      <c r="G6" s="60">
        <v>-1173923</v>
      </c>
      <c r="H6" s="60">
        <v>39666819</v>
      </c>
      <c r="I6" s="60">
        <v>39909272</v>
      </c>
      <c r="J6" s="60">
        <v>78402168</v>
      </c>
      <c r="K6" s="60">
        <v>32803482</v>
      </c>
      <c r="L6" s="60">
        <v>40390097</v>
      </c>
      <c r="M6" s="60">
        <v>46118433</v>
      </c>
      <c r="N6" s="60">
        <v>119312012</v>
      </c>
      <c r="O6" s="60"/>
      <c r="P6" s="60"/>
      <c r="Q6" s="60"/>
      <c r="R6" s="60"/>
      <c r="S6" s="60"/>
      <c r="T6" s="60"/>
      <c r="U6" s="60"/>
      <c r="V6" s="60"/>
      <c r="W6" s="60">
        <v>197714180</v>
      </c>
      <c r="X6" s="60">
        <v>375397493</v>
      </c>
      <c r="Y6" s="60">
        <v>-177683313</v>
      </c>
      <c r="Z6" s="140">
        <v>-47.33</v>
      </c>
      <c r="AA6" s="155">
        <v>750794986</v>
      </c>
    </row>
    <row r="7" spans="1:27" ht="12.75">
      <c r="A7" s="291" t="s">
        <v>207</v>
      </c>
      <c r="B7" s="142"/>
      <c r="C7" s="62">
        <v>427494907</v>
      </c>
      <c r="D7" s="156"/>
      <c r="E7" s="60">
        <v>410531946</v>
      </c>
      <c r="F7" s="60">
        <v>416028723</v>
      </c>
      <c r="G7" s="60">
        <v>9026379</v>
      </c>
      <c r="H7" s="60">
        <v>18535939</v>
      </c>
      <c r="I7" s="60">
        <v>39951523</v>
      </c>
      <c r="J7" s="60">
        <v>67513841</v>
      </c>
      <c r="K7" s="60">
        <v>37280955</v>
      </c>
      <c r="L7" s="60">
        <v>27800997</v>
      </c>
      <c r="M7" s="60">
        <v>13390913</v>
      </c>
      <c r="N7" s="60">
        <v>78472865</v>
      </c>
      <c r="O7" s="60"/>
      <c r="P7" s="60"/>
      <c r="Q7" s="60"/>
      <c r="R7" s="60"/>
      <c r="S7" s="60"/>
      <c r="T7" s="60"/>
      <c r="U7" s="60"/>
      <c r="V7" s="60"/>
      <c r="W7" s="60">
        <v>145986706</v>
      </c>
      <c r="X7" s="60">
        <v>208014362</v>
      </c>
      <c r="Y7" s="60">
        <v>-62027656</v>
      </c>
      <c r="Z7" s="140">
        <v>-29.82</v>
      </c>
      <c r="AA7" s="155">
        <v>416028723</v>
      </c>
    </row>
    <row r="8" spans="1:27" ht="12.75">
      <c r="A8" s="291" t="s">
        <v>208</v>
      </c>
      <c r="B8" s="142"/>
      <c r="C8" s="62">
        <v>433230750</v>
      </c>
      <c r="D8" s="156"/>
      <c r="E8" s="60">
        <v>1291184824</v>
      </c>
      <c r="F8" s="60">
        <v>1313605167</v>
      </c>
      <c r="G8" s="60">
        <v>1008734</v>
      </c>
      <c r="H8" s="60">
        <v>24086619</v>
      </c>
      <c r="I8" s="60">
        <v>28069130</v>
      </c>
      <c r="J8" s="60">
        <v>53164483</v>
      </c>
      <c r="K8" s="60">
        <v>42583506</v>
      </c>
      <c r="L8" s="60">
        <v>44682830</v>
      </c>
      <c r="M8" s="60">
        <v>56818339</v>
      </c>
      <c r="N8" s="60">
        <v>144084675</v>
      </c>
      <c r="O8" s="60"/>
      <c r="P8" s="60"/>
      <c r="Q8" s="60"/>
      <c r="R8" s="60"/>
      <c r="S8" s="60"/>
      <c r="T8" s="60"/>
      <c r="U8" s="60"/>
      <c r="V8" s="60"/>
      <c r="W8" s="60">
        <v>197249158</v>
      </c>
      <c r="X8" s="60">
        <v>656802584</v>
      </c>
      <c r="Y8" s="60">
        <v>-459553426</v>
      </c>
      <c r="Z8" s="140">
        <v>-69.97</v>
      </c>
      <c r="AA8" s="155">
        <v>1313605167</v>
      </c>
    </row>
    <row r="9" spans="1:27" ht="12.75">
      <c r="A9" s="291" t="s">
        <v>209</v>
      </c>
      <c r="B9" s="142"/>
      <c r="C9" s="62">
        <v>110446374</v>
      </c>
      <c r="D9" s="156"/>
      <c r="E9" s="60">
        <v>749890314</v>
      </c>
      <c r="F9" s="60">
        <v>712138847</v>
      </c>
      <c r="G9" s="60">
        <v>803815</v>
      </c>
      <c r="H9" s="60">
        <v>12593177</v>
      </c>
      <c r="I9" s="60">
        <v>12691912</v>
      </c>
      <c r="J9" s="60">
        <v>26088904</v>
      </c>
      <c r="K9" s="60">
        <v>17892885</v>
      </c>
      <c r="L9" s="60">
        <v>12623178</v>
      </c>
      <c r="M9" s="60">
        <v>20038779</v>
      </c>
      <c r="N9" s="60">
        <v>50554842</v>
      </c>
      <c r="O9" s="60"/>
      <c r="P9" s="60"/>
      <c r="Q9" s="60"/>
      <c r="R9" s="60"/>
      <c r="S9" s="60"/>
      <c r="T9" s="60"/>
      <c r="U9" s="60"/>
      <c r="V9" s="60"/>
      <c r="W9" s="60">
        <v>76643746</v>
      </c>
      <c r="X9" s="60">
        <v>356069424</v>
      </c>
      <c r="Y9" s="60">
        <v>-279425678</v>
      </c>
      <c r="Z9" s="140">
        <v>-78.48</v>
      </c>
      <c r="AA9" s="155">
        <v>712138847</v>
      </c>
    </row>
    <row r="10" spans="1:27" ht="12.75">
      <c r="A10" s="291" t="s">
        <v>210</v>
      </c>
      <c r="B10" s="142"/>
      <c r="C10" s="62">
        <v>347406453</v>
      </c>
      <c r="D10" s="156"/>
      <c r="E10" s="60">
        <v>408406010</v>
      </c>
      <c r="F10" s="60">
        <v>412192087</v>
      </c>
      <c r="G10" s="60">
        <v>317919</v>
      </c>
      <c r="H10" s="60">
        <v>11467115</v>
      </c>
      <c r="I10" s="60">
        <v>15634469</v>
      </c>
      <c r="J10" s="60">
        <v>27419503</v>
      </c>
      <c r="K10" s="60">
        <v>13583857</v>
      </c>
      <c r="L10" s="60">
        <v>28545833</v>
      </c>
      <c r="M10" s="60">
        <v>36162952</v>
      </c>
      <c r="N10" s="60">
        <v>78292642</v>
      </c>
      <c r="O10" s="60"/>
      <c r="P10" s="60"/>
      <c r="Q10" s="60"/>
      <c r="R10" s="60"/>
      <c r="S10" s="60"/>
      <c r="T10" s="60"/>
      <c r="U10" s="60"/>
      <c r="V10" s="60"/>
      <c r="W10" s="60">
        <v>105712145</v>
      </c>
      <c r="X10" s="60">
        <v>206096044</v>
      </c>
      <c r="Y10" s="60">
        <v>-100383899</v>
      </c>
      <c r="Z10" s="140">
        <v>-48.71</v>
      </c>
      <c r="AA10" s="155">
        <v>412192087</v>
      </c>
    </row>
    <row r="11" spans="1:27" ht="12.75">
      <c r="A11" s="292" t="s">
        <v>211</v>
      </c>
      <c r="B11" s="142"/>
      <c r="C11" s="293">
        <f aca="true" t="shared" si="1" ref="C11:Y11">SUM(C6:C10)</f>
        <v>2024854695</v>
      </c>
      <c r="D11" s="294">
        <f t="shared" si="1"/>
        <v>0</v>
      </c>
      <c r="E11" s="295">
        <f t="shared" si="1"/>
        <v>3597925607</v>
      </c>
      <c r="F11" s="295">
        <f t="shared" si="1"/>
        <v>3604759810</v>
      </c>
      <c r="G11" s="295">
        <f t="shared" si="1"/>
        <v>9982924</v>
      </c>
      <c r="H11" s="295">
        <f t="shared" si="1"/>
        <v>106349669</v>
      </c>
      <c r="I11" s="295">
        <f t="shared" si="1"/>
        <v>136256306</v>
      </c>
      <c r="J11" s="295">
        <f t="shared" si="1"/>
        <v>252588899</v>
      </c>
      <c r="K11" s="295">
        <f t="shared" si="1"/>
        <v>144144685</v>
      </c>
      <c r="L11" s="295">
        <f t="shared" si="1"/>
        <v>154042935</v>
      </c>
      <c r="M11" s="295">
        <f t="shared" si="1"/>
        <v>172529416</v>
      </c>
      <c r="N11" s="295">
        <f t="shared" si="1"/>
        <v>470717036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723305935</v>
      </c>
      <c r="X11" s="295">
        <f t="shared" si="1"/>
        <v>1802379907</v>
      </c>
      <c r="Y11" s="295">
        <f t="shared" si="1"/>
        <v>-1079073972</v>
      </c>
      <c r="Z11" s="296">
        <f>+IF(X11&lt;&gt;0,+(Y11/X11)*100,0)</f>
        <v>-59.869396446839104</v>
      </c>
      <c r="AA11" s="297">
        <f>SUM(AA6:AA10)</f>
        <v>3604759810</v>
      </c>
    </row>
    <row r="12" spans="1:27" ht="12.75">
      <c r="A12" s="298" t="s">
        <v>212</v>
      </c>
      <c r="B12" s="136"/>
      <c r="C12" s="62">
        <v>128079004</v>
      </c>
      <c r="D12" s="156"/>
      <c r="E12" s="60">
        <v>303006865</v>
      </c>
      <c r="F12" s="60">
        <v>304165571</v>
      </c>
      <c r="G12" s="60">
        <v>-560</v>
      </c>
      <c r="H12" s="60">
        <v>18382152</v>
      </c>
      <c r="I12" s="60">
        <v>1856040</v>
      </c>
      <c r="J12" s="60">
        <v>20237632</v>
      </c>
      <c r="K12" s="60">
        <v>10633362</v>
      </c>
      <c r="L12" s="60">
        <v>5913341</v>
      </c>
      <c r="M12" s="60">
        <v>5197463</v>
      </c>
      <c r="N12" s="60">
        <v>21744166</v>
      </c>
      <c r="O12" s="60"/>
      <c r="P12" s="60"/>
      <c r="Q12" s="60"/>
      <c r="R12" s="60"/>
      <c r="S12" s="60"/>
      <c r="T12" s="60"/>
      <c r="U12" s="60"/>
      <c r="V12" s="60"/>
      <c r="W12" s="60">
        <v>41981798</v>
      </c>
      <c r="X12" s="60">
        <v>152082786</v>
      </c>
      <c r="Y12" s="60">
        <v>-110100988</v>
      </c>
      <c r="Z12" s="140">
        <v>-72.4</v>
      </c>
      <c r="AA12" s="155">
        <v>304165571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798287308</v>
      </c>
      <c r="D15" s="156"/>
      <c r="E15" s="60">
        <v>827534060</v>
      </c>
      <c r="F15" s="60">
        <v>834794097</v>
      </c>
      <c r="G15" s="60">
        <v>3453616</v>
      </c>
      <c r="H15" s="60">
        <v>17911071</v>
      </c>
      <c r="I15" s="60">
        <v>34483150</v>
      </c>
      <c r="J15" s="60">
        <v>55847837</v>
      </c>
      <c r="K15" s="60">
        <v>62968979</v>
      </c>
      <c r="L15" s="60">
        <v>29774651</v>
      </c>
      <c r="M15" s="60">
        <v>37694667</v>
      </c>
      <c r="N15" s="60">
        <v>130438297</v>
      </c>
      <c r="O15" s="60"/>
      <c r="P15" s="60"/>
      <c r="Q15" s="60"/>
      <c r="R15" s="60"/>
      <c r="S15" s="60"/>
      <c r="T15" s="60"/>
      <c r="U15" s="60"/>
      <c r="V15" s="60"/>
      <c r="W15" s="60">
        <v>186286134</v>
      </c>
      <c r="X15" s="60">
        <v>417397049</v>
      </c>
      <c r="Y15" s="60">
        <v>-231110915</v>
      </c>
      <c r="Z15" s="140">
        <v>-55.37</v>
      </c>
      <c r="AA15" s="155">
        <v>834794097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3690025</v>
      </c>
      <c r="D18" s="276"/>
      <c r="E18" s="82">
        <v>16765000</v>
      </c>
      <c r="F18" s="82">
        <v>13402475</v>
      </c>
      <c r="G18" s="82">
        <v>58833</v>
      </c>
      <c r="H18" s="82">
        <v>80842</v>
      </c>
      <c r="I18" s="82">
        <v>412245</v>
      </c>
      <c r="J18" s="82">
        <v>551920</v>
      </c>
      <c r="K18" s="82">
        <v>570433</v>
      </c>
      <c r="L18" s="82">
        <v>694239</v>
      </c>
      <c r="M18" s="82">
        <v>925358</v>
      </c>
      <c r="N18" s="82">
        <v>2190030</v>
      </c>
      <c r="O18" s="82"/>
      <c r="P18" s="82"/>
      <c r="Q18" s="82"/>
      <c r="R18" s="82"/>
      <c r="S18" s="82"/>
      <c r="T18" s="82"/>
      <c r="U18" s="82"/>
      <c r="V18" s="82"/>
      <c r="W18" s="82">
        <v>2741950</v>
      </c>
      <c r="X18" s="82">
        <v>6701238</v>
      </c>
      <c r="Y18" s="82">
        <v>-3959288</v>
      </c>
      <c r="Z18" s="270">
        <v>-59.08</v>
      </c>
      <c r="AA18" s="278">
        <v>13402475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2743603698</v>
      </c>
      <c r="D20" s="154">
        <f t="shared" si="2"/>
        <v>0</v>
      </c>
      <c r="E20" s="100">
        <f t="shared" si="2"/>
        <v>3711516678</v>
      </c>
      <c r="F20" s="100">
        <f t="shared" si="2"/>
        <v>4142992580</v>
      </c>
      <c r="G20" s="100">
        <f t="shared" si="2"/>
        <v>24485459</v>
      </c>
      <c r="H20" s="100">
        <f t="shared" si="2"/>
        <v>116235541</v>
      </c>
      <c r="I20" s="100">
        <f t="shared" si="2"/>
        <v>141467606</v>
      </c>
      <c r="J20" s="100">
        <f t="shared" si="2"/>
        <v>282188606</v>
      </c>
      <c r="K20" s="100">
        <f t="shared" si="2"/>
        <v>224063360</v>
      </c>
      <c r="L20" s="100">
        <f t="shared" si="2"/>
        <v>229309814</v>
      </c>
      <c r="M20" s="100">
        <f t="shared" si="2"/>
        <v>189839041</v>
      </c>
      <c r="N20" s="100">
        <f t="shared" si="2"/>
        <v>643212215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925400821</v>
      </c>
      <c r="X20" s="100">
        <f t="shared" si="2"/>
        <v>2071496292</v>
      </c>
      <c r="Y20" s="100">
        <f t="shared" si="2"/>
        <v>-1146095471</v>
      </c>
      <c r="Z20" s="137">
        <f>+IF(X20&lt;&gt;0,+(Y20/X20)*100,0)</f>
        <v>-55.32693808944554</v>
      </c>
      <c r="AA20" s="153">
        <f>SUM(AA26:AA33)</f>
        <v>4142992580</v>
      </c>
    </row>
    <row r="21" spans="1:27" ht="12.75">
      <c r="A21" s="291" t="s">
        <v>206</v>
      </c>
      <c r="B21" s="142"/>
      <c r="C21" s="62">
        <v>336475960</v>
      </c>
      <c r="D21" s="156"/>
      <c r="E21" s="60">
        <v>562708840</v>
      </c>
      <c r="F21" s="60">
        <v>668041361</v>
      </c>
      <c r="G21" s="60">
        <v>589925</v>
      </c>
      <c r="H21" s="60">
        <v>20892818</v>
      </c>
      <c r="I21" s="60">
        <v>25343537</v>
      </c>
      <c r="J21" s="60">
        <v>46826280</v>
      </c>
      <c r="K21" s="60">
        <v>23145873</v>
      </c>
      <c r="L21" s="60">
        <v>33748669</v>
      </c>
      <c r="M21" s="60">
        <v>31724410</v>
      </c>
      <c r="N21" s="60">
        <v>88618952</v>
      </c>
      <c r="O21" s="60"/>
      <c r="P21" s="60"/>
      <c r="Q21" s="60"/>
      <c r="R21" s="60"/>
      <c r="S21" s="60"/>
      <c r="T21" s="60"/>
      <c r="U21" s="60"/>
      <c r="V21" s="60"/>
      <c r="W21" s="60">
        <v>135445232</v>
      </c>
      <c r="X21" s="60">
        <v>334020681</v>
      </c>
      <c r="Y21" s="60">
        <v>-198575449</v>
      </c>
      <c r="Z21" s="140">
        <v>-59.45</v>
      </c>
      <c r="AA21" s="155">
        <v>668041361</v>
      </c>
    </row>
    <row r="22" spans="1:27" ht="12.75">
      <c r="A22" s="291" t="s">
        <v>207</v>
      </c>
      <c r="B22" s="142"/>
      <c r="C22" s="62">
        <v>430673595</v>
      </c>
      <c r="D22" s="156"/>
      <c r="E22" s="60">
        <v>568534428</v>
      </c>
      <c r="F22" s="60">
        <v>598075798</v>
      </c>
      <c r="G22" s="60">
        <v>12093161</v>
      </c>
      <c r="H22" s="60">
        <v>34176272</v>
      </c>
      <c r="I22" s="60">
        <v>29235520</v>
      </c>
      <c r="J22" s="60">
        <v>75504953</v>
      </c>
      <c r="K22" s="60">
        <v>36912002</v>
      </c>
      <c r="L22" s="60">
        <v>26936310</v>
      </c>
      <c r="M22" s="60">
        <v>16730553</v>
      </c>
      <c r="N22" s="60">
        <v>80578865</v>
      </c>
      <c r="O22" s="60"/>
      <c r="P22" s="60"/>
      <c r="Q22" s="60"/>
      <c r="R22" s="60"/>
      <c r="S22" s="60"/>
      <c r="T22" s="60"/>
      <c r="U22" s="60"/>
      <c r="V22" s="60"/>
      <c r="W22" s="60">
        <v>156083818</v>
      </c>
      <c r="X22" s="60">
        <v>299037899</v>
      </c>
      <c r="Y22" s="60">
        <v>-142954081</v>
      </c>
      <c r="Z22" s="140">
        <v>-47.8</v>
      </c>
      <c r="AA22" s="155">
        <v>598075798</v>
      </c>
    </row>
    <row r="23" spans="1:27" ht="12.75">
      <c r="A23" s="291" t="s">
        <v>208</v>
      </c>
      <c r="B23" s="142"/>
      <c r="C23" s="62">
        <v>487991757</v>
      </c>
      <c r="D23" s="156"/>
      <c r="E23" s="60">
        <v>469575000</v>
      </c>
      <c r="F23" s="60">
        <v>495700401</v>
      </c>
      <c r="G23" s="60">
        <v>5098125</v>
      </c>
      <c r="H23" s="60">
        <v>30252658</v>
      </c>
      <c r="I23" s="60">
        <v>29654110</v>
      </c>
      <c r="J23" s="60">
        <v>65004893</v>
      </c>
      <c r="K23" s="60">
        <v>41678358</v>
      </c>
      <c r="L23" s="60">
        <v>38906089</v>
      </c>
      <c r="M23" s="60">
        <v>28534948</v>
      </c>
      <c r="N23" s="60">
        <v>109119395</v>
      </c>
      <c r="O23" s="60"/>
      <c r="P23" s="60"/>
      <c r="Q23" s="60"/>
      <c r="R23" s="60"/>
      <c r="S23" s="60"/>
      <c r="T23" s="60"/>
      <c r="U23" s="60"/>
      <c r="V23" s="60"/>
      <c r="W23" s="60">
        <v>174124288</v>
      </c>
      <c r="X23" s="60">
        <v>247850201</v>
      </c>
      <c r="Y23" s="60">
        <v>-73725913</v>
      </c>
      <c r="Z23" s="140">
        <v>-29.75</v>
      </c>
      <c r="AA23" s="155">
        <v>495700401</v>
      </c>
    </row>
    <row r="24" spans="1:27" ht="12.75">
      <c r="A24" s="291" t="s">
        <v>209</v>
      </c>
      <c r="B24" s="142"/>
      <c r="C24" s="62">
        <v>445674434</v>
      </c>
      <c r="D24" s="156"/>
      <c r="E24" s="60">
        <v>1013952430</v>
      </c>
      <c r="F24" s="60">
        <v>1009052430</v>
      </c>
      <c r="G24" s="60">
        <v>2681859</v>
      </c>
      <c r="H24" s="60">
        <v>5080947</v>
      </c>
      <c r="I24" s="60">
        <v>10714995</v>
      </c>
      <c r="J24" s="60">
        <v>18477801</v>
      </c>
      <c r="K24" s="60">
        <v>48142455</v>
      </c>
      <c r="L24" s="60">
        <v>31951150</v>
      </c>
      <c r="M24" s="60">
        <v>21742632</v>
      </c>
      <c r="N24" s="60">
        <v>101836237</v>
      </c>
      <c r="O24" s="60"/>
      <c r="P24" s="60"/>
      <c r="Q24" s="60"/>
      <c r="R24" s="60"/>
      <c r="S24" s="60"/>
      <c r="T24" s="60"/>
      <c r="U24" s="60"/>
      <c r="V24" s="60"/>
      <c r="W24" s="60">
        <v>120314038</v>
      </c>
      <c r="X24" s="60">
        <v>504526215</v>
      </c>
      <c r="Y24" s="60">
        <v>-384212177</v>
      </c>
      <c r="Z24" s="140">
        <v>-76.15</v>
      </c>
      <c r="AA24" s="155">
        <v>1009052430</v>
      </c>
    </row>
    <row r="25" spans="1:27" ht="12.75">
      <c r="A25" s="291" t="s">
        <v>210</v>
      </c>
      <c r="B25" s="142"/>
      <c r="C25" s="62">
        <v>21103896</v>
      </c>
      <c r="D25" s="156"/>
      <c r="E25" s="60">
        <v>89016001</v>
      </c>
      <c r="F25" s="60">
        <v>245958829</v>
      </c>
      <c r="G25" s="60">
        <v>50000</v>
      </c>
      <c r="H25" s="60">
        <v>1646108</v>
      </c>
      <c r="I25" s="60">
        <v>2767937</v>
      </c>
      <c r="J25" s="60">
        <v>4464045</v>
      </c>
      <c r="K25" s="60">
        <v>2763063</v>
      </c>
      <c r="L25" s="60">
        <v>2278952</v>
      </c>
      <c r="M25" s="60">
        <v>3340223</v>
      </c>
      <c r="N25" s="60">
        <v>8382238</v>
      </c>
      <c r="O25" s="60"/>
      <c r="P25" s="60"/>
      <c r="Q25" s="60"/>
      <c r="R25" s="60"/>
      <c r="S25" s="60"/>
      <c r="T25" s="60"/>
      <c r="U25" s="60"/>
      <c r="V25" s="60"/>
      <c r="W25" s="60">
        <v>12846283</v>
      </c>
      <c r="X25" s="60">
        <v>122979415</v>
      </c>
      <c r="Y25" s="60">
        <v>-110133132</v>
      </c>
      <c r="Z25" s="140">
        <v>-89.55</v>
      </c>
      <c r="AA25" s="155">
        <v>245958829</v>
      </c>
    </row>
    <row r="26" spans="1:27" ht="12.75">
      <c r="A26" s="292" t="s">
        <v>211</v>
      </c>
      <c r="B26" s="302"/>
      <c r="C26" s="293">
        <f aca="true" t="shared" si="3" ref="C26:Y26">SUM(C21:C25)</f>
        <v>1721919642</v>
      </c>
      <c r="D26" s="294">
        <f t="shared" si="3"/>
        <v>0</v>
      </c>
      <c r="E26" s="295">
        <f t="shared" si="3"/>
        <v>2703786699</v>
      </c>
      <c r="F26" s="295">
        <f t="shared" si="3"/>
        <v>3016828819</v>
      </c>
      <c r="G26" s="295">
        <f t="shared" si="3"/>
        <v>20513070</v>
      </c>
      <c r="H26" s="295">
        <f t="shared" si="3"/>
        <v>92048803</v>
      </c>
      <c r="I26" s="295">
        <f t="shared" si="3"/>
        <v>97716099</v>
      </c>
      <c r="J26" s="295">
        <f t="shared" si="3"/>
        <v>210277972</v>
      </c>
      <c r="K26" s="295">
        <f t="shared" si="3"/>
        <v>152641751</v>
      </c>
      <c r="L26" s="295">
        <f t="shared" si="3"/>
        <v>133821170</v>
      </c>
      <c r="M26" s="295">
        <f t="shared" si="3"/>
        <v>102072766</v>
      </c>
      <c r="N26" s="295">
        <f t="shared" si="3"/>
        <v>388535687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598813659</v>
      </c>
      <c r="X26" s="295">
        <f t="shared" si="3"/>
        <v>1508414411</v>
      </c>
      <c r="Y26" s="295">
        <f t="shared" si="3"/>
        <v>-909600752</v>
      </c>
      <c r="Z26" s="296">
        <f>+IF(X26&lt;&gt;0,+(Y26/X26)*100,0)</f>
        <v>-60.30178082142441</v>
      </c>
      <c r="AA26" s="297">
        <f>SUM(AA21:AA25)</f>
        <v>3016828819</v>
      </c>
    </row>
    <row r="27" spans="1:27" ht="12.75">
      <c r="A27" s="298" t="s">
        <v>212</v>
      </c>
      <c r="B27" s="147"/>
      <c r="C27" s="62">
        <v>291173236</v>
      </c>
      <c r="D27" s="156"/>
      <c r="E27" s="60">
        <v>243752282</v>
      </c>
      <c r="F27" s="60">
        <v>315398782</v>
      </c>
      <c r="G27" s="60">
        <v>2515975</v>
      </c>
      <c r="H27" s="60">
        <v>10865805</v>
      </c>
      <c r="I27" s="60">
        <v>16065059</v>
      </c>
      <c r="J27" s="60">
        <v>29446839</v>
      </c>
      <c r="K27" s="60">
        <v>14262264</v>
      </c>
      <c r="L27" s="60">
        <v>28302381</v>
      </c>
      <c r="M27" s="60">
        <v>19531083</v>
      </c>
      <c r="N27" s="60">
        <v>62095728</v>
      </c>
      <c r="O27" s="60"/>
      <c r="P27" s="60"/>
      <c r="Q27" s="60"/>
      <c r="R27" s="60"/>
      <c r="S27" s="60"/>
      <c r="T27" s="60"/>
      <c r="U27" s="60"/>
      <c r="V27" s="60"/>
      <c r="W27" s="60">
        <v>91542567</v>
      </c>
      <c r="X27" s="60">
        <v>157699391</v>
      </c>
      <c r="Y27" s="60">
        <v>-66156824</v>
      </c>
      <c r="Z27" s="140">
        <v>-41.95</v>
      </c>
      <c r="AA27" s="155">
        <v>315398782</v>
      </c>
    </row>
    <row r="28" spans="1:27" ht="12.75">
      <c r="A28" s="298" t="s">
        <v>213</v>
      </c>
      <c r="B28" s="147"/>
      <c r="C28" s="273">
        <v>8010204</v>
      </c>
      <c r="D28" s="274"/>
      <c r="E28" s="275">
        <v>1800000</v>
      </c>
      <c r="F28" s="275">
        <v>2426560</v>
      </c>
      <c r="G28" s="275"/>
      <c r="H28" s="275">
        <v>792810</v>
      </c>
      <c r="I28" s="275"/>
      <c r="J28" s="275">
        <v>792810</v>
      </c>
      <c r="K28" s="275">
        <v>416960</v>
      </c>
      <c r="L28" s="275">
        <v>974905</v>
      </c>
      <c r="M28" s="275"/>
      <c r="N28" s="275">
        <v>1391865</v>
      </c>
      <c r="O28" s="275"/>
      <c r="P28" s="275"/>
      <c r="Q28" s="275"/>
      <c r="R28" s="275"/>
      <c r="S28" s="275"/>
      <c r="T28" s="275"/>
      <c r="U28" s="275"/>
      <c r="V28" s="275"/>
      <c r="W28" s="275">
        <v>2184675</v>
      </c>
      <c r="X28" s="275">
        <v>1213280</v>
      </c>
      <c r="Y28" s="275">
        <v>971395</v>
      </c>
      <c r="Z28" s="140">
        <v>80.06</v>
      </c>
      <c r="AA28" s="277">
        <v>2426560</v>
      </c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713014109</v>
      </c>
      <c r="D30" s="156"/>
      <c r="E30" s="60">
        <v>733775897</v>
      </c>
      <c r="F30" s="60">
        <v>792003260</v>
      </c>
      <c r="G30" s="60">
        <v>1456414</v>
      </c>
      <c r="H30" s="60">
        <v>11213299</v>
      </c>
      <c r="I30" s="60">
        <v>24473244</v>
      </c>
      <c r="J30" s="60">
        <v>37142957</v>
      </c>
      <c r="K30" s="60">
        <v>54545009</v>
      </c>
      <c r="L30" s="60">
        <v>62680005</v>
      </c>
      <c r="M30" s="60">
        <v>65983808</v>
      </c>
      <c r="N30" s="60">
        <v>183208822</v>
      </c>
      <c r="O30" s="60"/>
      <c r="P30" s="60"/>
      <c r="Q30" s="60"/>
      <c r="R30" s="60"/>
      <c r="S30" s="60"/>
      <c r="T30" s="60"/>
      <c r="U30" s="60"/>
      <c r="V30" s="60"/>
      <c r="W30" s="60">
        <v>220351779</v>
      </c>
      <c r="X30" s="60">
        <v>396001630</v>
      </c>
      <c r="Y30" s="60">
        <v>-175649851</v>
      </c>
      <c r="Z30" s="140">
        <v>-44.36</v>
      </c>
      <c r="AA30" s="155">
        <v>792003260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>
        <v>9486507</v>
      </c>
      <c r="D33" s="276"/>
      <c r="E33" s="82">
        <v>28401800</v>
      </c>
      <c r="F33" s="82">
        <v>16335159</v>
      </c>
      <c r="G33" s="82"/>
      <c r="H33" s="82">
        <v>1314824</v>
      </c>
      <c r="I33" s="82">
        <v>3213204</v>
      </c>
      <c r="J33" s="82">
        <v>4528028</v>
      </c>
      <c r="K33" s="82">
        <v>2197376</v>
      </c>
      <c r="L33" s="82">
        <v>3531353</v>
      </c>
      <c r="M33" s="82">
        <v>2251384</v>
      </c>
      <c r="N33" s="82">
        <v>7980113</v>
      </c>
      <c r="O33" s="82"/>
      <c r="P33" s="82"/>
      <c r="Q33" s="82"/>
      <c r="R33" s="82"/>
      <c r="S33" s="82"/>
      <c r="T33" s="82"/>
      <c r="U33" s="82"/>
      <c r="V33" s="82"/>
      <c r="W33" s="82">
        <v>12508141</v>
      </c>
      <c r="X33" s="82">
        <v>8167580</v>
      </c>
      <c r="Y33" s="82">
        <v>4340561</v>
      </c>
      <c r="Z33" s="270">
        <v>53.14</v>
      </c>
      <c r="AA33" s="278">
        <v>16335159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1042752171</v>
      </c>
      <c r="D36" s="156">
        <f t="shared" si="4"/>
        <v>0</v>
      </c>
      <c r="E36" s="60">
        <f t="shared" si="4"/>
        <v>1300621353</v>
      </c>
      <c r="F36" s="60">
        <f t="shared" si="4"/>
        <v>1418836347</v>
      </c>
      <c r="G36" s="60">
        <f t="shared" si="4"/>
        <v>-583998</v>
      </c>
      <c r="H36" s="60">
        <f t="shared" si="4"/>
        <v>60559637</v>
      </c>
      <c r="I36" s="60">
        <f t="shared" si="4"/>
        <v>65252809</v>
      </c>
      <c r="J36" s="60">
        <f t="shared" si="4"/>
        <v>125228448</v>
      </c>
      <c r="K36" s="60">
        <f t="shared" si="4"/>
        <v>55949355</v>
      </c>
      <c r="L36" s="60">
        <f t="shared" si="4"/>
        <v>74138766</v>
      </c>
      <c r="M36" s="60">
        <f t="shared" si="4"/>
        <v>77842843</v>
      </c>
      <c r="N36" s="60">
        <f t="shared" si="4"/>
        <v>207930964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333159412</v>
      </c>
      <c r="X36" s="60">
        <f t="shared" si="4"/>
        <v>709418174</v>
      </c>
      <c r="Y36" s="60">
        <f t="shared" si="4"/>
        <v>-376258762</v>
      </c>
      <c r="Z36" s="140">
        <f aca="true" t="shared" si="5" ref="Z36:Z49">+IF(X36&lt;&gt;0,+(Y36/X36)*100,0)</f>
        <v>-53.03765476975221</v>
      </c>
      <c r="AA36" s="155">
        <f>AA6+AA21</f>
        <v>1418836347</v>
      </c>
    </row>
    <row r="37" spans="1:27" ht="12.75">
      <c r="A37" s="291" t="s">
        <v>207</v>
      </c>
      <c r="B37" s="142"/>
      <c r="C37" s="62">
        <f t="shared" si="4"/>
        <v>858168502</v>
      </c>
      <c r="D37" s="156">
        <f t="shared" si="4"/>
        <v>0</v>
      </c>
      <c r="E37" s="60">
        <f t="shared" si="4"/>
        <v>979066374</v>
      </c>
      <c r="F37" s="60">
        <f t="shared" si="4"/>
        <v>1014104521</v>
      </c>
      <c r="G37" s="60">
        <f t="shared" si="4"/>
        <v>21119540</v>
      </c>
      <c r="H37" s="60">
        <f t="shared" si="4"/>
        <v>52712211</v>
      </c>
      <c r="I37" s="60">
        <f t="shared" si="4"/>
        <v>69187043</v>
      </c>
      <c r="J37" s="60">
        <f t="shared" si="4"/>
        <v>143018794</v>
      </c>
      <c r="K37" s="60">
        <f t="shared" si="4"/>
        <v>74192957</v>
      </c>
      <c r="L37" s="60">
        <f t="shared" si="4"/>
        <v>54737307</v>
      </c>
      <c r="M37" s="60">
        <f t="shared" si="4"/>
        <v>30121466</v>
      </c>
      <c r="N37" s="60">
        <f t="shared" si="4"/>
        <v>159051730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302070524</v>
      </c>
      <c r="X37" s="60">
        <f t="shared" si="4"/>
        <v>507052261</v>
      </c>
      <c r="Y37" s="60">
        <f t="shared" si="4"/>
        <v>-204981737</v>
      </c>
      <c r="Z37" s="140">
        <f t="shared" si="5"/>
        <v>-40.42615579619711</v>
      </c>
      <c r="AA37" s="155">
        <f>AA7+AA22</f>
        <v>1014104521</v>
      </c>
    </row>
    <row r="38" spans="1:27" ht="12.75">
      <c r="A38" s="291" t="s">
        <v>208</v>
      </c>
      <c r="B38" s="142"/>
      <c r="C38" s="62">
        <f t="shared" si="4"/>
        <v>921222507</v>
      </c>
      <c r="D38" s="156">
        <f t="shared" si="4"/>
        <v>0</v>
      </c>
      <c r="E38" s="60">
        <f t="shared" si="4"/>
        <v>1760759824</v>
      </c>
      <c r="F38" s="60">
        <f t="shared" si="4"/>
        <v>1809305568</v>
      </c>
      <c r="G38" s="60">
        <f t="shared" si="4"/>
        <v>6106859</v>
      </c>
      <c r="H38" s="60">
        <f t="shared" si="4"/>
        <v>54339277</v>
      </c>
      <c r="I38" s="60">
        <f t="shared" si="4"/>
        <v>57723240</v>
      </c>
      <c r="J38" s="60">
        <f t="shared" si="4"/>
        <v>118169376</v>
      </c>
      <c r="K38" s="60">
        <f t="shared" si="4"/>
        <v>84261864</v>
      </c>
      <c r="L38" s="60">
        <f t="shared" si="4"/>
        <v>83588919</v>
      </c>
      <c r="M38" s="60">
        <f t="shared" si="4"/>
        <v>85353287</v>
      </c>
      <c r="N38" s="60">
        <f t="shared" si="4"/>
        <v>253204070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371373446</v>
      </c>
      <c r="X38" s="60">
        <f t="shared" si="4"/>
        <v>904652785</v>
      </c>
      <c r="Y38" s="60">
        <f t="shared" si="4"/>
        <v>-533279339</v>
      </c>
      <c r="Z38" s="140">
        <f t="shared" si="5"/>
        <v>-58.94851017343632</v>
      </c>
      <c r="AA38" s="155">
        <f>AA8+AA23</f>
        <v>1809305568</v>
      </c>
    </row>
    <row r="39" spans="1:27" ht="12.75">
      <c r="A39" s="291" t="s">
        <v>209</v>
      </c>
      <c r="B39" s="142"/>
      <c r="C39" s="62">
        <f t="shared" si="4"/>
        <v>556120808</v>
      </c>
      <c r="D39" s="156">
        <f t="shared" si="4"/>
        <v>0</v>
      </c>
      <c r="E39" s="60">
        <f t="shared" si="4"/>
        <v>1763842744</v>
      </c>
      <c r="F39" s="60">
        <f t="shared" si="4"/>
        <v>1721191277</v>
      </c>
      <c r="G39" s="60">
        <f t="shared" si="4"/>
        <v>3485674</v>
      </c>
      <c r="H39" s="60">
        <f t="shared" si="4"/>
        <v>17674124</v>
      </c>
      <c r="I39" s="60">
        <f t="shared" si="4"/>
        <v>23406907</v>
      </c>
      <c r="J39" s="60">
        <f t="shared" si="4"/>
        <v>44566705</v>
      </c>
      <c r="K39" s="60">
        <f t="shared" si="4"/>
        <v>66035340</v>
      </c>
      <c r="L39" s="60">
        <f t="shared" si="4"/>
        <v>44574328</v>
      </c>
      <c r="M39" s="60">
        <f t="shared" si="4"/>
        <v>41781411</v>
      </c>
      <c r="N39" s="60">
        <f t="shared" si="4"/>
        <v>152391079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196957784</v>
      </c>
      <c r="X39" s="60">
        <f t="shared" si="4"/>
        <v>860595639</v>
      </c>
      <c r="Y39" s="60">
        <f t="shared" si="4"/>
        <v>-663637855</v>
      </c>
      <c r="Z39" s="140">
        <f t="shared" si="5"/>
        <v>-77.11378316663769</v>
      </c>
      <c r="AA39" s="155">
        <f>AA9+AA24</f>
        <v>1721191277</v>
      </c>
    </row>
    <row r="40" spans="1:27" ht="12.75">
      <c r="A40" s="291" t="s">
        <v>210</v>
      </c>
      <c r="B40" s="142"/>
      <c r="C40" s="62">
        <f t="shared" si="4"/>
        <v>368510349</v>
      </c>
      <c r="D40" s="156">
        <f t="shared" si="4"/>
        <v>0</v>
      </c>
      <c r="E40" s="60">
        <f t="shared" si="4"/>
        <v>497422011</v>
      </c>
      <c r="F40" s="60">
        <f t="shared" si="4"/>
        <v>658150916</v>
      </c>
      <c r="G40" s="60">
        <f t="shared" si="4"/>
        <v>367919</v>
      </c>
      <c r="H40" s="60">
        <f t="shared" si="4"/>
        <v>13113223</v>
      </c>
      <c r="I40" s="60">
        <f t="shared" si="4"/>
        <v>18402406</v>
      </c>
      <c r="J40" s="60">
        <f t="shared" si="4"/>
        <v>31883548</v>
      </c>
      <c r="K40" s="60">
        <f t="shared" si="4"/>
        <v>16346920</v>
      </c>
      <c r="L40" s="60">
        <f t="shared" si="4"/>
        <v>30824785</v>
      </c>
      <c r="M40" s="60">
        <f t="shared" si="4"/>
        <v>39503175</v>
      </c>
      <c r="N40" s="60">
        <f t="shared" si="4"/>
        <v>86674880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118558428</v>
      </c>
      <c r="X40" s="60">
        <f t="shared" si="4"/>
        <v>329075459</v>
      </c>
      <c r="Y40" s="60">
        <f t="shared" si="4"/>
        <v>-210517031</v>
      </c>
      <c r="Z40" s="140">
        <f t="shared" si="5"/>
        <v>-63.972266920092636</v>
      </c>
      <c r="AA40" s="155">
        <f>AA10+AA25</f>
        <v>658150916</v>
      </c>
    </row>
    <row r="41" spans="1:27" ht="12.75">
      <c r="A41" s="292" t="s">
        <v>211</v>
      </c>
      <c r="B41" s="142"/>
      <c r="C41" s="293">
        <f aca="true" t="shared" si="6" ref="C41:Y41">SUM(C36:C40)</f>
        <v>3746774337</v>
      </c>
      <c r="D41" s="294">
        <f t="shared" si="6"/>
        <v>0</v>
      </c>
      <c r="E41" s="295">
        <f t="shared" si="6"/>
        <v>6301712306</v>
      </c>
      <c r="F41" s="295">
        <f t="shared" si="6"/>
        <v>6621588629</v>
      </c>
      <c r="G41" s="295">
        <f t="shared" si="6"/>
        <v>30495994</v>
      </c>
      <c r="H41" s="295">
        <f t="shared" si="6"/>
        <v>198398472</v>
      </c>
      <c r="I41" s="295">
        <f t="shared" si="6"/>
        <v>233972405</v>
      </c>
      <c r="J41" s="295">
        <f t="shared" si="6"/>
        <v>462866871</v>
      </c>
      <c r="K41" s="295">
        <f t="shared" si="6"/>
        <v>296786436</v>
      </c>
      <c r="L41" s="295">
        <f t="shared" si="6"/>
        <v>287864105</v>
      </c>
      <c r="M41" s="295">
        <f t="shared" si="6"/>
        <v>274602182</v>
      </c>
      <c r="N41" s="295">
        <f t="shared" si="6"/>
        <v>859252723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1322119594</v>
      </c>
      <c r="X41" s="295">
        <f t="shared" si="6"/>
        <v>3310794318</v>
      </c>
      <c r="Y41" s="295">
        <f t="shared" si="6"/>
        <v>-1988674724</v>
      </c>
      <c r="Z41" s="296">
        <f t="shared" si="5"/>
        <v>-60.06639292534873</v>
      </c>
      <c r="AA41" s="297">
        <f>SUM(AA36:AA40)</f>
        <v>6621588629</v>
      </c>
    </row>
    <row r="42" spans="1:27" ht="12.75">
      <c r="A42" s="298" t="s">
        <v>212</v>
      </c>
      <c r="B42" s="136"/>
      <c r="C42" s="95">
        <f aca="true" t="shared" si="7" ref="C42:Y48">C12+C27</f>
        <v>419252240</v>
      </c>
      <c r="D42" s="129">
        <f t="shared" si="7"/>
        <v>0</v>
      </c>
      <c r="E42" s="54">
        <f t="shared" si="7"/>
        <v>546759147</v>
      </c>
      <c r="F42" s="54">
        <f t="shared" si="7"/>
        <v>619564353</v>
      </c>
      <c r="G42" s="54">
        <f t="shared" si="7"/>
        <v>2515415</v>
      </c>
      <c r="H42" s="54">
        <f t="shared" si="7"/>
        <v>29247957</v>
      </c>
      <c r="I42" s="54">
        <f t="shared" si="7"/>
        <v>17921099</v>
      </c>
      <c r="J42" s="54">
        <f t="shared" si="7"/>
        <v>49684471</v>
      </c>
      <c r="K42" s="54">
        <f t="shared" si="7"/>
        <v>24895626</v>
      </c>
      <c r="L42" s="54">
        <f t="shared" si="7"/>
        <v>34215722</v>
      </c>
      <c r="M42" s="54">
        <f t="shared" si="7"/>
        <v>24728546</v>
      </c>
      <c r="N42" s="54">
        <f t="shared" si="7"/>
        <v>83839894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133524365</v>
      </c>
      <c r="X42" s="54">
        <f t="shared" si="7"/>
        <v>309782177</v>
      </c>
      <c r="Y42" s="54">
        <f t="shared" si="7"/>
        <v>-176257812</v>
      </c>
      <c r="Z42" s="184">
        <f t="shared" si="5"/>
        <v>-56.89733789946217</v>
      </c>
      <c r="AA42" s="130">
        <f aca="true" t="shared" si="8" ref="AA42:AA48">AA12+AA27</f>
        <v>619564353</v>
      </c>
    </row>
    <row r="43" spans="1:27" ht="12.75">
      <c r="A43" s="298" t="s">
        <v>213</v>
      </c>
      <c r="B43" s="136"/>
      <c r="C43" s="303">
        <f t="shared" si="7"/>
        <v>8010204</v>
      </c>
      <c r="D43" s="304">
        <f t="shared" si="7"/>
        <v>0</v>
      </c>
      <c r="E43" s="305">
        <f t="shared" si="7"/>
        <v>1800000</v>
      </c>
      <c r="F43" s="305">
        <f t="shared" si="7"/>
        <v>2426560</v>
      </c>
      <c r="G43" s="305">
        <f t="shared" si="7"/>
        <v>0</v>
      </c>
      <c r="H43" s="305">
        <f t="shared" si="7"/>
        <v>792810</v>
      </c>
      <c r="I43" s="305">
        <f t="shared" si="7"/>
        <v>0</v>
      </c>
      <c r="J43" s="305">
        <f t="shared" si="7"/>
        <v>792810</v>
      </c>
      <c r="K43" s="305">
        <f t="shared" si="7"/>
        <v>416960</v>
      </c>
      <c r="L43" s="305">
        <f t="shared" si="7"/>
        <v>974905</v>
      </c>
      <c r="M43" s="305">
        <f t="shared" si="7"/>
        <v>0</v>
      </c>
      <c r="N43" s="305">
        <f t="shared" si="7"/>
        <v>1391865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2184675</v>
      </c>
      <c r="X43" s="305">
        <f t="shared" si="7"/>
        <v>1213280</v>
      </c>
      <c r="Y43" s="305">
        <f t="shared" si="7"/>
        <v>971395</v>
      </c>
      <c r="Z43" s="306">
        <f t="shared" si="5"/>
        <v>80.06354674930766</v>
      </c>
      <c r="AA43" s="307">
        <f t="shared" si="8"/>
        <v>2426560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1511301417</v>
      </c>
      <c r="D45" s="129">
        <f t="shared" si="7"/>
        <v>0</v>
      </c>
      <c r="E45" s="54">
        <f t="shared" si="7"/>
        <v>1561309957</v>
      </c>
      <c r="F45" s="54">
        <f t="shared" si="7"/>
        <v>1626797357</v>
      </c>
      <c r="G45" s="54">
        <f t="shared" si="7"/>
        <v>4910030</v>
      </c>
      <c r="H45" s="54">
        <f t="shared" si="7"/>
        <v>29124370</v>
      </c>
      <c r="I45" s="54">
        <f t="shared" si="7"/>
        <v>58956394</v>
      </c>
      <c r="J45" s="54">
        <f t="shared" si="7"/>
        <v>92990794</v>
      </c>
      <c r="K45" s="54">
        <f t="shared" si="7"/>
        <v>117513988</v>
      </c>
      <c r="L45" s="54">
        <f t="shared" si="7"/>
        <v>92454656</v>
      </c>
      <c r="M45" s="54">
        <f t="shared" si="7"/>
        <v>103678475</v>
      </c>
      <c r="N45" s="54">
        <f t="shared" si="7"/>
        <v>313647119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406637913</v>
      </c>
      <c r="X45" s="54">
        <f t="shared" si="7"/>
        <v>813398679</v>
      </c>
      <c r="Y45" s="54">
        <f t="shared" si="7"/>
        <v>-406760766</v>
      </c>
      <c r="Z45" s="184">
        <f t="shared" si="5"/>
        <v>-50.007551831787524</v>
      </c>
      <c r="AA45" s="130">
        <f t="shared" si="8"/>
        <v>1626797357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13176532</v>
      </c>
      <c r="D48" s="129">
        <f t="shared" si="7"/>
        <v>0</v>
      </c>
      <c r="E48" s="54">
        <f t="shared" si="7"/>
        <v>45166800</v>
      </c>
      <c r="F48" s="54">
        <f t="shared" si="7"/>
        <v>29737634</v>
      </c>
      <c r="G48" s="54">
        <f t="shared" si="7"/>
        <v>58833</v>
      </c>
      <c r="H48" s="54">
        <f t="shared" si="7"/>
        <v>1395666</v>
      </c>
      <c r="I48" s="54">
        <f t="shared" si="7"/>
        <v>3625449</v>
      </c>
      <c r="J48" s="54">
        <f t="shared" si="7"/>
        <v>5079948</v>
      </c>
      <c r="K48" s="54">
        <f t="shared" si="7"/>
        <v>2767809</v>
      </c>
      <c r="L48" s="54">
        <f t="shared" si="7"/>
        <v>4225592</v>
      </c>
      <c r="M48" s="54">
        <f t="shared" si="7"/>
        <v>3176742</v>
      </c>
      <c r="N48" s="54">
        <f t="shared" si="7"/>
        <v>10170143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15250091</v>
      </c>
      <c r="X48" s="54">
        <f t="shared" si="7"/>
        <v>14868818</v>
      </c>
      <c r="Y48" s="54">
        <f t="shared" si="7"/>
        <v>381273</v>
      </c>
      <c r="Z48" s="184">
        <f t="shared" si="5"/>
        <v>2.564245523753132</v>
      </c>
      <c r="AA48" s="130">
        <f t="shared" si="8"/>
        <v>29737634</v>
      </c>
    </row>
    <row r="49" spans="1:27" ht="12.75">
      <c r="A49" s="308" t="s">
        <v>221</v>
      </c>
      <c r="B49" s="149"/>
      <c r="C49" s="239">
        <f aca="true" t="shared" si="9" ref="C49:Y49">SUM(C41:C48)</f>
        <v>5698514730</v>
      </c>
      <c r="D49" s="218">
        <f t="shared" si="9"/>
        <v>0</v>
      </c>
      <c r="E49" s="220">
        <f t="shared" si="9"/>
        <v>8456748210</v>
      </c>
      <c r="F49" s="220">
        <f t="shared" si="9"/>
        <v>8900114533</v>
      </c>
      <c r="G49" s="220">
        <f t="shared" si="9"/>
        <v>37980272</v>
      </c>
      <c r="H49" s="220">
        <f t="shared" si="9"/>
        <v>258959275</v>
      </c>
      <c r="I49" s="220">
        <f t="shared" si="9"/>
        <v>314475347</v>
      </c>
      <c r="J49" s="220">
        <f t="shared" si="9"/>
        <v>611414894</v>
      </c>
      <c r="K49" s="220">
        <f t="shared" si="9"/>
        <v>442380819</v>
      </c>
      <c r="L49" s="220">
        <f t="shared" si="9"/>
        <v>419734980</v>
      </c>
      <c r="M49" s="220">
        <f t="shared" si="9"/>
        <v>406185945</v>
      </c>
      <c r="N49" s="220">
        <f t="shared" si="9"/>
        <v>1268301744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1879716638</v>
      </c>
      <c r="X49" s="220">
        <f t="shared" si="9"/>
        <v>4450057272</v>
      </c>
      <c r="Y49" s="220">
        <f t="shared" si="9"/>
        <v>-2570340634</v>
      </c>
      <c r="Z49" s="221">
        <f t="shared" si="5"/>
        <v>-57.759720311303</v>
      </c>
      <c r="AA49" s="222">
        <f>SUM(AA41:AA48)</f>
        <v>8900114533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3810064914</v>
      </c>
      <c r="D51" s="129">
        <f t="shared" si="10"/>
        <v>0</v>
      </c>
      <c r="E51" s="54">
        <f t="shared" si="10"/>
        <v>4012577559</v>
      </c>
      <c r="F51" s="54">
        <f t="shared" si="10"/>
        <v>4012834875</v>
      </c>
      <c r="G51" s="54">
        <f t="shared" si="10"/>
        <v>131268732</v>
      </c>
      <c r="H51" s="54">
        <f t="shared" si="10"/>
        <v>258774054</v>
      </c>
      <c r="I51" s="54">
        <f t="shared" si="10"/>
        <v>257781403</v>
      </c>
      <c r="J51" s="54">
        <f t="shared" si="10"/>
        <v>647824189</v>
      </c>
      <c r="K51" s="54">
        <f t="shared" si="10"/>
        <v>355994925</v>
      </c>
      <c r="L51" s="54">
        <f t="shared" si="10"/>
        <v>350838525</v>
      </c>
      <c r="M51" s="54">
        <f t="shared" si="10"/>
        <v>279051570</v>
      </c>
      <c r="N51" s="54">
        <f t="shared" si="10"/>
        <v>985885020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1633709209</v>
      </c>
      <c r="X51" s="54">
        <f t="shared" si="10"/>
        <v>2006417440</v>
      </c>
      <c r="Y51" s="54">
        <f t="shared" si="10"/>
        <v>-372708231</v>
      </c>
      <c r="Z51" s="184">
        <f>+IF(X51&lt;&gt;0,+(Y51/X51)*100,0)</f>
        <v>-18.57580698660594</v>
      </c>
      <c r="AA51" s="130">
        <f>SUM(AA57:AA61)</f>
        <v>4012834875</v>
      </c>
    </row>
    <row r="52" spans="1:27" ht="12.75">
      <c r="A52" s="310" t="s">
        <v>206</v>
      </c>
      <c r="B52" s="142"/>
      <c r="C52" s="62">
        <v>810318775</v>
      </c>
      <c r="D52" s="156"/>
      <c r="E52" s="60">
        <v>671163789</v>
      </c>
      <c r="F52" s="60">
        <v>775770061</v>
      </c>
      <c r="G52" s="60">
        <v>19613840</v>
      </c>
      <c r="H52" s="60">
        <v>44670676</v>
      </c>
      <c r="I52" s="60">
        <v>54357313</v>
      </c>
      <c r="J52" s="60">
        <v>118641829</v>
      </c>
      <c r="K52" s="60">
        <v>63119610</v>
      </c>
      <c r="L52" s="60">
        <v>96050872</v>
      </c>
      <c r="M52" s="60">
        <v>82492976</v>
      </c>
      <c r="N52" s="60">
        <v>241663458</v>
      </c>
      <c r="O52" s="60"/>
      <c r="P52" s="60"/>
      <c r="Q52" s="60"/>
      <c r="R52" s="60"/>
      <c r="S52" s="60"/>
      <c r="T52" s="60"/>
      <c r="U52" s="60"/>
      <c r="V52" s="60"/>
      <c r="W52" s="60">
        <v>360305287</v>
      </c>
      <c r="X52" s="60">
        <v>387885031</v>
      </c>
      <c r="Y52" s="60">
        <v>-27579744</v>
      </c>
      <c r="Z52" s="140">
        <v>-7.11</v>
      </c>
      <c r="AA52" s="155">
        <v>775770061</v>
      </c>
    </row>
    <row r="53" spans="1:27" ht="12.75">
      <c r="A53" s="310" t="s">
        <v>207</v>
      </c>
      <c r="B53" s="142"/>
      <c r="C53" s="62">
        <v>494140021</v>
      </c>
      <c r="D53" s="156"/>
      <c r="E53" s="60">
        <v>536787121</v>
      </c>
      <c r="F53" s="60">
        <v>536787123</v>
      </c>
      <c r="G53" s="60">
        <v>29072929</v>
      </c>
      <c r="H53" s="60">
        <v>40550408</v>
      </c>
      <c r="I53" s="60">
        <v>32914730</v>
      </c>
      <c r="J53" s="60">
        <v>102538067</v>
      </c>
      <c r="K53" s="60">
        <v>50438691</v>
      </c>
      <c r="L53" s="60">
        <v>47969326</v>
      </c>
      <c r="M53" s="60">
        <v>30375636</v>
      </c>
      <c r="N53" s="60">
        <v>128783653</v>
      </c>
      <c r="O53" s="60"/>
      <c r="P53" s="60"/>
      <c r="Q53" s="60"/>
      <c r="R53" s="60"/>
      <c r="S53" s="60"/>
      <c r="T53" s="60"/>
      <c r="U53" s="60"/>
      <c r="V53" s="60"/>
      <c r="W53" s="60">
        <v>231321720</v>
      </c>
      <c r="X53" s="60">
        <v>268393562</v>
      </c>
      <c r="Y53" s="60">
        <v>-37071842</v>
      </c>
      <c r="Z53" s="140">
        <v>-13.81</v>
      </c>
      <c r="AA53" s="155">
        <v>536787123</v>
      </c>
    </row>
    <row r="54" spans="1:27" ht="12.75">
      <c r="A54" s="310" t="s">
        <v>208</v>
      </c>
      <c r="B54" s="142"/>
      <c r="C54" s="62">
        <v>99625341</v>
      </c>
      <c r="D54" s="156"/>
      <c r="E54" s="60">
        <v>548619817</v>
      </c>
      <c r="F54" s="60">
        <v>255774070</v>
      </c>
      <c r="G54" s="60">
        <v>3040313</v>
      </c>
      <c r="H54" s="60">
        <v>5015699</v>
      </c>
      <c r="I54" s="60">
        <v>5012459</v>
      </c>
      <c r="J54" s="60">
        <v>13068471</v>
      </c>
      <c r="K54" s="60">
        <v>9386349</v>
      </c>
      <c r="L54" s="60">
        <v>4850217</v>
      </c>
      <c r="M54" s="60">
        <v>3498755</v>
      </c>
      <c r="N54" s="60">
        <v>17735321</v>
      </c>
      <c r="O54" s="60"/>
      <c r="P54" s="60"/>
      <c r="Q54" s="60"/>
      <c r="R54" s="60"/>
      <c r="S54" s="60"/>
      <c r="T54" s="60"/>
      <c r="U54" s="60"/>
      <c r="V54" s="60"/>
      <c r="W54" s="60">
        <v>30803792</v>
      </c>
      <c r="X54" s="60">
        <v>127887035</v>
      </c>
      <c r="Y54" s="60">
        <v>-97083243</v>
      </c>
      <c r="Z54" s="140">
        <v>-75.91</v>
      </c>
      <c r="AA54" s="155">
        <v>255774070</v>
      </c>
    </row>
    <row r="55" spans="1:27" ht="12.75">
      <c r="A55" s="310" t="s">
        <v>209</v>
      </c>
      <c r="B55" s="142"/>
      <c r="C55" s="62">
        <v>496419518</v>
      </c>
      <c r="D55" s="156"/>
      <c r="E55" s="60">
        <v>401043405</v>
      </c>
      <c r="F55" s="60">
        <v>287354472</v>
      </c>
      <c r="G55" s="60">
        <v>14148252</v>
      </c>
      <c r="H55" s="60">
        <v>37479065</v>
      </c>
      <c r="I55" s="60">
        <v>37251778</v>
      </c>
      <c r="J55" s="60">
        <v>88879095</v>
      </c>
      <c r="K55" s="60">
        <v>38490012</v>
      </c>
      <c r="L55" s="60">
        <v>34652711</v>
      </c>
      <c r="M55" s="60">
        <v>25211697</v>
      </c>
      <c r="N55" s="60">
        <v>98354420</v>
      </c>
      <c r="O55" s="60"/>
      <c r="P55" s="60"/>
      <c r="Q55" s="60"/>
      <c r="R55" s="60"/>
      <c r="S55" s="60"/>
      <c r="T55" s="60"/>
      <c r="U55" s="60"/>
      <c r="V55" s="60"/>
      <c r="W55" s="60">
        <v>187233515</v>
      </c>
      <c r="X55" s="60">
        <v>143677236</v>
      </c>
      <c r="Y55" s="60">
        <v>43556279</v>
      </c>
      <c r="Z55" s="140">
        <v>30.32</v>
      </c>
      <c r="AA55" s="155">
        <v>287354472</v>
      </c>
    </row>
    <row r="56" spans="1:27" ht="12.75">
      <c r="A56" s="310" t="s">
        <v>210</v>
      </c>
      <c r="B56" s="142"/>
      <c r="C56" s="62">
        <v>519822919</v>
      </c>
      <c r="D56" s="156"/>
      <c r="E56" s="60">
        <v>4104245</v>
      </c>
      <c r="F56" s="60">
        <v>44812861</v>
      </c>
      <c r="G56" s="60">
        <v>23339022</v>
      </c>
      <c r="H56" s="60">
        <v>31640440</v>
      </c>
      <c r="I56" s="60">
        <v>30172235</v>
      </c>
      <c r="J56" s="60">
        <v>85151697</v>
      </c>
      <c r="K56" s="60">
        <v>49111779</v>
      </c>
      <c r="L56" s="60">
        <v>37379883</v>
      </c>
      <c r="M56" s="60">
        <v>27538152</v>
      </c>
      <c r="N56" s="60">
        <v>114029814</v>
      </c>
      <c r="O56" s="60"/>
      <c r="P56" s="60"/>
      <c r="Q56" s="60"/>
      <c r="R56" s="60"/>
      <c r="S56" s="60"/>
      <c r="T56" s="60"/>
      <c r="U56" s="60"/>
      <c r="V56" s="60"/>
      <c r="W56" s="60">
        <v>199181511</v>
      </c>
      <c r="X56" s="60">
        <v>22406431</v>
      </c>
      <c r="Y56" s="60">
        <v>176775080</v>
      </c>
      <c r="Z56" s="140">
        <v>788.95</v>
      </c>
      <c r="AA56" s="155">
        <v>44812861</v>
      </c>
    </row>
    <row r="57" spans="1:27" ht="12.75">
      <c r="A57" s="138" t="s">
        <v>211</v>
      </c>
      <c r="B57" s="142"/>
      <c r="C57" s="293">
        <f aca="true" t="shared" si="11" ref="C57:Y57">SUM(C52:C56)</f>
        <v>2420326574</v>
      </c>
      <c r="D57" s="294">
        <f t="shared" si="11"/>
        <v>0</v>
      </c>
      <c r="E57" s="295">
        <f t="shared" si="11"/>
        <v>2161718377</v>
      </c>
      <c r="F57" s="295">
        <f t="shared" si="11"/>
        <v>1900498587</v>
      </c>
      <c r="G57" s="295">
        <f t="shared" si="11"/>
        <v>89214356</v>
      </c>
      <c r="H57" s="295">
        <f t="shared" si="11"/>
        <v>159356288</v>
      </c>
      <c r="I57" s="295">
        <f t="shared" si="11"/>
        <v>159708515</v>
      </c>
      <c r="J57" s="295">
        <f t="shared" si="11"/>
        <v>408279159</v>
      </c>
      <c r="K57" s="295">
        <f t="shared" si="11"/>
        <v>210546441</v>
      </c>
      <c r="L57" s="295">
        <f t="shared" si="11"/>
        <v>220903009</v>
      </c>
      <c r="M57" s="295">
        <f t="shared" si="11"/>
        <v>169117216</v>
      </c>
      <c r="N57" s="295">
        <f t="shared" si="11"/>
        <v>600566666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1008845825</v>
      </c>
      <c r="X57" s="295">
        <f t="shared" si="11"/>
        <v>950249295</v>
      </c>
      <c r="Y57" s="295">
        <f t="shared" si="11"/>
        <v>58596530</v>
      </c>
      <c r="Z57" s="296">
        <f>+IF(X57&lt;&gt;0,+(Y57/X57)*100,0)</f>
        <v>6.166437618877686</v>
      </c>
      <c r="AA57" s="297">
        <f>SUM(AA52:AA56)</f>
        <v>1900498587</v>
      </c>
    </row>
    <row r="58" spans="1:27" ht="12.75">
      <c r="A58" s="311" t="s">
        <v>212</v>
      </c>
      <c r="B58" s="136"/>
      <c r="C58" s="62">
        <v>527529637</v>
      </c>
      <c r="D58" s="156"/>
      <c r="E58" s="60">
        <v>365459072</v>
      </c>
      <c r="F58" s="60">
        <v>257041896</v>
      </c>
      <c r="G58" s="60">
        <v>9508933</v>
      </c>
      <c r="H58" s="60">
        <v>36013429</v>
      </c>
      <c r="I58" s="60">
        <v>30853111</v>
      </c>
      <c r="J58" s="60">
        <v>76375473</v>
      </c>
      <c r="K58" s="60">
        <v>44111607</v>
      </c>
      <c r="L58" s="60">
        <v>50954501</v>
      </c>
      <c r="M58" s="60">
        <v>55300227</v>
      </c>
      <c r="N58" s="60">
        <v>150366335</v>
      </c>
      <c r="O58" s="60"/>
      <c r="P58" s="60"/>
      <c r="Q58" s="60"/>
      <c r="R58" s="60"/>
      <c r="S58" s="60"/>
      <c r="T58" s="60"/>
      <c r="U58" s="60"/>
      <c r="V58" s="60"/>
      <c r="W58" s="60">
        <v>226741808</v>
      </c>
      <c r="X58" s="60">
        <v>128520948</v>
      </c>
      <c r="Y58" s="60">
        <v>98220860</v>
      </c>
      <c r="Z58" s="140">
        <v>76.42</v>
      </c>
      <c r="AA58" s="155">
        <v>257041896</v>
      </c>
    </row>
    <row r="59" spans="1:27" ht="12.75">
      <c r="A59" s="311" t="s">
        <v>213</v>
      </c>
      <c r="B59" s="136"/>
      <c r="C59" s="273">
        <v>666612</v>
      </c>
      <c r="D59" s="274"/>
      <c r="E59" s="275">
        <v>1927927</v>
      </c>
      <c r="F59" s="275">
        <v>11619885</v>
      </c>
      <c r="G59" s="275">
        <v>448</v>
      </c>
      <c r="H59" s="275">
        <v>55709</v>
      </c>
      <c r="I59" s="275">
        <v>4434</v>
      </c>
      <c r="J59" s="275">
        <v>60591</v>
      </c>
      <c r="K59" s="275">
        <v>38726</v>
      </c>
      <c r="L59" s="275">
        <v>11029</v>
      </c>
      <c r="M59" s="275">
        <v>8121</v>
      </c>
      <c r="N59" s="275">
        <v>57876</v>
      </c>
      <c r="O59" s="275"/>
      <c r="P59" s="275"/>
      <c r="Q59" s="275"/>
      <c r="R59" s="275"/>
      <c r="S59" s="275"/>
      <c r="T59" s="275"/>
      <c r="U59" s="275"/>
      <c r="V59" s="275"/>
      <c r="W59" s="275">
        <v>118467</v>
      </c>
      <c r="X59" s="275">
        <v>5809943</v>
      </c>
      <c r="Y59" s="275">
        <v>-5691476</v>
      </c>
      <c r="Z59" s="140">
        <v>-97.96</v>
      </c>
      <c r="AA59" s="277">
        <v>11619885</v>
      </c>
    </row>
    <row r="60" spans="1:27" ht="12.75">
      <c r="A60" s="311" t="s">
        <v>214</v>
      </c>
      <c r="B60" s="136"/>
      <c r="C60" s="62"/>
      <c r="D60" s="156"/>
      <c r="E60" s="60">
        <v>20710447</v>
      </c>
      <c r="F60" s="60">
        <v>17968595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8984298</v>
      </c>
      <c r="Y60" s="60">
        <v>-8984298</v>
      </c>
      <c r="Z60" s="140">
        <v>-100</v>
      </c>
      <c r="AA60" s="155">
        <v>17968595</v>
      </c>
    </row>
    <row r="61" spans="1:27" ht="12.75">
      <c r="A61" s="311" t="s">
        <v>215</v>
      </c>
      <c r="B61" s="136" t="s">
        <v>223</v>
      </c>
      <c r="C61" s="62">
        <v>861542091</v>
      </c>
      <c r="D61" s="156"/>
      <c r="E61" s="60">
        <v>1462761736</v>
      </c>
      <c r="F61" s="60">
        <v>1825705912</v>
      </c>
      <c r="G61" s="60">
        <v>32544995</v>
      </c>
      <c r="H61" s="60">
        <v>63348628</v>
      </c>
      <c r="I61" s="60">
        <v>67215343</v>
      </c>
      <c r="J61" s="60">
        <v>163108966</v>
      </c>
      <c r="K61" s="60">
        <v>101298151</v>
      </c>
      <c r="L61" s="60">
        <v>78969986</v>
      </c>
      <c r="M61" s="60">
        <v>54626006</v>
      </c>
      <c r="N61" s="60">
        <v>234894143</v>
      </c>
      <c r="O61" s="60"/>
      <c r="P61" s="60"/>
      <c r="Q61" s="60"/>
      <c r="R61" s="60"/>
      <c r="S61" s="60"/>
      <c r="T61" s="60"/>
      <c r="U61" s="60"/>
      <c r="V61" s="60"/>
      <c r="W61" s="60">
        <v>398003109</v>
      </c>
      <c r="X61" s="60">
        <v>912852956</v>
      </c>
      <c r="Y61" s="60">
        <v>-514849847</v>
      </c>
      <c r="Z61" s="140">
        <v>-56.4</v>
      </c>
      <c r="AA61" s="155">
        <v>1825705912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209219917</v>
      </c>
      <c r="F65" s="60"/>
      <c r="G65" s="60">
        <v>80669729</v>
      </c>
      <c r="H65" s="60">
        <v>166664929</v>
      </c>
      <c r="I65" s="60">
        <v>252697478</v>
      </c>
      <c r="J65" s="60">
        <v>500032136</v>
      </c>
      <c r="K65" s="60">
        <v>355567548</v>
      </c>
      <c r="L65" s="60">
        <v>455427551</v>
      </c>
      <c r="M65" s="60">
        <v>516272539</v>
      </c>
      <c r="N65" s="60">
        <v>1327267638</v>
      </c>
      <c r="O65" s="60"/>
      <c r="P65" s="60"/>
      <c r="Q65" s="60"/>
      <c r="R65" s="60"/>
      <c r="S65" s="60"/>
      <c r="T65" s="60"/>
      <c r="U65" s="60"/>
      <c r="V65" s="60"/>
      <c r="W65" s="60">
        <v>1827299774</v>
      </c>
      <c r="X65" s="60"/>
      <c r="Y65" s="60">
        <v>1827299774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76265481</v>
      </c>
      <c r="F66" s="275"/>
      <c r="G66" s="275">
        <v>19997778</v>
      </c>
      <c r="H66" s="275">
        <v>46359933</v>
      </c>
      <c r="I66" s="275">
        <v>73692687</v>
      </c>
      <c r="J66" s="275">
        <v>140050398</v>
      </c>
      <c r="K66" s="275">
        <v>112702627</v>
      </c>
      <c r="L66" s="275">
        <v>142979921</v>
      </c>
      <c r="M66" s="275">
        <v>163355611</v>
      </c>
      <c r="N66" s="275">
        <v>419038159</v>
      </c>
      <c r="O66" s="275"/>
      <c r="P66" s="275"/>
      <c r="Q66" s="275"/>
      <c r="R66" s="275"/>
      <c r="S66" s="275"/>
      <c r="T66" s="275"/>
      <c r="U66" s="275"/>
      <c r="V66" s="275"/>
      <c r="W66" s="275">
        <v>559088557</v>
      </c>
      <c r="X66" s="275"/>
      <c r="Y66" s="275">
        <v>559088557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88563206</v>
      </c>
      <c r="H67" s="60">
        <v>155333856</v>
      </c>
      <c r="I67" s="60">
        <v>288914555</v>
      </c>
      <c r="J67" s="60">
        <v>532811617</v>
      </c>
      <c r="K67" s="60">
        <v>486642921</v>
      </c>
      <c r="L67" s="60">
        <v>697896228</v>
      </c>
      <c r="M67" s="60">
        <v>886475256</v>
      </c>
      <c r="N67" s="60">
        <v>2071014405</v>
      </c>
      <c r="O67" s="60"/>
      <c r="P67" s="60"/>
      <c r="Q67" s="60"/>
      <c r="R67" s="60"/>
      <c r="S67" s="60"/>
      <c r="T67" s="60"/>
      <c r="U67" s="60"/>
      <c r="V67" s="60"/>
      <c r="W67" s="60">
        <v>2603826022</v>
      </c>
      <c r="X67" s="60"/>
      <c r="Y67" s="60">
        <v>2603826022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13029622</v>
      </c>
      <c r="F68" s="60"/>
      <c r="G68" s="60">
        <v>11038052</v>
      </c>
      <c r="H68" s="60">
        <v>19296275</v>
      </c>
      <c r="I68" s="60">
        <v>30930346</v>
      </c>
      <c r="J68" s="60">
        <v>61264673</v>
      </c>
      <c r="K68" s="60">
        <v>44010971</v>
      </c>
      <c r="L68" s="60">
        <v>57576502</v>
      </c>
      <c r="M68" s="60">
        <v>66828368</v>
      </c>
      <c r="N68" s="60">
        <v>168415841</v>
      </c>
      <c r="O68" s="60"/>
      <c r="P68" s="60"/>
      <c r="Q68" s="60"/>
      <c r="R68" s="60"/>
      <c r="S68" s="60"/>
      <c r="T68" s="60"/>
      <c r="U68" s="60"/>
      <c r="V68" s="60"/>
      <c r="W68" s="60">
        <v>229680514</v>
      </c>
      <c r="X68" s="60"/>
      <c r="Y68" s="60">
        <v>229680514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298515020</v>
      </c>
      <c r="F69" s="220">
        <f t="shared" si="12"/>
        <v>0</v>
      </c>
      <c r="G69" s="220">
        <f t="shared" si="12"/>
        <v>200268765</v>
      </c>
      <c r="H69" s="220">
        <f t="shared" si="12"/>
        <v>387654993</v>
      </c>
      <c r="I69" s="220">
        <f t="shared" si="12"/>
        <v>646235066</v>
      </c>
      <c r="J69" s="220">
        <f t="shared" si="12"/>
        <v>1234158824</v>
      </c>
      <c r="K69" s="220">
        <f t="shared" si="12"/>
        <v>998924067</v>
      </c>
      <c r="L69" s="220">
        <f t="shared" si="12"/>
        <v>1353880202</v>
      </c>
      <c r="M69" s="220">
        <f t="shared" si="12"/>
        <v>1632931774</v>
      </c>
      <c r="N69" s="220">
        <f t="shared" si="12"/>
        <v>3985736043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5219894867</v>
      </c>
      <c r="X69" s="220">
        <f t="shared" si="12"/>
        <v>0</v>
      </c>
      <c r="Y69" s="220">
        <f t="shared" si="12"/>
        <v>5219894867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2024854695</v>
      </c>
      <c r="D5" s="357">
        <f t="shared" si="0"/>
        <v>0</v>
      </c>
      <c r="E5" s="356">
        <f t="shared" si="0"/>
        <v>3597925607</v>
      </c>
      <c r="F5" s="358">
        <f t="shared" si="0"/>
        <v>3604759810</v>
      </c>
      <c r="G5" s="358">
        <f t="shared" si="0"/>
        <v>9982924</v>
      </c>
      <c r="H5" s="356">
        <f t="shared" si="0"/>
        <v>106349669</v>
      </c>
      <c r="I5" s="356">
        <f t="shared" si="0"/>
        <v>136256306</v>
      </c>
      <c r="J5" s="358">
        <f t="shared" si="0"/>
        <v>252588899</v>
      </c>
      <c r="K5" s="358">
        <f t="shared" si="0"/>
        <v>144144685</v>
      </c>
      <c r="L5" s="356">
        <f t="shared" si="0"/>
        <v>154042935</v>
      </c>
      <c r="M5" s="356">
        <f t="shared" si="0"/>
        <v>172529416</v>
      </c>
      <c r="N5" s="358">
        <f t="shared" si="0"/>
        <v>470717036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723305935</v>
      </c>
      <c r="X5" s="356">
        <f t="shared" si="0"/>
        <v>1802379907</v>
      </c>
      <c r="Y5" s="358">
        <f t="shared" si="0"/>
        <v>-1079073972</v>
      </c>
      <c r="Z5" s="359">
        <f>+IF(X5&lt;&gt;0,+(Y5/X5)*100,0)</f>
        <v>-59.869396446839104</v>
      </c>
      <c r="AA5" s="360">
        <f>+AA6+AA8+AA11+AA13+AA15</f>
        <v>3604759810</v>
      </c>
    </row>
    <row r="6" spans="1:27" ht="12.75">
      <c r="A6" s="361" t="s">
        <v>206</v>
      </c>
      <c r="B6" s="142"/>
      <c r="C6" s="60">
        <f>+C7</f>
        <v>706276211</v>
      </c>
      <c r="D6" s="340">
        <f aca="true" t="shared" si="1" ref="D6:AA6">+D7</f>
        <v>0</v>
      </c>
      <c r="E6" s="60">
        <f t="shared" si="1"/>
        <v>737912513</v>
      </c>
      <c r="F6" s="59">
        <f t="shared" si="1"/>
        <v>750794986</v>
      </c>
      <c r="G6" s="59">
        <f t="shared" si="1"/>
        <v>-1173923</v>
      </c>
      <c r="H6" s="60">
        <f t="shared" si="1"/>
        <v>39666819</v>
      </c>
      <c r="I6" s="60">
        <f t="shared" si="1"/>
        <v>39909272</v>
      </c>
      <c r="J6" s="59">
        <f t="shared" si="1"/>
        <v>78402168</v>
      </c>
      <c r="K6" s="59">
        <f t="shared" si="1"/>
        <v>32803482</v>
      </c>
      <c r="L6" s="60">
        <f t="shared" si="1"/>
        <v>40390097</v>
      </c>
      <c r="M6" s="60">
        <f t="shared" si="1"/>
        <v>46118433</v>
      </c>
      <c r="N6" s="59">
        <f t="shared" si="1"/>
        <v>119312012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197714180</v>
      </c>
      <c r="X6" s="60">
        <f t="shared" si="1"/>
        <v>375397493</v>
      </c>
      <c r="Y6" s="59">
        <f t="shared" si="1"/>
        <v>-177683313</v>
      </c>
      <c r="Z6" s="61">
        <f>+IF(X6&lt;&gt;0,+(Y6/X6)*100,0)</f>
        <v>-47.33204571507354</v>
      </c>
      <c r="AA6" s="62">
        <f t="shared" si="1"/>
        <v>750794986</v>
      </c>
    </row>
    <row r="7" spans="1:27" ht="12.75">
      <c r="A7" s="291" t="s">
        <v>230</v>
      </c>
      <c r="B7" s="142"/>
      <c r="C7" s="60">
        <v>706276211</v>
      </c>
      <c r="D7" s="340"/>
      <c r="E7" s="60">
        <v>737912513</v>
      </c>
      <c r="F7" s="59">
        <v>750794986</v>
      </c>
      <c r="G7" s="59">
        <v>-1173923</v>
      </c>
      <c r="H7" s="60">
        <v>39666819</v>
      </c>
      <c r="I7" s="60">
        <v>39909272</v>
      </c>
      <c r="J7" s="59">
        <v>78402168</v>
      </c>
      <c r="K7" s="59">
        <v>32803482</v>
      </c>
      <c r="L7" s="60">
        <v>40390097</v>
      </c>
      <c r="M7" s="60">
        <v>46118433</v>
      </c>
      <c r="N7" s="59">
        <v>119312012</v>
      </c>
      <c r="O7" s="59"/>
      <c r="P7" s="60"/>
      <c r="Q7" s="60"/>
      <c r="R7" s="59"/>
      <c r="S7" s="59"/>
      <c r="T7" s="60"/>
      <c r="U7" s="60"/>
      <c r="V7" s="59"/>
      <c r="W7" s="59">
        <v>197714180</v>
      </c>
      <c r="X7" s="60">
        <v>375397493</v>
      </c>
      <c r="Y7" s="59">
        <v>-177683313</v>
      </c>
      <c r="Z7" s="61">
        <v>-47.33</v>
      </c>
      <c r="AA7" s="62">
        <v>750794986</v>
      </c>
    </row>
    <row r="8" spans="1:27" ht="12.75">
      <c r="A8" s="361" t="s">
        <v>207</v>
      </c>
      <c r="B8" s="142"/>
      <c r="C8" s="60">
        <f aca="true" t="shared" si="2" ref="C8:Y8">SUM(C9:C10)</f>
        <v>427494907</v>
      </c>
      <c r="D8" s="340">
        <f t="shared" si="2"/>
        <v>0</v>
      </c>
      <c r="E8" s="60">
        <f t="shared" si="2"/>
        <v>410531946</v>
      </c>
      <c r="F8" s="59">
        <f t="shared" si="2"/>
        <v>416028723</v>
      </c>
      <c r="G8" s="59">
        <f t="shared" si="2"/>
        <v>9026379</v>
      </c>
      <c r="H8" s="60">
        <f t="shared" si="2"/>
        <v>18535939</v>
      </c>
      <c r="I8" s="60">
        <f t="shared" si="2"/>
        <v>39951523</v>
      </c>
      <c r="J8" s="59">
        <f t="shared" si="2"/>
        <v>67513841</v>
      </c>
      <c r="K8" s="59">
        <f t="shared" si="2"/>
        <v>37280955</v>
      </c>
      <c r="L8" s="60">
        <f t="shared" si="2"/>
        <v>27800997</v>
      </c>
      <c r="M8" s="60">
        <f t="shared" si="2"/>
        <v>13390913</v>
      </c>
      <c r="N8" s="59">
        <f t="shared" si="2"/>
        <v>78472865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145986706</v>
      </c>
      <c r="X8" s="60">
        <f t="shared" si="2"/>
        <v>208014362</v>
      </c>
      <c r="Y8" s="59">
        <f t="shared" si="2"/>
        <v>-62027656</v>
      </c>
      <c r="Z8" s="61">
        <f>+IF(X8&lt;&gt;0,+(Y8/X8)*100,0)</f>
        <v>-29.818929521799078</v>
      </c>
      <c r="AA8" s="62">
        <f>SUM(AA9:AA10)</f>
        <v>416028723</v>
      </c>
    </row>
    <row r="9" spans="1:27" ht="12.75">
      <c r="A9" s="291" t="s">
        <v>231</v>
      </c>
      <c r="B9" s="142"/>
      <c r="C9" s="60">
        <v>383494683</v>
      </c>
      <c r="D9" s="340"/>
      <c r="E9" s="60">
        <v>358031946</v>
      </c>
      <c r="F9" s="59">
        <v>363528723</v>
      </c>
      <c r="G9" s="59">
        <v>7880189</v>
      </c>
      <c r="H9" s="60">
        <v>13579675</v>
      </c>
      <c r="I9" s="60">
        <v>33447507</v>
      </c>
      <c r="J9" s="59">
        <v>54907371</v>
      </c>
      <c r="K9" s="59">
        <v>31980889</v>
      </c>
      <c r="L9" s="60">
        <v>23009001</v>
      </c>
      <c r="M9" s="60">
        <v>10882539</v>
      </c>
      <c r="N9" s="59">
        <v>65872429</v>
      </c>
      <c r="O9" s="59"/>
      <c r="P9" s="60"/>
      <c r="Q9" s="60"/>
      <c r="R9" s="59"/>
      <c r="S9" s="59"/>
      <c r="T9" s="60"/>
      <c r="U9" s="60"/>
      <c r="V9" s="59"/>
      <c r="W9" s="59">
        <v>120779800</v>
      </c>
      <c r="X9" s="60">
        <v>181764362</v>
      </c>
      <c r="Y9" s="59">
        <v>-60984562</v>
      </c>
      <c r="Z9" s="61">
        <v>-33.55</v>
      </c>
      <c r="AA9" s="62">
        <v>363528723</v>
      </c>
    </row>
    <row r="10" spans="1:27" ht="12.75">
      <c r="A10" s="291" t="s">
        <v>232</v>
      </c>
      <c r="B10" s="142"/>
      <c r="C10" s="60">
        <v>44000224</v>
      </c>
      <c r="D10" s="340"/>
      <c r="E10" s="60">
        <v>52500000</v>
      </c>
      <c r="F10" s="59">
        <v>52500000</v>
      </c>
      <c r="G10" s="59">
        <v>1146190</v>
      </c>
      <c r="H10" s="60">
        <v>4956264</v>
      </c>
      <c r="I10" s="60">
        <v>6504016</v>
      </c>
      <c r="J10" s="59">
        <v>12606470</v>
      </c>
      <c r="K10" s="59">
        <v>5300066</v>
      </c>
      <c r="L10" s="60">
        <v>4791996</v>
      </c>
      <c r="M10" s="60">
        <v>2508374</v>
      </c>
      <c r="N10" s="59">
        <v>12600436</v>
      </c>
      <c r="O10" s="59"/>
      <c r="P10" s="60"/>
      <c r="Q10" s="60"/>
      <c r="R10" s="59"/>
      <c r="S10" s="59"/>
      <c r="T10" s="60"/>
      <c r="U10" s="60"/>
      <c r="V10" s="59"/>
      <c r="W10" s="59">
        <v>25206906</v>
      </c>
      <c r="X10" s="60">
        <v>26250000</v>
      </c>
      <c r="Y10" s="59">
        <v>-1043094</v>
      </c>
      <c r="Z10" s="61">
        <v>-3.97</v>
      </c>
      <c r="AA10" s="62">
        <v>52500000</v>
      </c>
    </row>
    <row r="11" spans="1:27" ht="12.75">
      <c r="A11" s="361" t="s">
        <v>208</v>
      </c>
      <c r="B11" s="142"/>
      <c r="C11" s="362">
        <f>+C12</f>
        <v>433230750</v>
      </c>
      <c r="D11" s="363">
        <f aca="true" t="shared" si="3" ref="D11:AA11">+D12</f>
        <v>0</v>
      </c>
      <c r="E11" s="362">
        <f t="shared" si="3"/>
        <v>1291184824</v>
      </c>
      <c r="F11" s="364">
        <f t="shared" si="3"/>
        <v>1313605167</v>
      </c>
      <c r="G11" s="364">
        <f t="shared" si="3"/>
        <v>1008734</v>
      </c>
      <c r="H11" s="362">
        <f t="shared" si="3"/>
        <v>24086619</v>
      </c>
      <c r="I11" s="362">
        <f t="shared" si="3"/>
        <v>28069130</v>
      </c>
      <c r="J11" s="364">
        <f t="shared" si="3"/>
        <v>53164483</v>
      </c>
      <c r="K11" s="364">
        <f t="shared" si="3"/>
        <v>42583506</v>
      </c>
      <c r="L11" s="362">
        <f t="shared" si="3"/>
        <v>44682830</v>
      </c>
      <c r="M11" s="362">
        <f t="shared" si="3"/>
        <v>56818339</v>
      </c>
      <c r="N11" s="364">
        <f t="shared" si="3"/>
        <v>144084675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197249158</v>
      </c>
      <c r="X11" s="362">
        <f t="shared" si="3"/>
        <v>656802584</v>
      </c>
      <c r="Y11" s="364">
        <f t="shared" si="3"/>
        <v>-459553426</v>
      </c>
      <c r="Z11" s="365">
        <f>+IF(X11&lt;&gt;0,+(Y11/X11)*100,0)</f>
        <v>-69.96827314552709</v>
      </c>
      <c r="AA11" s="366">
        <f t="shared" si="3"/>
        <v>1313605167</v>
      </c>
    </row>
    <row r="12" spans="1:27" ht="12.75">
      <c r="A12" s="291" t="s">
        <v>233</v>
      </c>
      <c r="B12" s="136"/>
      <c r="C12" s="60">
        <v>433230750</v>
      </c>
      <c r="D12" s="340"/>
      <c r="E12" s="60">
        <v>1291184824</v>
      </c>
      <c r="F12" s="59">
        <v>1313605167</v>
      </c>
      <c r="G12" s="59">
        <v>1008734</v>
      </c>
      <c r="H12" s="60">
        <v>24086619</v>
      </c>
      <c r="I12" s="60">
        <v>28069130</v>
      </c>
      <c r="J12" s="59">
        <v>53164483</v>
      </c>
      <c r="K12" s="59">
        <v>42583506</v>
      </c>
      <c r="L12" s="60">
        <v>44682830</v>
      </c>
      <c r="M12" s="60">
        <v>56818339</v>
      </c>
      <c r="N12" s="59">
        <v>144084675</v>
      </c>
      <c r="O12" s="59"/>
      <c r="P12" s="60"/>
      <c r="Q12" s="60"/>
      <c r="R12" s="59"/>
      <c r="S12" s="59"/>
      <c r="T12" s="60"/>
      <c r="U12" s="60"/>
      <c r="V12" s="59"/>
      <c r="W12" s="59">
        <v>197249158</v>
      </c>
      <c r="X12" s="60">
        <v>656802584</v>
      </c>
      <c r="Y12" s="59">
        <v>-459553426</v>
      </c>
      <c r="Z12" s="61">
        <v>-69.97</v>
      </c>
      <c r="AA12" s="62">
        <v>1313605167</v>
      </c>
    </row>
    <row r="13" spans="1:27" ht="12.75">
      <c r="A13" s="361" t="s">
        <v>209</v>
      </c>
      <c r="B13" s="136"/>
      <c r="C13" s="275">
        <f>+C14</f>
        <v>110446374</v>
      </c>
      <c r="D13" s="341">
        <f aca="true" t="shared" si="4" ref="D13:AA13">+D14</f>
        <v>0</v>
      </c>
      <c r="E13" s="275">
        <f t="shared" si="4"/>
        <v>749890314</v>
      </c>
      <c r="F13" s="342">
        <f t="shared" si="4"/>
        <v>712138847</v>
      </c>
      <c r="G13" s="342">
        <f t="shared" si="4"/>
        <v>803815</v>
      </c>
      <c r="H13" s="275">
        <f t="shared" si="4"/>
        <v>12593177</v>
      </c>
      <c r="I13" s="275">
        <f t="shared" si="4"/>
        <v>12691912</v>
      </c>
      <c r="J13" s="342">
        <f t="shared" si="4"/>
        <v>26088904</v>
      </c>
      <c r="K13" s="342">
        <f t="shared" si="4"/>
        <v>17892885</v>
      </c>
      <c r="L13" s="275">
        <f t="shared" si="4"/>
        <v>12623178</v>
      </c>
      <c r="M13" s="275">
        <f t="shared" si="4"/>
        <v>20038779</v>
      </c>
      <c r="N13" s="342">
        <f t="shared" si="4"/>
        <v>50554842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76643746</v>
      </c>
      <c r="X13" s="275">
        <f t="shared" si="4"/>
        <v>356069424</v>
      </c>
      <c r="Y13" s="342">
        <f t="shared" si="4"/>
        <v>-279425678</v>
      </c>
      <c r="Z13" s="335">
        <f>+IF(X13&lt;&gt;0,+(Y13/X13)*100,0)</f>
        <v>-78.47505547120497</v>
      </c>
      <c r="AA13" s="273">
        <f t="shared" si="4"/>
        <v>712138847</v>
      </c>
    </row>
    <row r="14" spans="1:27" ht="12.75">
      <c r="A14" s="291" t="s">
        <v>234</v>
      </c>
      <c r="B14" s="136"/>
      <c r="C14" s="60">
        <v>110446374</v>
      </c>
      <c r="D14" s="340"/>
      <c r="E14" s="60">
        <v>749890314</v>
      </c>
      <c r="F14" s="59">
        <v>712138847</v>
      </c>
      <c r="G14" s="59">
        <v>803815</v>
      </c>
      <c r="H14" s="60">
        <v>12593177</v>
      </c>
      <c r="I14" s="60">
        <v>12691912</v>
      </c>
      <c r="J14" s="59">
        <v>26088904</v>
      </c>
      <c r="K14" s="59">
        <v>17892885</v>
      </c>
      <c r="L14" s="60">
        <v>12623178</v>
      </c>
      <c r="M14" s="60">
        <v>20038779</v>
      </c>
      <c r="N14" s="59">
        <v>50554842</v>
      </c>
      <c r="O14" s="59"/>
      <c r="P14" s="60"/>
      <c r="Q14" s="60"/>
      <c r="R14" s="59"/>
      <c r="S14" s="59"/>
      <c r="T14" s="60"/>
      <c r="U14" s="60"/>
      <c r="V14" s="59"/>
      <c r="W14" s="59">
        <v>76643746</v>
      </c>
      <c r="X14" s="60">
        <v>356069424</v>
      </c>
      <c r="Y14" s="59">
        <v>-279425678</v>
      </c>
      <c r="Z14" s="61">
        <v>-78.48</v>
      </c>
      <c r="AA14" s="62">
        <v>712138847</v>
      </c>
    </row>
    <row r="15" spans="1:27" ht="12.75">
      <c r="A15" s="361" t="s">
        <v>210</v>
      </c>
      <c r="B15" s="136"/>
      <c r="C15" s="60">
        <f aca="true" t="shared" si="5" ref="C15:Y15">SUM(C16:C20)</f>
        <v>347406453</v>
      </c>
      <c r="D15" s="340">
        <f t="shared" si="5"/>
        <v>0</v>
      </c>
      <c r="E15" s="60">
        <f t="shared" si="5"/>
        <v>408406010</v>
      </c>
      <c r="F15" s="59">
        <f t="shared" si="5"/>
        <v>412192087</v>
      </c>
      <c r="G15" s="59">
        <f t="shared" si="5"/>
        <v>317919</v>
      </c>
      <c r="H15" s="60">
        <f t="shared" si="5"/>
        <v>11467115</v>
      </c>
      <c r="I15" s="60">
        <f t="shared" si="5"/>
        <v>15634469</v>
      </c>
      <c r="J15" s="59">
        <f t="shared" si="5"/>
        <v>27419503</v>
      </c>
      <c r="K15" s="59">
        <f t="shared" si="5"/>
        <v>13583857</v>
      </c>
      <c r="L15" s="60">
        <f t="shared" si="5"/>
        <v>28545833</v>
      </c>
      <c r="M15" s="60">
        <f t="shared" si="5"/>
        <v>36162952</v>
      </c>
      <c r="N15" s="59">
        <f t="shared" si="5"/>
        <v>78292642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105712145</v>
      </c>
      <c r="X15" s="60">
        <f t="shared" si="5"/>
        <v>206096044</v>
      </c>
      <c r="Y15" s="59">
        <f t="shared" si="5"/>
        <v>-100383899</v>
      </c>
      <c r="Z15" s="61">
        <f>+IF(X15&lt;&gt;0,+(Y15/X15)*100,0)</f>
        <v>-48.707339088954086</v>
      </c>
      <c r="AA15" s="62">
        <f>SUM(AA16:AA20)</f>
        <v>412192087</v>
      </c>
    </row>
    <row r="16" spans="1:27" ht="12.75">
      <c r="A16" s="291" t="s">
        <v>235</v>
      </c>
      <c r="B16" s="300"/>
      <c r="C16" s="60">
        <v>65287124</v>
      </c>
      <c r="D16" s="340"/>
      <c r="E16" s="60">
        <v>168000000</v>
      </c>
      <c r="F16" s="59">
        <v>3059724</v>
      </c>
      <c r="G16" s="59">
        <v>98122</v>
      </c>
      <c r="H16" s="60">
        <v>1202087</v>
      </c>
      <c r="I16" s="60">
        <v>115625</v>
      </c>
      <c r="J16" s="59">
        <v>1415834</v>
      </c>
      <c r="K16" s="59">
        <v>71057</v>
      </c>
      <c r="L16" s="60">
        <v>79265</v>
      </c>
      <c r="M16" s="60">
        <v>70671</v>
      </c>
      <c r="N16" s="59">
        <v>220993</v>
      </c>
      <c r="O16" s="59"/>
      <c r="P16" s="60"/>
      <c r="Q16" s="60"/>
      <c r="R16" s="59"/>
      <c r="S16" s="59"/>
      <c r="T16" s="60"/>
      <c r="U16" s="60"/>
      <c r="V16" s="59"/>
      <c r="W16" s="59">
        <v>1636827</v>
      </c>
      <c r="X16" s="60">
        <v>1529862</v>
      </c>
      <c r="Y16" s="59">
        <v>106965</v>
      </c>
      <c r="Z16" s="61">
        <v>6.99</v>
      </c>
      <c r="AA16" s="62">
        <v>3059724</v>
      </c>
    </row>
    <row r="17" spans="1:27" ht="12.75">
      <c r="A17" s="291" t="s">
        <v>236</v>
      </c>
      <c r="B17" s="136"/>
      <c r="C17" s="60">
        <v>124541843</v>
      </c>
      <c r="D17" s="340"/>
      <c r="E17" s="60"/>
      <c r="F17" s="59">
        <v>195500000</v>
      </c>
      <c r="G17" s="59"/>
      <c r="H17" s="60">
        <v>6494816</v>
      </c>
      <c r="I17" s="60">
        <v>10002348</v>
      </c>
      <c r="J17" s="59">
        <v>16497164</v>
      </c>
      <c r="K17" s="59">
        <v>7895483</v>
      </c>
      <c r="L17" s="60">
        <v>24566281</v>
      </c>
      <c r="M17" s="60">
        <v>30390631</v>
      </c>
      <c r="N17" s="59">
        <v>62852395</v>
      </c>
      <c r="O17" s="59"/>
      <c r="P17" s="60"/>
      <c r="Q17" s="60"/>
      <c r="R17" s="59"/>
      <c r="S17" s="59"/>
      <c r="T17" s="60"/>
      <c r="U17" s="60"/>
      <c r="V17" s="59"/>
      <c r="W17" s="59">
        <v>79349559</v>
      </c>
      <c r="X17" s="60">
        <v>97750000</v>
      </c>
      <c r="Y17" s="59">
        <v>-18400441</v>
      </c>
      <c r="Z17" s="61">
        <v>-18.82</v>
      </c>
      <c r="AA17" s="62">
        <v>195500000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157577486</v>
      </c>
      <c r="D20" s="340"/>
      <c r="E20" s="60">
        <v>240406010</v>
      </c>
      <c r="F20" s="59">
        <v>213632363</v>
      </c>
      <c r="G20" s="59">
        <v>219797</v>
      </c>
      <c r="H20" s="60">
        <v>3770212</v>
      </c>
      <c r="I20" s="60">
        <v>5516496</v>
      </c>
      <c r="J20" s="59">
        <v>9506505</v>
      </c>
      <c r="K20" s="59">
        <v>5617317</v>
      </c>
      <c r="L20" s="60">
        <v>3900287</v>
      </c>
      <c r="M20" s="60">
        <v>5701650</v>
      </c>
      <c r="N20" s="59">
        <v>15219254</v>
      </c>
      <c r="O20" s="59"/>
      <c r="P20" s="60"/>
      <c r="Q20" s="60"/>
      <c r="R20" s="59"/>
      <c r="S20" s="59"/>
      <c r="T20" s="60"/>
      <c r="U20" s="60"/>
      <c r="V20" s="59"/>
      <c r="W20" s="59">
        <v>24725759</v>
      </c>
      <c r="X20" s="60">
        <v>106816182</v>
      </c>
      <c r="Y20" s="59">
        <v>-82090423</v>
      </c>
      <c r="Z20" s="61">
        <v>-76.85</v>
      </c>
      <c r="AA20" s="62">
        <v>213632363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128079004</v>
      </c>
      <c r="D22" s="344">
        <f t="shared" si="6"/>
        <v>0</v>
      </c>
      <c r="E22" s="343">
        <f t="shared" si="6"/>
        <v>303006865</v>
      </c>
      <c r="F22" s="345">
        <f t="shared" si="6"/>
        <v>304165571</v>
      </c>
      <c r="G22" s="345">
        <f t="shared" si="6"/>
        <v>-560</v>
      </c>
      <c r="H22" s="343">
        <f t="shared" si="6"/>
        <v>18382152</v>
      </c>
      <c r="I22" s="343">
        <f t="shared" si="6"/>
        <v>1856040</v>
      </c>
      <c r="J22" s="345">
        <f t="shared" si="6"/>
        <v>20237632</v>
      </c>
      <c r="K22" s="345">
        <f t="shared" si="6"/>
        <v>10633362</v>
      </c>
      <c r="L22" s="343">
        <f t="shared" si="6"/>
        <v>5913341</v>
      </c>
      <c r="M22" s="343">
        <f t="shared" si="6"/>
        <v>5197463</v>
      </c>
      <c r="N22" s="345">
        <f t="shared" si="6"/>
        <v>21744166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41981798</v>
      </c>
      <c r="X22" s="343">
        <f t="shared" si="6"/>
        <v>152082787</v>
      </c>
      <c r="Y22" s="345">
        <f t="shared" si="6"/>
        <v>-110100989</v>
      </c>
      <c r="Z22" s="336">
        <f>+IF(X22&lt;&gt;0,+(Y22/X22)*100,0)</f>
        <v>-72.39543091750417</v>
      </c>
      <c r="AA22" s="350">
        <f>SUM(AA23:AA32)</f>
        <v>304165571</v>
      </c>
    </row>
    <row r="23" spans="1:27" ht="12.75">
      <c r="A23" s="361" t="s">
        <v>238</v>
      </c>
      <c r="B23" s="142"/>
      <c r="C23" s="60">
        <v>15876090</v>
      </c>
      <c r="D23" s="340"/>
      <c r="E23" s="60">
        <v>3920618</v>
      </c>
      <c r="F23" s="59">
        <v>5112379</v>
      </c>
      <c r="G23" s="59"/>
      <c r="H23" s="60">
        <v>41140</v>
      </c>
      <c r="I23" s="60">
        <v>48684</v>
      </c>
      <c r="J23" s="59">
        <v>89824</v>
      </c>
      <c r="K23" s="59">
        <v>33826</v>
      </c>
      <c r="L23" s="60"/>
      <c r="M23" s="60"/>
      <c r="N23" s="59">
        <v>33826</v>
      </c>
      <c r="O23" s="59"/>
      <c r="P23" s="60"/>
      <c r="Q23" s="60"/>
      <c r="R23" s="59"/>
      <c r="S23" s="59"/>
      <c r="T23" s="60"/>
      <c r="U23" s="60"/>
      <c r="V23" s="59"/>
      <c r="W23" s="59">
        <v>123650</v>
      </c>
      <c r="X23" s="60">
        <v>2556190</v>
      </c>
      <c r="Y23" s="59">
        <v>-2432540</v>
      </c>
      <c r="Z23" s="61">
        <v>-95.16</v>
      </c>
      <c r="AA23" s="62">
        <v>5112379</v>
      </c>
    </row>
    <row r="24" spans="1:27" ht="12.75">
      <c r="A24" s="361" t="s">
        <v>239</v>
      </c>
      <c r="B24" s="142"/>
      <c r="C24" s="60">
        <v>1148775</v>
      </c>
      <c r="D24" s="340"/>
      <c r="E24" s="60">
        <v>140000</v>
      </c>
      <c r="F24" s="59">
        <v>140000</v>
      </c>
      <c r="G24" s="59"/>
      <c r="H24" s="60"/>
      <c r="I24" s="60"/>
      <c r="J24" s="59"/>
      <c r="K24" s="59">
        <v>35575</v>
      </c>
      <c r="L24" s="60"/>
      <c r="M24" s="60"/>
      <c r="N24" s="59">
        <v>35575</v>
      </c>
      <c r="O24" s="59"/>
      <c r="P24" s="60"/>
      <c r="Q24" s="60"/>
      <c r="R24" s="59"/>
      <c r="S24" s="59"/>
      <c r="T24" s="60"/>
      <c r="U24" s="60"/>
      <c r="V24" s="59"/>
      <c r="W24" s="59">
        <v>35575</v>
      </c>
      <c r="X24" s="60">
        <v>70000</v>
      </c>
      <c r="Y24" s="59">
        <v>-34425</v>
      </c>
      <c r="Z24" s="61">
        <v>-49.18</v>
      </c>
      <c r="AA24" s="62">
        <v>140000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>
        <v>19746053</v>
      </c>
      <c r="D26" s="363"/>
      <c r="E26" s="362">
        <v>9504966</v>
      </c>
      <c r="F26" s="364">
        <v>9504966</v>
      </c>
      <c r="G26" s="364"/>
      <c r="H26" s="362">
        <v>6323695</v>
      </c>
      <c r="I26" s="362"/>
      <c r="J26" s="364">
        <v>6323695</v>
      </c>
      <c r="K26" s="364">
        <v>575447</v>
      </c>
      <c r="L26" s="362"/>
      <c r="M26" s="362"/>
      <c r="N26" s="364">
        <v>575447</v>
      </c>
      <c r="O26" s="364"/>
      <c r="P26" s="362"/>
      <c r="Q26" s="362"/>
      <c r="R26" s="364"/>
      <c r="S26" s="364"/>
      <c r="T26" s="362"/>
      <c r="U26" s="362"/>
      <c r="V26" s="364"/>
      <c r="W26" s="364">
        <v>6899142</v>
      </c>
      <c r="X26" s="362">
        <v>4752483</v>
      </c>
      <c r="Y26" s="364">
        <v>2146659</v>
      </c>
      <c r="Z26" s="365">
        <v>45.17</v>
      </c>
      <c r="AA26" s="366">
        <v>9504966</v>
      </c>
    </row>
    <row r="27" spans="1:27" ht="12.75">
      <c r="A27" s="361" t="s">
        <v>242</v>
      </c>
      <c r="B27" s="147"/>
      <c r="C27" s="60"/>
      <c r="D27" s="340"/>
      <c r="E27" s="60">
        <v>40000</v>
      </c>
      <c r="F27" s="59">
        <v>40000</v>
      </c>
      <c r="G27" s="59"/>
      <c r="H27" s="60">
        <v>9490</v>
      </c>
      <c r="I27" s="60"/>
      <c r="J27" s="59">
        <v>9490</v>
      </c>
      <c r="K27" s="59"/>
      <c r="L27" s="60"/>
      <c r="M27" s="60">
        <v>7396</v>
      </c>
      <c r="N27" s="59">
        <v>7396</v>
      </c>
      <c r="O27" s="59"/>
      <c r="P27" s="60"/>
      <c r="Q27" s="60"/>
      <c r="R27" s="59"/>
      <c r="S27" s="59"/>
      <c r="T27" s="60"/>
      <c r="U27" s="60"/>
      <c r="V27" s="59"/>
      <c r="W27" s="59">
        <v>16886</v>
      </c>
      <c r="X27" s="60">
        <v>20000</v>
      </c>
      <c r="Y27" s="59">
        <v>-3114</v>
      </c>
      <c r="Z27" s="61">
        <v>-15.57</v>
      </c>
      <c r="AA27" s="62">
        <v>40000</v>
      </c>
    </row>
    <row r="28" spans="1:27" ht="12.75">
      <c r="A28" s="361" t="s">
        <v>243</v>
      </c>
      <c r="B28" s="147"/>
      <c r="C28" s="275">
        <v>25550938</v>
      </c>
      <c r="D28" s="341"/>
      <c r="E28" s="275"/>
      <c r="F28" s="342">
        <v>15587000</v>
      </c>
      <c r="G28" s="342"/>
      <c r="H28" s="275">
        <v>6879900</v>
      </c>
      <c r="I28" s="275">
        <v>16230</v>
      </c>
      <c r="J28" s="342">
        <v>6896130</v>
      </c>
      <c r="K28" s="342">
        <v>276375</v>
      </c>
      <c r="L28" s="275">
        <v>146729</v>
      </c>
      <c r="M28" s="275">
        <v>1045034</v>
      </c>
      <c r="N28" s="342">
        <v>1468138</v>
      </c>
      <c r="O28" s="342"/>
      <c r="P28" s="275"/>
      <c r="Q28" s="275"/>
      <c r="R28" s="342"/>
      <c r="S28" s="342"/>
      <c r="T28" s="275"/>
      <c r="U28" s="275"/>
      <c r="V28" s="342"/>
      <c r="W28" s="342">
        <v>8364268</v>
      </c>
      <c r="X28" s="275">
        <v>7793500</v>
      </c>
      <c r="Y28" s="342">
        <v>570768</v>
      </c>
      <c r="Z28" s="335">
        <v>7.32</v>
      </c>
      <c r="AA28" s="273">
        <v>15587000</v>
      </c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>
        <v>28530371</v>
      </c>
      <c r="D30" s="340"/>
      <c r="E30" s="60">
        <v>33935334</v>
      </c>
      <c r="F30" s="59">
        <v>33935334</v>
      </c>
      <c r="G30" s="59"/>
      <c r="H30" s="60">
        <v>2384827</v>
      </c>
      <c r="I30" s="60">
        <v>1683477</v>
      </c>
      <c r="J30" s="59">
        <v>4068304</v>
      </c>
      <c r="K30" s="59">
        <v>2281305</v>
      </c>
      <c r="L30" s="60">
        <v>1641595</v>
      </c>
      <c r="M30" s="60">
        <v>1440502</v>
      </c>
      <c r="N30" s="59">
        <v>5363402</v>
      </c>
      <c r="O30" s="59"/>
      <c r="P30" s="60"/>
      <c r="Q30" s="60"/>
      <c r="R30" s="59"/>
      <c r="S30" s="59"/>
      <c r="T30" s="60"/>
      <c r="U30" s="60"/>
      <c r="V30" s="59"/>
      <c r="W30" s="59">
        <v>9431706</v>
      </c>
      <c r="X30" s="60">
        <v>16967667</v>
      </c>
      <c r="Y30" s="59">
        <v>-7535961</v>
      </c>
      <c r="Z30" s="61">
        <v>-44.41</v>
      </c>
      <c r="AA30" s="62">
        <v>33935334</v>
      </c>
    </row>
    <row r="31" spans="1:27" ht="12.75">
      <c r="A31" s="361" t="s">
        <v>246</v>
      </c>
      <c r="B31" s="300"/>
      <c r="C31" s="60">
        <v>98615</v>
      </c>
      <c r="D31" s="340"/>
      <c r="E31" s="60">
        <v>2500000</v>
      </c>
      <c r="F31" s="59">
        <v>2901385</v>
      </c>
      <c r="G31" s="59"/>
      <c r="H31" s="60"/>
      <c r="I31" s="60"/>
      <c r="J31" s="59"/>
      <c r="K31" s="59"/>
      <c r="L31" s="60">
        <v>56012</v>
      </c>
      <c r="M31" s="60">
        <v>15092</v>
      </c>
      <c r="N31" s="59">
        <v>71104</v>
      </c>
      <c r="O31" s="59"/>
      <c r="P31" s="60"/>
      <c r="Q31" s="60"/>
      <c r="R31" s="59"/>
      <c r="S31" s="59"/>
      <c r="T31" s="60"/>
      <c r="U31" s="60"/>
      <c r="V31" s="59"/>
      <c r="W31" s="59">
        <v>71104</v>
      </c>
      <c r="X31" s="60">
        <v>1450693</v>
      </c>
      <c r="Y31" s="59">
        <v>-1379589</v>
      </c>
      <c r="Z31" s="61">
        <v>-95.1</v>
      </c>
      <c r="AA31" s="62">
        <v>2901385</v>
      </c>
    </row>
    <row r="32" spans="1:27" ht="12.75">
      <c r="A32" s="361" t="s">
        <v>93</v>
      </c>
      <c r="B32" s="136"/>
      <c r="C32" s="60">
        <v>37128162</v>
      </c>
      <c r="D32" s="340"/>
      <c r="E32" s="60">
        <v>252965947</v>
      </c>
      <c r="F32" s="59">
        <v>236944507</v>
      </c>
      <c r="G32" s="59">
        <v>-560</v>
      </c>
      <c r="H32" s="60">
        <v>2743100</v>
      </c>
      <c r="I32" s="60">
        <v>107649</v>
      </c>
      <c r="J32" s="59">
        <v>2850189</v>
      </c>
      <c r="K32" s="59">
        <v>7430834</v>
      </c>
      <c r="L32" s="60">
        <v>4069005</v>
      </c>
      <c r="M32" s="60">
        <v>2689439</v>
      </c>
      <c r="N32" s="59">
        <v>14189278</v>
      </c>
      <c r="O32" s="59"/>
      <c r="P32" s="60"/>
      <c r="Q32" s="60"/>
      <c r="R32" s="59"/>
      <c r="S32" s="59"/>
      <c r="T32" s="60"/>
      <c r="U32" s="60"/>
      <c r="V32" s="59"/>
      <c r="W32" s="59">
        <v>17039467</v>
      </c>
      <c r="X32" s="60">
        <v>118472254</v>
      </c>
      <c r="Y32" s="59">
        <v>-101432787</v>
      </c>
      <c r="Z32" s="61">
        <v>-85.62</v>
      </c>
      <c r="AA32" s="62">
        <v>236944507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798287308</v>
      </c>
      <c r="D40" s="344">
        <f t="shared" si="9"/>
        <v>0</v>
      </c>
      <c r="E40" s="343">
        <f t="shared" si="9"/>
        <v>827534060</v>
      </c>
      <c r="F40" s="345">
        <f t="shared" si="9"/>
        <v>834794097</v>
      </c>
      <c r="G40" s="345">
        <f t="shared" si="9"/>
        <v>3453616</v>
      </c>
      <c r="H40" s="343">
        <f t="shared" si="9"/>
        <v>17911071</v>
      </c>
      <c r="I40" s="343">
        <f t="shared" si="9"/>
        <v>34483150</v>
      </c>
      <c r="J40" s="345">
        <f t="shared" si="9"/>
        <v>55847837</v>
      </c>
      <c r="K40" s="345">
        <f t="shared" si="9"/>
        <v>62968979</v>
      </c>
      <c r="L40" s="343">
        <f t="shared" si="9"/>
        <v>29774651</v>
      </c>
      <c r="M40" s="343">
        <f t="shared" si="9"/>
        <v>37694667</v>
      </c>
      <c r="N40" s="345">
        <f t="shared" si="9"/>
        <v>130438297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186286134</v>
      </c>
      <c r="X40" s="343">
        <f t="shared" si="9"/>
        <v>417397050</v>
      </c>
      <c r="Y40" s="345">
        <f t="shared" si="9"/>
        <v>-231110916</v>
      </c>
      <c r="Z40" s="336">
        <f>+IF(X40&lt;&gt;0,+(Y40/X40)*100,0)</f>
        <v>-55.36956142838096</v>
      </c>
      <c r="AA40" s="350">
        <f>SUM(AA41:AA49)</f>
        <v>834794097</v>
      </c>
    </row>
    <row r="41" spans="1:27" ht="12.75">
      <c r="A41" s="361" t="s">
        <v>249</v>
      </c>
      <c r="B41" s="142"/>
      <c r="C41" s="362">
        <v>68312735</v>
      </c>
      <c r="D41" s="363"/>
      <c r="E41" s="362">
        <v>106884980</v>
      </c>
      <c r="F41" s="364">
        <v>104945172</v>
      </c>
      <c r="G41" s="364">
        <v>2052902</v>
      </c>
      <c r="H41" s="362">
        <v>5231947</v>
      </c>
      <c r="I41" s="362">
        <v>7224225</v>
      </c>
      <c r="J41" s="364">
        <v>14509074</v>
      </c>
      <c r="K41" s="364">
        <v>9818424</v>
      </c>
      <c r="L41" s="362">
        <v>13530044</v>
      </c>
      <c r="M41" s="362">
        <v>10141036</v>
      </c>
      <c r="N41" s="364">
        <v>33489504</v>
      </c>
      <c r="O41" s="364"/>
      <c r="P41" s="362"/>
      <c r="Q41" s="362"/>
      <c r="R41" s="364"/>
      <c r="S41" s="364"/>
      <c r="T41" s="362"/>
      <c r="U41" s="362"/>
      <c r="V41" s="364"/>
      <c r="W41" s="364">
        <v>47998578</v>
      </c>
      <c r="X41" s="362">
        <v>52472586</v>
      </c>
      <c r="Y41" s="364">
        <v>-4474008</v>
      </c>
      <c r="Z41" s="365">
        <v>-8.53</v>
      </c>
      <c r="AA41" s="366">
        <v>104945172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201711627</v>
      </c>
      <c r="D43" s="369"/>
      <c r="E43" s="305">
        <v>118441887</v>
      </c>
      <c r="F43" s="370">
        <v>166506045</v>
      </c>
      <c r="G43" s="370">
        <v>52187</v>
      </c>
      <c r="H43" s="305">
        <v>3049892</v>
      </c>
      <c r="I43" s="305">
        <v>5530201</v>
      </c>
      <c r="J43" s="370">
        <v>8632280</v>
      </c>
      <c r="K43" s="370">
        <v>5632636</v>
      </c>
      <c r="L43" s="305">
        <v>4028721</v>
      </c>
      <c r="M43" s="305">
        <v>6830508</v>
      </c>
      <c r="N43" s="370">
        <v>16491865</v>
      </c>
      <c r="O43" s="370"/>
      <c r="P43" s="305"/>
      <c r="Q43" s="305"/>
      <c r="R43" s="370"/>
      <c r="S43" s="370"/>
      <c r="T43" s="305"/>
      <c r="U43" s="305"/>
      <c r="V43" s="370"/>
      <c r="W43" s="370">
        <v>25124145</v>
      </c>
      <c r="X43" s="305">
        <v>83253023</v>
      </c>
      <c r="Y43" s="370">
        <v>-58128878</v>
      </c>
      <c r="Z43" s="371">
        <v>-69.82</v>
      </c>
      <c r="AA43" s="303">
        <v>166506045</v>
      </c>
    </row>
    <row r="44" spans="1:27" ht="12.75">
      <c r="A44" s="361" t="s">
        <v>252</v>
      </c>
      <c r="B44" s="136"/>
      <c r="C44" s="60">
        <v>266880268</v>
      </c>
      <c r="D44" s="368"/>
      <c r="E44" s="54">
        <v>147715420</v>
      </c>
      <c r="F44" s="53">
        <v>186268447</v>
      </c>
      <c r="G44" s="53">
        <v>422814</v>
      </c>
      <c r="H44" s="54">
        <v>3885756</v>
      </c>
      <c r="I44" s="54">
        <v>6353419</v>
      </c>
      <c r="J44" s="53">
        <v>10661989</v>
      </c>
      <c r="K44" s="53">
        <v>34233604</v>
      </c>
      <c r="L44" s="54">
        <v>8717036</v>
      </c>
      <c r="M44" s="54">
        <v>8799995</v>
      </c>
      <c r="N44" s="53">
        <v>51750635</v>
      </c>
      <c r="O44" s="53"/>
      <c r="P44" s="54"/>
      <c r="Q44" s="54"/>
      <c r="R44" s="53"/>
      <c r="S44" s="53"/>
      <c r="T44" s="54"/>
      <c r="U44" s="54"/>
      <c r="V44" s="53"/>
      <c r="W44" s="53">
        <v>62412624</v>
      </c>
      <c r="X44" s="54">
        <v>93134224</v>
      </c>
      <c r="Y44" s="53">
        <v>-30721600</v>
      </c>
      <c r="Z44" s="94">
        <v>-32.99</v>
      </c>
      <c r="AA44" s="95">
        <v>186268447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261382678</v>
      </c>
      <c r="D48" s="368"/>
      <c r="E48" s="54">
        <v>238227523</v>
      </c>
      <c r="F48" s="53">
        <v>372397183</v>
      </c>
      <c r="G48" s="53">
        <v>925713</v>
      </c>
      <c r="H48" s="54">
        <v>5743476</v>
      </c>
      <c r="I48" s="54">
        <v>15375305</v>
      </c>
      <c r="J48" s="53">
        <v>22044494</v>
      </c>
      <c r="K48" s="53">
        <v>13284315</v>
      </c>
      <c r="L48" s="54">
        <v>3498850</v>
      </c>
      <c r="M48" s="54">
        <v>11923128</v>
      </c>
      <c r="N48" s="53">
        <v>28706293</v>
      </c>
      <c r="O48" s="53"/>
      <c r="P48" s="54"/>
      <c r="Q48" s="54"/>
      <c r="R48" s="53"/>
      <c r="S48" s="53"/>
      <c r="T48" s="54"/>
      <c r="U48" s="54"/>
      <c r="V48" s="53"/>
      <c r="W48" s="53">
        <v>50750787</v>
      </c>
      <c r="X48" s="54">
        <v>186198592</v>
      </c>
      <c r="Y48" s="53">
        <v>-135447805</v>
      </c>
      <c r="Z48" s="94">
        <v>-72.74</v>
      </c>
      <c r="AA48" s="95">
        <v>372397183</v>
      </c>
    </row>
    <row r="49" spans="1:27" ht="12.75">
      <c r="A49" s="361" t="s">
        <v>93</v>
      </c>
      <c r="B49" s="136"/>
      <c r="C49" s="54"/>
      <c r="D49" s="368"/>
      <c r="E49" s="54">
        <v>216264250</v>
      </c>
      <c r="F49" s="53">
        <v>4677250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2338625</v>
      </c>
      <c r="Y49" s="53">
        <v>-2338625</v>
      </c>
      <c r="Z49" s="94">
        <v>-100</v>
      </c>
      <c r="AA49" s="95">
        <v>4677250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3690025</v>
      </c>
      <c r="D57" s="344">
        <f aca="true" t="shared" si="13" ref="D57:AA57">+D58</f>
        <v>0</v>
      </c>
      <c r="E57" s="343">
        <f t="shared" si="13"/>
        <v>16765000</v>
      </c>
      <c r="F57" s="345">
        <f t="shared" si="13"/>
        <v>13402475</v>
      </c>
      <c r="G57" s="345">
        <f t="shared" si="13"/>
        <v>58833</v>
      </c>
      <c r="H57" s="343">
        <f t="shared" si="13"/>
        <v>80842</v>
      </c>
      <c r="I57" s="343">
        <f t="shared" si="13"/>
        <v>412245</v>
      </c>
      <c r="J57" s="345">
        <f t="shared" si="13"/>
        <v>551920</v>
      </c>
      <c r="K57" s="345">
        <f t="shared" si="13"/>
        <v>570433</v>
      </c>
      <c r="L57" s="343">
        <f t="shared" si="13"/>
        <v>694239</v>
      </c>
      <c r="M57" s="343">
        <f t="shared" si="13"/>
        <v>925358</v>
      </c>
      <c r="N57" s="345">
        <f t="shared" si="13"/>
        <v>2190030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2741950</v>
      </c>
      <c r="X57" s="343">
        <f t="shared" si="13"/>
        <v>6701238</v>
      </c>
      <c r="Y57" s="345">
        <f t="shared" si="13"/>
        <v>-3959288</v>
      </c>
      <c r="Z57" s="336">
        <f>+IF(X57&lt;&gt;0,+(Y57/X57)*100,0)</f>
        <v>-59.082933631069366</v>
      </c>
      <c r="AA57" s="350">
        <f t="shared" si="13"/>
        <v>13402475</v>
      </c>
    </row>
    <row r="58" spans="1:27" ht="12.75">
      <c r="A58" s="361" t="s">
        <v>218</v>
      </c>
      <c r="B58" s="136"/>
      <c r="C58" s="60">
        <v>3690025</v>
      </c>
      <c r="D58" s="340"/>
      <c r="E58" s="60">
        <v>16765000</v>
      </c>
      <c r="F58" s="59">
        <v>13402475</v>
      </c>
      <c r="G58" s="59">
        <v>58833</v>
      </c>
      <c r="H58" s="60">
        <v>80842</v>
      </c>
      <c r="I58" s="60">
        <v>412245</v>
      </c>
      <c r="J58" s="59">
        <v>551920</v>
      </c>
      <c r="K58" s="59">
        <v>570433</v>
      </c>
      <c r="L58" s="60">
        <v>694239</v>
      </c>
      <c r="M58" s="60">
        <v>925358</v>
      </c>
      <c r="N58" s="59">
        <v>2190030</v>
      </c>
      <c r="O58" s="59"/>
      <c r="P58" s="60"/>
      <c r="Q58" s="60"/>
      <c r="R58" s="59"/>
      <c r="S58" s="59"/>
      <c r="T58" s="60"/>
      <c r="U58" s="60"/>
      <c r="V58" s="59"/>
      <c r="W58" s="59">
        <v>2741950</v>
      </c>
      <c r="X58" s="60">
        <v>6701238</v>
      </c>
      <c r="Y58" s="59">
        <v>-3959288</v>
      </c>
      <c r="Z58" s="61">
        <v>-59.08</v>
      </c>
      <c r="AA58" s="62">
        <v>13402475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2954911032</v>
      </c>
      <c r="D60" s="346">
        <f t="shared" si="14"/>
        <v>0</v>
      </c>
      <c r="E60" s="219">
        <f t="shared" si="14"/>
        <v>4745231532</v>
      </c>
      <c r="F60" s="264">
        <f t="shared" si="14"/>
        <v>4757121953</v>
      </c>
      <c r="G60" s="264">
        <f t="shared" si="14"/>
        <v>13494813</v>
      </c>
      <c r="H60" s="219">
        <f t="shared" si="14"/>
        <v>142723734</v>
      </c>
      <c r="I60" s="219">
        <f t="shared" si="14"/>
        <v>173007741</v>
      </c>
      <c r="J60" s="264">
        <f t="shared" si="14"/>
        <v>329226288</v>
      </c>
      <c r="K60" s="264">
        <f t="shared" si="14"/>
        <v>218317459</v>
      </c>
      <c r="L60" s="219">
        <f t="shared" si="14"/>
        <v>190425166</v>
      </c>
      <c r="M60" s="219">
        <f t="shared" si="14"/>
        <v>216346904</v>
      </c>
      <c r="N60" s="264">
        <f t="shared" si="14"/>
        <v>625089529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954315817</v>
      </c>
      <c r="X60" s="219">
        <f t="shared" si="14"/>
        <v>2378560982</v>
      </c>
      <c r="Y60" s="264">
        <f t="shared" si="14"/>
        <v>-1424245165</v>
      </c>
      <c r="Z60" s="337">
        <f>+IF(X60&lt;&gt;0,+(Y60/X60)*100,0)</f>
        <v>-59.878438088328146</v>
      </c>
      <c r="AA60" s="232">
        <f>+AA57+AA54+AA51+AA40+AA37+AA34+AA22+AA5</f>
        <v>4757121953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1721919642</v>
      </c>
      <c r="D5" s="357">
        <f t="shared" si="0"/>
        <v>0</v>
      </c>
      <c r="E5" s="356">
        <f t="shared" si="0"/>
        <v>2703786699</v>
      </c>
      <c r="F5" s="358">
        <f t="shared" si="0"/>
        <v>3016828819</v>
      </c>
      <c r="G5" s="358">
        <f t="shared" si="0"/>
        <v>20513070</v>
      </c>
      <c r="H5" s="356">
        <f t="shared" si="0"/>
        <v>92048803</v>
      </c>
      <c r="I5" s="356">
        <f t="shared" si="0"/>
        <v>97716099</v>
      </c>
      <c r="J5" s="358">
        <f t="shared" si="0"/>
        <v>210277972</v>
      </c>
      <c r="K5" s="358">
        <f t="shared" si="0"/>
        <v>152641751</v>
      </c>
      <c r="L5" s="356">
        <f t="shared" si="0"/>
        <v>133821170</v>
      </c>
      <c r="M5" s="356">
        <f t="shared" si="0"/>
        <v>102072766</v>
      </c>
      <c r="N5" s="358">
        <f t="shared" si="0"/>
        <v>388535687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598813659</v>
      </c>
      <c r="X5" s="356">
        <f t="shared" si="0"/>
        <v>1508414411</v>
      </c>
      <c r="Y5" s="358">
        <f t="shared" si="0"/>
        <v>-909600752</v>
      </c>
      <c r="Z5" s="359">
        <f>+IF(X5&lt;&gt;0,+(Y5/X5)*100,0)</f>
        <v>-60.30178082142441</v>
      </c>
      <c r="AA5" s="360">
        <f>+AA6+AA8+AA11+AA13+AA15</f>
        <v>3016828819</v>
      </c>
    </row>
    <row r="6" spans="1:27" ht="12.75">
      <c r="A6" s="361" t="s">
        <v>206</v>
      </c>
      <c r="B6" s="142"/>
      <c r="C6" s="60">
        <f>+C7</f>
        <v>336475960</v>
      </c>
      <c r="D6" s="340">
        <f aca="true" t="shared" si="1" ref="D6:AA6">+D7</f>
        <v>0</v>
      </c>
      <c r="E6" s="60">
        <f t="shared" si="1"/>
        <v>562708840</v>
      </c>
      <c r="F6" s="59">
        <f t="shared" si="1"/>
        <v>668041361</v>
      </c>
      <c r="G6" s="59">
        <f t="shared" si="1"/>
        <v>589925</v>
      </c>
      <c r="H6" s="60">
        <f t="shared" si="1"/>
        <v>20892818</v>
      </c>
      <c r="I6" s="60">
        <f t="shared" si="1"/>
        <v>25343537</v>
      </c>
      <c r="J6" s="59">
        <f t="shared" si="1"/>
        <v>46826280</v>
      </c>
      <c r="K6" s="59">
        <f t="shared" si="1"/>
        <v>23145873</v>
      </c>
      <c r="L6" s="60">
        <f t="shared" si="1"/>
        <v>33748669</v>
      </c>
      <c r="M6" s="60">
        <f t="shared" si="1"/>
        <v>31724410</v>
      </c>
      <c r="N6" s="59">
        <f t="shared" si="1"/>
        <v>88618952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135445232</v>
      </c>
      <c r="X6" s="60">
        <f t="shared" si="1"/>
        <v>334020681</v>
      </c>
      <c r="Y6" s="59">
        <f t="shared" si="1"/>
        <v>-198575449</v>
      </c>
      <c r="Z6" s="61">
        <f>+IF(X6&lt;&gt;0,+(Y6/X6)*100,0)</f>
        <v>-59.45004614848983</v>
      </c>
      <c r="AA6" s="62">
        <f t="shared" si="1"/>
        <v>668041361</v>
      </c>
    </row>
    <row r="7" spans="1:27" ht="12.75">
      <c r="A7" s="291" t="s">
        <v>230</v>
      </c>
      <c r="B7" s="142"/>
      <c r="C7" s="60">
        <v>336475960</v>
      </c>
      <c r="D7" s="340"/>
      <c r="E7" s="60">
        <v>562708840</v>
      </c>
      <c r="F7" s="59">
        <v>668041361</v>
      </c>
      <c r="G7" s="59">
        <v>589925</v>
      </c>
      <c r="H7" s="60">
        <v>20892818</v>
      </c>
      <c r="I7" s="60">
        <v>25343537</v>
      </c>
      <c r="J7" s="59">
        <v>46826280</v>
      </c>
      <c r="K7" s="59">
        <v>23145873</v>
      </c>
      <c r="L7" s="60">
        <v>33748669</v>
      </c>
      <c r="M7" s="60">
        <v>31724410</v>
      </c>
      <c r="N7" s="59">
        <v>88618952</v>
      </c>
      <c r="O7" s="59"/>
      <c r="P7" s="60"/>
      <c r="Q7" s="60"/>
      <c r="R7" s="59"/>
      <c r="S7" s="59"/>
      <c r="T7" s="60"/>
      <c r="U7" s="60"/>
      <c r="V7" s="59"/>
      <c r="W7" s="59">
        <v>135445232</v>
      </c>
      <c r="X7" s="60">
        <v>334020681</v>
      </c>
      <c r="Y7" s="59">
        <v>-198575449</v>
      </c>
      <c r="Z7" s="61">
        <v>-59.45</v>
      </c>
      <c r="AA7" s="62">
        <v>668041361</v>
      </c>
    </row>
    <row r="8" spans="1:27" ht="12.75">
      <c r="A8" s="361" t="s">
        <v>207</v>
      </c>
      <c r="B8" s="142"/>
      <c r="C8" s="60">
        <f aca="true" t="shared" si="2" ref="C8:Y8">SUM(C9:C10)</f>
        <v>430673595</v>
      </c>
      <c r="D8" s="340">
        <f t="shared" si="2"/>
        <v>0</v>
      </c>
      <c r="E8" s="60">
        <f t="shared" si="2"/>
        <v>568534428</v>
      </c>
      <c r="F8" s="59">
        <f t="shared" si="2"/>
        <v>598075798</v>
      </c>
      <c r="G8" s="59">
        <f t="shared" si="2"/>
        <v>12093161</v>
      </c>
      <c r="H8" s="60">
        <f t="shared" si="2"/>
        <v>34176272</v>
      </c>
      <c r="I8" s="60">
        <f t="shared" si="2"/>
        <v>29235520</v>
      </c>
      <c r="J8" s="59">
        <f t="shared" si="2"/>
        <v>75504953</v>
      </c>
      <c r="K8" s="59">
        <f t="shared" si="2"/>
        <v>36912002</v>
      </c>
      <c r="L8" s="60">
        <f t="shared" si="2"/>
        <v>26936310</v>
      </c>
      <c r="M8" s="60">
        <f t="shared" si="2"/>
        <v>16730553</v>
      </c>
      <c r="N8" s="59">
        <f t="shared" si="2"/>
        <v>80578865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156083818</v>
      </c>
      <c r="X8" s="60">
        <f t="shared" si="2"/>
        <v>299037899</v>
      </c>
      <c r="Y8" s="59">
        <f t="shared" si="2"/>
        <v>-142954081</v>
      </c>
      <c r="Z8" s="61">
        <f>+IF(X8&lt;&gt;0,+(Y8/X8)*100,0)</f>
        <v>-47.80467006959543</v>
      </c>
      <c r="AA8" s="62">
        <f>SUM(AA9:AA10)</f>
        <v>598075798</v>
      </c>
    </row>
    <row r="9" spans="1:27" ht="12.75">
      <c r="A9" s="291" t="s">
        <v>231</v>
      </c>
      <c r="B9" s="142"/>
      <c r="C9" s="60">
        <v>430673595</v>
      </c>
      <c r="D9" s="340"/>
      <c r="E9" s="60">
        <v>568534428</v>
      </c>
      <c r="F9" s="59">
        <v>598075798</v>
      </c>
      <c r="G9" s="59">
        <v>12093161</v>
      </c>
      <c r="H9" s="60">
        <v>34176272</v>
      </c>
      <c r="I9" s="60">
        <v>29235520</v>
      </c>
      <c r="J9" s="59">
        <v>75504953</v>
      </c>
      <c r="K9" s="59">
        <v>36912002</v>
      </c>
      <c r="L9" s="60">
        <v>26936310</v>
      </c>
      <c r="M9" s="60">
        <v>16730553</v>
      </c>
      <c r="N9" s="59">
        <v>80578865</v>
      </c>
      <c r="O9" s="59"/>
      <c r="P9" s="60"/>
      <c r="Q9" s="60"/>
      <c r="R9" s="59"/>
      <c r="S9" s="59"/>
      <c r="T9" s="60"/>
      <c r="U9" s="60"/>
      <c r="V9" s="59"/>
      <c r="W9" s="59">
        <v>156083818</v>
      </c>
      <c r="X9" s="60">
        <v>299037899</v>
      </c>
      <c r="Y9" s="59">
        <v>-142954081</v>
      </c>
      <c r="Z9" s="61">
        <v>-47.8</v>
      </c>
      <c r="AA9" s="62">
        <v>598075798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487991757</v>
      </c>
      <c r="D11" s="363">
        <f aca="true" t="shared" si="3" ref="D11:AA11">+D12</f>
        <v>0</v>
      </c>
      <c r="E11" s="362">
        <f t="shared" si="3"/>
        <v>469575000</v>
      </c>
      <c r="F11" s="364">
        <f t="shared" si="3"/>
        <v>495700401</v>
      </c>
      <c r="G11" s="364">
        <f t="shared" si="3"/>
        <v>5098125</v>
      </c>
      <c r="H11" s="362">
        <f t="shared" si="3"/>
        <v>30252658</v>
      </c>
      <c r="I11" s="362">
        <f t="shared" si="3"/>
        <v>29654110</v>
      </c>
      <c r="J11" s="364">
        <f t="shared" si="3"/>
        <v>65004893</v>
      </c>
      <c r="K11" s="364">
        <f t="shared" si="3"/>
        <v>41678358</v>
      </c>
      <c r="L11" s="362">
        <f t="shared" si="3"/>
        <v>38906089</v>
      </c>
      <c r="M11" s="362">
        <f t="shared" si="3"/>
        <v>28534948</v>
      </c>
      <c r="N11" s="364">
        <f t="shared" si="3"/>
        <v>109119395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174124288</v>
      </c>
      <c r="X11" s="362">
        <f t="shared" si="3"/>
        <v>247850201</v>
      </c>
      <c r="Y11" s="364">
        <f t="shared" si="3"/>
        <v>-73725913</v>
      </c>
      <c r="Z11" s="365">
        <f>+IF(X11&lt;&gt;0,+(Y11/X11)*100,0)</f>
        <v>-29.746158244995733</v>
      </c>
      <c r="AA11" s="366">
        <f t="shared" si="3"/>
        <v>495700401</v>
      </c>
    </row>
    <row r="12" spans="1:27" ht="12.75">
      <c r="A12" s="291" t="s">
        <v>233</v>
      </c>
      <c r="B12" s="136"/>
      <c r="C12" s="60">
        <v>487991757</v>
      </c>
      <c r="D12" s="340"/>
      <c r="E12" s="60">
        <v>469575000</v>
      </c>
      <c r="F12" s="59">
        <v>495700401</v>
      </c>
      <c r="G12" s="59">
        <v>5098125</v>
      </c>
      <c r="H12" s="60">
        <v>30252658</v>
      </c>
      <c r="I12" s="60">
        <v>29654110</v>
      </c>
      <c r="J12" s="59">
        <v>65004893</v>
      </c>
      <c r="K12" s="59">
        <v>41678358</v>
      </c>
      <c r="L12" s="60">
        <v>38906089</v>
      </c>
      <c r="M12" s="60">
        <v>28534948</v>
      </c>
      <c r="N12" s="59">
        <v>109119395</v>
      </c>
      <c r="O12" s="59"/>
      <c r="P12" s="60"/>
      <c r="Q12" s="60"/>
      <c r="R12" s="59"/>
      <c r="S12" s="59"/>
      <c r="T12" s="60"/>
      <c r="U12" s="60"/>
      <c r="V12" s="59"/>
      <c r="W12" s="59">
        <v>174124288</v>
      </c>
      <c r="X12" s="60">
        <v>247850201</v>
      </c>
      <c r="Y12" s="59">
        <v>-73725913</v>
      </c>
      <c r="Z12" s="61">
        <v>-29.75</v>
      </c>
      <c r="AA12" s="62">
        <v>495700401</v>
      </c>
    </row>
    <row r="13" spans="1:27" ht="12.75">
      <c r="A13" s="361" t="s">
        <v>209</v>
      </c>
      <c r="B13" s="136"/>
      <c r="C13" s="275">
        <f>+C14</f>
        <v>445674434</v>
      </c>
      <c r="D13" s="341">
        <f aca="true" t="shared" si="4" ref="D13:AA13">+D14</f>
        <v>0</v>
      </c>
      <c r="E13" s="275">
        <f t="shared" si="4"/>
        <v>1013952430</v>
      </c>
      <c r="F13" s="342">
        <f t="shared" si="4"/>
        <v>1009052430</v>
      </c>
      <c r="G13" s="342">
        <f t="shared" si="4"/>
        <v>2681859</v>
      </c>
      <c r="H13" s="275">
        <f t="shared" si="4"/>
        <v>5080947</v>
      </c>
      <c r="I13" s="275">
        <f t="shared" si="4"/>
        <v>10714995</v>
      </c>
      <c r="J13" s="342">
        <f t="shared" si="4"/>
        <v>18477801</v>
      </c>
      <c r="K13" s="342">
        <f t="shared" si="4"/>
        <v>48142455</v>
      </c>
      <c r="L13" s="275">
        <f t="shared" si="4"/>
        <v>31951150</v>
      </c>
      <c r="M13" s="275">
        <f t="shared" si="4"/>
        <v>21742632</v>
      </c>
      <c r="N13" s="342">
        <f t="shared" si="4"/>
        <v>101836237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120314038</v>
      </c>
      <c r="X13" s="275">
        <f t="shared" si="4"/>
        <v>504526215</v>
      </c>
      <c r="Y13" s="342">
        <f t="shared" si="4"/>
        <v>-384212177</v>
      </c>
      <c r="Z13" s="335">
        <f>+IF(X13&lt;&gt;0,+(Y13/X13)*100,0)</f>
        <v>-76.15306510881699</v>
      </c>
      <c r="AA13" s="273">
        <f t="shared" si="4"/>
        <v>1009052430</v>
      </c>
    </row>
    <row r="14" spans="1:27" ht="12.75">
      <c r="A14" s="291" t="s">
        <v>234</v>
      </c>
      <c r="B14" s="136"/>
      <c r="C14" s="60">
        <v>445674434</v>
      </c>
      <c r="D14" s="340"/>
      <c r="E14" s="60">
        <v>1013952430</v>
      </c>
      <c r="F14" s="59">
        <v>1009052430</v>
      </c>
      <c r="G14" s="59">
        <v>2681859</v>
      </c>
      <c r="H14" s="60">
        <v>5080947</v>
      </c>
      <c r="I14" s="60">
        <v>10714995</v>
      </c>
      <c r="J14" s="59">
        <v>18477801</v>
      </c>
      <c r="K14" s="59">
        <v>48142455</v>
      </c>
      <c r="L14" s="60">
        <v>31951150</v>
      </c>
      <c r="M14" s="60">
        <v>21742632</v>
      </c>
      <c r="N14" s="59">
        <v>101836237</v>
      </c>
      <c r="O14" s="59"/>
      <c r="P14" s="60"/>
      <c r="Q14" s="60"/>
      <c r="R14" s="59"/>
      <c r="S14" s="59"/>
      <c r="T14" s="60"/>
      <c r="U14" s="60"/>
      <c r="V14" s="59"/>
      <c r="W14" s="59">
        <v>120314038</v>
      </c>
      <c r="X14" s="60">
        <v>504526215</v>
      </c>
      <c r="Y14" s="59">
        <v>-384212177</v>
      </c>
      <c r="Z14" s="61">
        <v>-76.15</v>
      </c>
      <c r="AA14" s="62">
        <v>1009052430</v>
      </c>
    </row>
    <row r="15" spans="1:27" ht="12.75">
      <c r="A15" s="361" t="s">
        <v>210</v>
      </c>
      <c r="B15" s="136"/>
      <c r="C15" s="60">
        <f aca="true" t="shared" si="5" ref="C15:Y15">SUM(C16:C20)</f>
        <v>21103896</v>
      </c>
      <c r="D15" s="340">
        <f t="shared" si="5"/>
        <v>0</v>
      </c>
      <c r="E15" s="60">
        <f t="shared" si="5"/>
        <v>89016001</v>
      </c>
      <c r="F15" s="59">
        <f t="shared" si="5"/>
        <v>245958829</v>
      </c>
      <c r="G15" s="59">
        <f t="shared" si="5"/>
        <v>50000</v>
      </c>
      <c r="H15" s="60">
        <f t="shared" si="5"/>
        <v>1646108</v>
      </c>
      <c r="I15" s="60">
        <f t="shared" si="5"/>
        <v>2767937</v>
      </c>
      <c r="J15" s="59">
        <f t="shared" si="5"/>
        <v>4464045</v>
      </c>
      <c r="K15" s="59">
        <f t="shared" si="5"/>
        <v>2763063</v>
      </c>
      <c r="L15" s="60">
        <f t="shared" si="5"/>
        <v>2278952</v>
      </c>
      <c r="M15" s="60">
        <f t="shared" si="5"/>
        <v>3340223</v>
      </c>
      <c r="N15" s="59">
        <f t="shared" si="5"/>
        <v>8382238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12846283</v>
      </c>
      <c r="X15" s="60">
        <f t="shared" si="5"/>
        <v>122979415</v>
      </c>
      <c r="Y15" s="59">
        <f t="shared" si="5"/>
        <v>-110133132</v>
      </c>
      <c r="Z15" s="61">
        <f>+IF(X15&lt;&gt;0,+(Y15/X15)*100,0)</f>
        <v>-89.55411928085688</v>
      </c>
      <c r="AA15" s="62">
        <f>SUM(AA16:AA20)</f>
        <v>245958829</v>
      </c>
    </row>
    <row r="16" spans="1:27" ht="12.75">
      <c r="A16" s="291" t="s">
        <v>235</v>
      </c>
      <c r="B16" s="300"/>
      <c r="C16" s="60">
        <v>13115484</v>
      </c>
      <c r="D16" s="340"/>
      <c r="E16" s="60">
        <v>87456001</v>
      </c>
      <c r="F16" s="59">
        <v>189038829</v>
      </c>
      <c r="G16" s="59">
        <v>50000</v>
      </c>
      <c r="H16" s="60">
        <v>739046</v>
      </c>
      <c r="I16" s="60">
        <v>380916</v>
      </c>
      <c r="J16" s="59">
        <v>1169962</v>
      </c>
      <c r="K16" s="59">
        <v>1055249</v>
      </c>
      <c r="L16" s="60">
        <v>555194</v>
      </c>
      <c r="M16" s="60">
        <v>1627332</v>
      </c>
      <c r="N16" s="59">
        <v>3237775</v>
      </c>
      <c r="O16" s="59"/>
      <c r="P16" s="60"/>
      <c r="Q16" s="60"/>
      <c r="R16" s="59"/>
      <c r="S16" s="59"/>
      <c r="T16" s="60"/>
      <c r="U16" s="60"/>
      <c r="V16" s="59"/>
      <c r="W16" s="59">
        <v>4407737</v>
      </c>
      <c r="X16" s="60">
        <v>94519415</v>
      </c>
      <c r="Y16" s="59">
        <v>-90111678</v>
      </c>
      <c r="Z16" s="61">
        <v>-95.34</v>
      </c>
      <c r="AA16" s="62">
        <v>189038829</v>
      </c>
    </row>
    <row r="17" spans="1:27" ht="12.75">
      <c r="A17" s="291" t="s">
        <v>236</v>
      </c>
      <c r="B17" s="136"/>
      <c r="C17" s="60">
        <v>3000201</v>
      </c>
      <c r="D17" s="340"/>
      <c r="E17" s="60"/>
      <c r="F17" s="59">
        <v>55360000</v>
      </c>
      <c r="G17" s="59"/>
      <c r="H17" s="60">
        <v>907062</v>
      </c>
      <c r="I17" s="60">
        <v>2387021</v>
      </c>
      <c r="J17" s="59">
        <v>3294083</v>
      </c>
      <c r="K17" s="59">
        <v>1707814</v>
      </c>
      <c r="L17" s="60">
        <v>1720935</v>
      </c>
      <c r="M17" s="60">
        <v>1711120</v>
      </c>
      <c r="N17" s="59">
        <v>5139869</v>
      </c>
      <c r="O17" s="59"/>
      <c r="P17" s="60"/>
      <c r="Q17" s="60"/>
      <c r="R17" s="59"/>
      <c r="S17" s="59"/>
      <c r="T17" s="60"/>
      <c r="U17" s="60"/>
      <c r="V17" s="59"/>
      <c r="W17" s="59">
        <v>8433952</v>
      </c>
      <c r="X17" s="60">
        <v>27680000</v>
      </c>
      <c r="Y17" s="59">
        <v>-19246048</v>
      </c>
      <c r="Z17" s="61">
        <v>-69.53</v>
      </c>
      <c r="AA17" s="62">
        <v>55360000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4988211</v>
      </c>
      <c r="D20" s="340"/>
      <c r="E20" s="60">
        <v>1560000</v>
      </c>
      <c r="F20" s="59">
        <v>1560000</v>
      </c>
      <c r="G20" s="59"/>
      <c r="H20" s="60"/>
      <c r="I20" s="60"/>
      <c r="J20" s="59"/>
      <c r="K20" s="59"/>
      <c r="L20" s="60">
        <v>2823</v>
      </c>
      <c r="M20" s="60">
        <v>1771</v>
      </c>
      <c r="N20" s="59">
        <v>4594</v>
      </c>
      <c r="O20" s="59"/>
      <c r="P20" s="60"/>
      <c r="Q20" s="60"/>
      <c r="R20" s="59"/>
      <c r="S20" s="59"/>
      <c r="T20" s="60"/>
      <c r="U20" s="60"/>
      <c r="V20" s="59"/>
      <c r="W20" s="59">
        <v>4594</v>
      </c>
      <c r="X20" s="60">
        <v>780000</v>
      </c>
      <c r="Y20" s="59">
        <v>-775406</v>
      </c>
      <c r="Z20" s="61">
        <v>-99.41</v>
      </c>
      <c r="AA20" s="62">
        <v>1560000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291173236</v>
      </c>
      <c r="D22" s="344">
        <f t="shared" si="6"/>
        <v>0</v>
      </c>
      <c r="E22" s="343">
        <f t="shared" si="6"/>
        <v>243752282</v>
      </c>
      <c r="F22" s="345">
        <f t="shared" si="6"/>
        <v>315398782</v>
      </c>
      <c r="G22" s="345">
        <f t="shared" si="6"/>
        <v>2515975</v>
      </c>
      <c r="H22" s="343">
        <f t="shared" si="6"/>
        <v>10865805</v>
      </c>
      <c r="I22" s="343">
        <f t="shared" si="6"/>
        <v>16065059</v>
      </c>
      <c r="J22" s="345">
        <f t="shared" si="6"/>
        <v>29446839</v>
      </c>
      <c r="K22" s="345">
        <f t="shared" si="6"/>
        <v>14262264</v>
      </c>
      <c r="L22" s="343">
        <f t="shared" si="6"/>
        <v>28302381</v>
      </c>
      <c r="M22" s="343">
        <f t="shared" si="6"/>
        <v>19531083</v>
      </c>
      <c r="N22" s="345">
        <f t="shared" si="6"/>
        <v>62095728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91542567</v>
      </c>
      <c r="X22" s="343">
        <f t="shared" si="6"/>
        <v>157699393</v>
      </c>
      <c r="Y22" s="345">
        <f t="shared" si="6"/>
        <v>-66156826</v>
      </c>
      <c r="Z22" s="336">
        <f>+IF(X22&lt;&gt;0,+(Y22/X22)*100,0)</f>
        <v>-41.95122425106608</v>
      </c>
      <c r="AA22" s="350">
        <f>SUM(AA23:AA32)</f>
        <v>315398782</v>
      </c>
    </row>
    <row r="23" spans="1:27" ht="12.75">
      <c r="A23" s="361" t="s">
        <v>238</v>
      </c>
      <c r="B23" s="142"/>
      <c r="C23" s="60">
        <v>61427675</v>
      </c>
      <c r="D23" s="340"/>
      <c r="E23" s="60">
        <v>65114500</v>
      </c>
      <c r="F23" s="59">
        <v>67365389</v>
      </c>
      <c r="G23" s="59">
        <v>-87072</v>
      </c>
      <c r="H23" s="60">
        <v>1652900</v>
      </c>
      <c r="I23" s="60">
        <v>3664273</v>
      </c>
      <c r="J23" s="59">
        <v>5230101</v>
      </c>
      <c r="K23" s="59">
        <v>3223242</v>
      </c>
      <c r="L23" s="60">
        <v>9549424</v>
      </c>
      <c r="M23" s="60">
        <v>4245755</v>
      </c>
      <c r="N23" s="59">
        <v>17018421</v>
      </c>
      <c r="O23" s="59"/>
      <c r="P23" s="60"/>
      <c r="Q23" s="60"/>
      <c r="R23" s="59"/>
      <c r="S23" s="59"/>
      <c r="T23" s="60"/>
      <c r="U23" s="60"/>
      <c r="V23" s="59"/>
      <c r="W23" s="59">
        <v>22248522</v>
      </c>
      <c r="X23" s="60">
        <v>33682695</v>
      </c>
      <c r="Y23" s="59">
        <v>-11434173</v>
      </c>
      <c r="Z23" s="61">
        <v>-33.95</v>
      </c>
      <c r="AA23" s="62">
        <v>67365389</v>
      </c>
    </row>
    <row r="24" spans="1:27" ht="12.75">
      <c r="A24" s="361" t="s">
        <v>239</v>
      </c>
      <c r="B24" s="142"/>
      <c r="C24" s="60">
        <v>46413663</v>
      </c>
      <c r="D24" s="340"/>
      <c r="E24" s="60">
        <v>38217140</v>
      </c>
      <c r="F24" s="59">
        <v>46303066</v>
      </c>
      <c r="G24" s="59">
        <v>1376708</v>
      </c>
      <c r="H24" s="60">
        <v>3734272</v>
      </c>
      <c r="I24" s="60">
        <v>4346570</v>
      </c>
      <c r="J24" s="59">
        <v>9457550</v>
      </c>
      <c r="K24" s="59">
        <v>4948312</v>
      </c>
      <c r="L24" s="60">
        <v>4210549</v>
      </c>
      <c r="M24" s="60">
        <v>4681410</v>
      </c>
      <c r="N24" s="59">
        <v>13840271</v>
      </c>
      <c r="O24" s="59"/>
      <c r="P24" s="60"/>
      <c r="Q24" s="60"/>
      <c r="R24" s="59"/>
      <c r="S24" s="59"/>
      <c r="T24" s="60"/>
      <c r="U24" s="60"/>
      <c r="V24" s="59"/>
      <c r="W24" s="59">
        <v>23297821</v>
      </c>
      <c r="X24" s="60">
        <v>23151533</v>
      </c>
      <c r="Y24" s="59">
        <v>146288</v>
      </c>
      <c r="Z24" s="61">
        <v>0.63</v>
      </c>
      <c r="AA24" s="62">
        <v>46303066</v>
      </c>
    </row>
    <row r="25" spans="1:27" ht="12.75">
      <c r="A25" s="361" t="s">
        <v>240</v>
      </c>
      <c r="B25" s="142"/>
      <c r="C25" s="60">
        <v>10761562</v>
      </c>
      <c r="D25" s="340"/>
      <c r="E25" s="60">
        <v>10230000</v>
      </c>
      <c r="F25" s="59">
        <v>10693320</v>
      </c>
      <c r="G25" s="59"/>
      <c r="H25" s="60">
        <v>-39036</v>
      </c>
      <c r="I25" s="60">
        <v>124275</v>
      </c>
      <c r="J25" s="59">
        <v>85239</v>
      </c>
      <c r="K25" s="59">
        <v>350056</v>
      </c>
      <c r="L25" s="60">
        <v>313333</v>
      </c>
      <c r="M25" s="60">
        <v>521088</v>
      </c>
      <c r="N25" s="59">
        <v>1184477</v>
      </c>
      <c r="O25" s="59"/>
      <c r="P25" s="60"/>
      <c r="Q25" s="60"/>
      <c r="R25" s="59"/>
      <c r="S25" s="59"/>
      <c r="T25" s="60"/>
      <c r="U25" s="60"/>
      <c r="V25" s="59"/>
      <c r="W25" s="59">
        <v>1269716</v>
      </c>
      <c r="X25" s="60">
        <v>5346660</v>
      </c>
      <c r="Y25" s="59">
        <v>-4076944</v>
      </c>
      <c r="Z25" s="61">
        <v>-76.25</v>
      </c>
      <c r="AA25" s="62">
        <v>10693320</v>
      </c>
    </row>
    <row r="26" spans="1:27" ht="12.75">
      <c r="A26" s="361" t="s">
        <v>241</v>
      </c>
      <c r="B26" s="302"/>
      <c r="C26" s="362">
        <v>6384334</v>
      </c>
      <c r="D26" s="363"/>
      <c r="E26" s="362">
        <v>11725000</v>
      </c>
      <c r="F26" s="364">
        <v>11864965</v>
      </c>
      <c r="G26" s="364">
        <v>792348</v>
      </c>
      <c r="H26" s="362">
        <v>59362</v>
      </c>
      <c r="I26" s="362">
        <v>101628</v>
      </c>
      <c r="J26" s="364">
        <v>953338</v>
      </c>
      <c r="K26" s="364">
        <v>547451</v>
      </c>
      <c r="L26" s="362">
        <v>993699</v>
      </c>
      <c r="M26" s="362">
        <v>965273</v>
      </c>
      <c r="N26" s="364">
        <v>2506423</v>
      </c>
      <c r="O26" s="364"/>
      <c r="P26" s="362"/>
      <c r="Q26" s="362"/>
      <c r="R26" s="364"/>
      <c r="S26" s="364"/>
      <c r="T26" s="362"/>
      <c r="U26" s="362"/>
      <c r="V26" s="364"/>
      <c r="W26" s="364">
        <v>3459761</v>
      </c>
      <c r="X26" s="362">
        <v>5932483</v>
      </c>
      <c r="Y26" s="364">
        <v>-2472722</v>
      </c>
      <c r="Z26" s="365">
        <v>-41.68</v>
      </c>
      <c r="AA26" s="366">
        <v>11864965</v>
      </c>
    </row>
    <row r="27" spans="1:27" ht="12.75">
      <c r="A27" s="361" t="s">
        <v>242</v>
      </c>
      <c r="B27" s="147"/>
      <c r="C27" s="60">
        <v>5886476</v>
      </c>
      <c r="D27" s="340"/>
      <c r="E27" s="60">
        <v>1510000</v>
      </c>
      <c r="F27" s="59">
        <v>1510000</v>
      </c>
      <c r="G27" s="59"/>
      <c r="H27" s="60"/>
      <c r="I27" s="60"/>
      <c r="J27" s="59"/>
      <c r="K27" s="59"/>
      <c r="L27" s="60">
        <v>36459</v>
      </c>
      <c r="M27" s="60">
        <v>207570</v>
      </c>
      <c r="N27" s="59">
        <v>244029</v>
      </c>
      <c r="O27" s="59"/>
      <c r="P27" s="60"/>
      <c r="Q27" s="60"/>
      <c r="R27" s="59"/>
      <c r="S27" s="59"/>
      <c r="T27" s="60"/>
      <c r="U27" s="60"/>
      <c r="V27" s="59"/>
      <c r="W27" s="59">
        <v>244029</v>
      </c>
      <c r="X27" s="60">
        <v>755000</v>
      </c>
      <c r="Y27" s="59">
        <v>-510971</v>
      </c>
      <c r="Z27" s="61">
        <v>-67.68</v>
      </c>
      <c r="AA27" s="62">
        <v>1510000</v>
      </c>
    </row>
    <row r="28" spans="1:27" ht="12.75">
      <c r="A28" s="361" t="s">
        <v>243</v>
      </c>
      <c r="B28" s="147"/>
      <c r="C28" s="275">
        <v>9978941</v>
      </c>
      <c r="D28" s="341"/>
      <c r="E28" s="275"/>
      <c r="F28" s="342">
        <v>9082771</v>
      </c>
      <c r="G28" s="342"/>
      <c r="H28" s="275">
        <v>149909</v>
      </c>
      <c r="I28" s="275"/>
      <c r="J28" s="342">
        <v>149909</v>
      </c>
      <c r="K28" s="342">
        <v>30000</v>
      </c>
      <c r="L28" s="275">
        <v>273981</v>
      </c>
      <c r="M28" s="275">
        <v>1439008</v>
      </c>
      <c r="N28" s="342">
        <v>1742989</v>
      </c>
      <c r="O28" s="342"/>
      <c r="P28" s="275"/>
      <c r="Q28" s="275"/>
      <c r="R28" s="342"/>
      <c r="S28" s="342"/>
      <c r="T28" s="275"/>
      <c r="U28" s="275"/>
      <c r="V28" s="342"/>
      <c r="W28" s="342">
        <v>1892898</v>
      </c>
      <c r="X28" s="275">
        <v>4541386</v>
      </c>
      <c r="Y28" s="342">
        <v>-2648488</v>
      </c>
      <c r="Z28" s="335">
        <v>-58.32</v>
      </c>
      <c r="AA28" s="273">
        <v>9082771</v>
      </c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>
        <v>9759280</v>
      </c>
      <c r="D30" s="340"/>
      <c r="E30" s="60">
        <v>35826132</v>
      </c>
      <c r="F30" s="59">
        <v>36786972</v>
      </c>
      <c r="G30" s="59"/>
      <c r="H30" s="60">
        <v>77438</v>
      </c>
      <c r="I30" s="60">
        <v>77898</v>
      </c>
      <c r="J30" s="59">
        <v>155336</v>
      </c>
      <c r="K30" s="59">
        <v>1142749</v>
      </c>
      <c r="L30" s="60">
        <v>2177001</v>
      </c>
      <c r="M30" s="60">
        <v>2275269</v>
      </c>
      <c r="N30" s="59">
        <v>5595019</v>
      </c>
      <c r="O30" s="59"/>
      <c r="P30" s="60"/>
      <c r="Q30" s="60"/>
      <c r="R30" s="59"/>
      <c r="S30" s="59"/>
      <c r="T30" s="60"/>
      <c r="U30" s="60"/>
      <c r="V30" s="59"/>
      <c r="W30" s="59">
        <v>5750355</v>
      </c>
      <c r="X30" s="60">
        <v>18393486</v>
      </c>
      <c r="Y30" s="59">
        <v>-12643131</v>
      </c>
      <c r="Z30" s="61">
        <v>-68.74</v>
      </c>
      <c r="AA30" s="62">
        <v>36786972</v>
      </c>
    </row>
    <row r="31" spans="1:27" ht="12.75">
      <c r="A31" s="361" t="s">
        <v>246</v>
      </c>
      <c r="B31" s="300"/>
      <c r="C31" s="60">
        <v>2221451</v>
      </c>
      <c r="D31" s="340"/>
      <c r="E31" s="60">
        <v>2500000</v>
      </c>
      <c r="F31" s="59">
        <v>2500000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1250000</v>
      </c>
      <c r="Y31" s="59">
        <v>-1250000</v>
      </c>
      <c r="Z31" s="61">
        <v>-100</v>
      </c>
      <c r="AA31" s="62">
        <v>2500000</v>
      </c>
    </row>
    <row r="32" spans="1:27" ht="12.75">
      <c r="A32" s="361" t="s">
        <v>93</v>
      </c>
      <c r="B32" s="136"/>
      <c r="C32" s="60">
        <v>138339854</v>
      </c>
      <c r="D32" s="340"/>
      <c r="E32" s="60">
        <v>78629510</v>
      </c>
      <c r="F32" s="59">
        <v>129292299</v>
      </c>
      <c r="G32" s="59">
        <v>433991</v>
      </c>
      <c r="H32" s="60">
        <v>5230960</v>
      </c>
      <c r="I32" s="60">
        <v>7750415</v>
      </c>
      <c r="J32" s="59">
        <v>13415366</v>
      </c>
      <c r="K32" s="59">
        <v>4020454</v>
      </c>
      <c r="L32" s="60">
        <v>10747935</v>
      </c>
      <c r="M32" s="60">
        <v>5195710</v>
      </c>
      <c r="N32" s="59">
        <v>19964099</v>
      </c>
      <c r="O32" s="59"/>
      <c r="P32" s="60"/>
      <c r="Q32" s="60"/>
      <c r="R32" s="59"/>
      <c r="S32" s="59"/>
      <c r="T32" s="60"/>
      <c r="U32" s="60"/>
      <c r="V32" s="59"/>
      <c r="W32" s="59">
        <v>33379465</v>
      </c>
      <c r="X32" s="60">
        <v>64646150</v>
      </c>
      <c r="Y32" s="59">
        <v>-31266685</v>
      </c>
      <c r="Z32" s="61">
        <v>-48.37</v>
      </c>
      <c r="AA32" s="62">
        <v>129292299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8010204</v>
      </c>
      <c r="D34" s="344">
        <f aca="true" t="shared" si="7" ref="D34:AA34">+D35</f>
        <v>0</v>
      </c>
      <c r="E34" s="343">
        <f t="shared" si="7"/>
        <v>1800000</v>
      </c>
      <c r="F34" s="345">
        <f t="shared" si="7"/>
        <v>2426560</v>
      </c>
      <c r="G34" s="345">
        <f t="shared" si="7"/>
        <v>0</v>
      </c>
      <c r="H34" s="343">
        <f t="shared" si="7"/>
        <v>792810</v>
      </c>
      <c r="I34" s="343">
        <f t="shared" si="7"/>
        <v>0</v>
      </c>
      <c r="J34" s="345">
        <f t="shared" si="7"/>
        <v>792810</v>
      </c>
      <c r="K34" s="345">
        <f t="shared" si="7"/>
        <v>416960</v>
      </c>
      <c r="L34" s="343">
        <f t="shared" si="7"/>
        <v>974905</v>
      </c>
      <c r="M34" s="343">
        <f t="shared" si="7"/>
        <v>0</v>
      </c>
      <c r="N34" s="345">
        <f t="shared" si="7"/>
        <v>1391865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2184675</v>
      </c>
      <c r="X34" s="343">
        <f t="shared" si="7"/>
        <v>1213280</v>
      </c>
      <c r="Y34" s="345">
        <f t="shared" si="7"/>
        <v>971395</v>
      </c>
      <c r="Z34" s="336">
        <f>+IF(X34&lt;&gt;0,+(Y34/X34)*100,0)</f>
        <v>80.06354674930766</v>
      </c>
      <c r="AA34" s="350">
        <f t="shared" si="7"/>
        <v>2426560</v>
      </c>
    </row>
    <row r="35" spans="1:27" ht="12.75">
      <c r="A35" s="361" t="s">
        <v>247</v>
      </c>
      <c r="B35" s="136"/>
      <c r="C35" s="54">
        <v>8010204</v>
      </c>
      <c r="D35" s="368"/>
      <c r="E35" s="54">
        <v>1800000</v>
      </c>
      <c r="F35" s="53">
        <v>2426560</v>
      </c>
      <c r="G35" s="53"/>
      <c r="H35" s="54">
        <v>792810</v>
      </c>
      <c r="I35" s="54"/>
      <c r="J35" s="53">
        <v>792810</v>
      </c>
      <c r="K35" s="53">
        <v>416960</v>
      </c>
      <c r="L35" s="54">
        <v>974905</v>
      </c>
      <c r="M35" s="54"/>
      <c r="N35" s="53">
        <v>1391865</v>
      </c>
      <c r="O35" s="53"/>
      <c r="P35" s="54"/>
      <c r="Q35" s="54"/>
      <c r="R35" s="53"/>
      <c r="S35" s="53"/>
      <c r="T35" s="54"/>
      <c r="U35" s="54"/>
      <c r="V35" s="53"/>
      <c r="W35" s="53">
        <v>2184675</v>
      </c>
      <c r="X35" s="54">
        <v>1213280</v>
      </c>
      <c r="Y35" s="53">
        <v>971395</v>
      </c>
      <c r="Z35" s="94">
        <v>80.06</v>
      </c>
      <c r="AA35" s="95">
        <v>2426560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713014109</v>
      </c>
      <c r="D40" s="344">
        <f t="shared" si="9"/>
        <v>0</v>
      </c>
      <c r="E40" s="343">
        <f t="shared" si="9"/>
        <v>733775897</v>
      </c>
      <c r="F40" s="345">
        <f t="shared" si="9"/>
        <v>792003260</v>
      </c>
      <c r="G40" s="345">
        <f t="shared" si="9"/>
        <v>1456414</v>
      </c>
      <c r="H40" s="343">
        <f t="shared" si="9"/>
        <v>11213299</v>
      </c>
      <c r="I40" s="343">
        <f t="shared" si="9"/>
        <v>24473244</v>
      </c>
      <c r="J40" s="345">
        <f t="shared" si="9"/>
        <v>37142957</v>
      </c>
      <c r="K40" s="345">
        <f t="shared" si="9"/>
        <v>54545009</v>
      </c>
      <c r="L40" s="343">
        <f t="shared" si="9"/>
        <v>62680005</v>
      </c>
      <c r="M40" s="343">
        <f t="shared" si="9"/>
        <v>65983808</v>
      </c>
      <c r="N40" s="345">
        <f t="shared" si="9"/>
        <v>183208822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220351779</v>
      </c>
      <c r="X40" s="343">
        <f t="shared" si="9"/>
        <v>396001632</v>
      </c>
      <c r="Y40" s="345">
        <f t="shared" si="9"/>
        <v>-175649853</v>
      </c>
      <c r="Z40" s="336">
        <f>+IF(X40&lt;&gt;0,+(Y40/X40)*100,0)</f>
        <v>-44.35584068502021</v>
      </c>
      <c r="AA40" s="350">
        <f>SUM(AA41:AA49)</f>
        <v>792003260</v>
      </c>
    </row>
    <row r="41" spans="1:27" ht="12.75">
      <c r="A41" s="361" t="s">
        <v>249</v>
      </c>
      <c r="B41" s="142"/>
      <c r="C41" s="362">
        <v>174228158</v>
      </c>
      <c r="D41" s="363"/>
      <c r="E41" s="362">
        <v>123700000</v>
      </c>
      <c r="F41" s="364">
        <v>123776774</v>
      </c>
      <c r="G41" s="364">
        <v>403672</v>
      </c>
      <c r="H41" s="362">
        <v>2822751</v>
      </c>
      <c r="I41" s="362">
        <v>8076352</v>
      </c>
      <c r="J41" s="364">
        <v>11302775</v>
      </c>
      <c r="K41" s="364">
        <v>14092231</v>
      </c>
      <c r="L41" s="362">
        <v>16266971</v>
      </c>
      <c r="M41" s="362">
        <v>12593898</v>
      </c>
      <c r="N41" s="364">
        <v>42953100</v>
      </c>
      <c r="O41" s="364"/>
      <c r="P41" s="362"/>
      <c r="Q41" s="362"/>
      <c r="R41" s="364"/>
      <c r="S41" s="364"/>
      <c r="T41" s="362"/>
      <c r="U41" s="362"/>
      <c r="V41" s="364"/>
      <c r="W41" s="364">
        <v>54255875</v>
      </c>
      <c r="X41" s="362">
        <v>61888387</v>
      </c>
      <c r="Y41" s="364">
        <v>-7632512</v>
      </c>
      <c r="Z41" s="365">
        <v>-12.33</v>
      </c>
      <c r="AA41" s="366">
        <v>123776774</v>
      </c>
    </row>
    <row r="42" spans="1:27" ht="12.75">
      <c r="A42" s="361" t="s">
        <v>250</v>
      </c>
      <c r="B42" s="136"/>
      <c r="C42" s="60">
        <f aca="true" t="shared" si="10" ref="C42:Y42">+C62</f>
        <v>127902380</v>
      </c>
      <c r="D42" s="368">
        <f t="shared" si="10"/>
        <v>0</v>
      </c>
      <c r="E42" s="54">
        <f t="shared" si="10"/>
        <v>88000000</v>
      </c>
      <c r="F42" s="53">
        <f t="shared" si="10"/>
        <v>163376467</v>
      </c>
      <c r="G42" s="53">
        <f t="shared" si="10"/>
        <v>0</v>
      </c>
      <c r="H42" s="54">
        <f t="shared" si="10"/>
        <v>0</v>
      </c>
      <c r="I42" s="54">
        <f t="shared" si="10"/>
        <v>1955982</v>
      </c>
      <c r="J42" s="53">
        <f t="shared" si="10"/>
        <v>1955982</v>
      </c>
      <c r="K42" s="53">
        <f t="shared" si="10"/>
        <v>8705124</v>
      </c>
      <c r="L42" s="54">
        <f t="shared" si="10"/>
        <v>29322865</v>
      </c>
      <c r="M42" s="54">
        <f t="shared" si="10"/>
        <v>16370900</v>
      </c>
      <c r="N42" s="53">
        <f t="shared" si="10"/>
        <v>54398889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56354871</v>
      </c>
      <c r="X42" s="54">
        <f t="shared" si="10"/>
        <v>81688234</v>
      </c>
      <c r="Y42" s="53">
        <f t="shared" si="10"/>
        <v>-25333363</v>
      </c>
      <c r="Z42" s="94">
        <f>+IF(X42&lt;&gt;0,+(Y42/X42)*100,0)</f>
        <v>-31.01225446984201</v>
      </c>
      <c r="AA42" s="95">
        <f>+AA62</f>
        <v>163376467</v>
      </c>
    </row>
    <row r="43" spans="1:27" ht="12.75">
      <c r="A43" s="361" t="s">
        <v>251</v>
      </c>
      <c r="B43" s="136"/>
      <c r="C43" s="275">
        <v>77582115</v>
      </c>
      <c r="D43" s="369"/>
      <c r="E43" s="305">
        <v>62204007</v>
      </c>
      <c r="F43" s="370">
        <v>64795029</v>
      </c>
      <c r="G43" s="370">
        <v>933993</v>
      </c>
      <c r="H43" s="305">
        <v>881657</v>
      </c>
      <c r="I43" s="305">
        <v>3443016</v>
      </c>
      <c r="J43" s="370">
        <v>5258666</v>
      </c>
      <c r="K43" s="370">
        <v>2164941</v>
      </c>
      <c r="L43" s="305">
        <v>1276746</v>
      </c>
      <c r="M43" s="305">
        <v>16689988</v>
      </c>
      <c r="N43" s="370">
        <v>20131675</v>
      </c>
      <c r="O43" s="370"/>
      <c r="P43" s="305"/>
      <c r="Q43" s="305"/>
      <c r="R43" s="370"/>
      <c r="S43" s="370"/>
      <c r="T43" s="305"/>
      <c r="U43" s="305"/>
      <c r="V43" s="370"/>
      <c r="W43" s="370">
        <v>25390341</v>
      </c>
      <c r="X43" s="305">
        <v>32397515</v>
      </c>
      <c r="Y43" s="370">
        <v>-7007174</v>
      </c>
      <c r="Z43" s="371">
        <v>-21.63</v>
      </c>
      <c r="AA43" s="303">
        <v>64795029</v>
      </c>
    </row>
    <row r="44" spans="1:27" ht="12.75">
      <c r="A44" s="361" t="s">
        <v>252</v>
      </c>
      <c r="B44" s="136"/>
      <c r="C44" s="60">
        <v>107680319</v>
      </c>
      <c r="D44" s="368"/>
      <c r="E44" s="54">
        <v>78157792</v>
      </c>
      <c r="F44" s="53">
        <v>95159261</v>
      </c>
      <c r="G44" s="53">
        <v>64200</v>
      </c>
      <c r="H44" s="54">
        <v>1515361</v>
      </c>
      <c r="I44" s="54">
        <v>2025751</v>
      </c>
      <c r="J44" s="53">
        <v>3605312</v>
      </c>
      <c r="K44" s="53">
        <v>6348934</v>
      </c>
      <c r="L44" s="54">
        <v>8740496</v>
      </c>
      <c r="M44" s="54">
        <v>7124176</v>
      </c>
      <c r="N44" s="53">
        <v>22213606</v>
      </c>
      <c r="O44" s="53"/>
      <c r="P44" s="54"/>
      <c r="Q44" s="54"/>
      <c r="R44" s="53"/>
      <c r="S44" s="53"/>
      <c r="T44" s="54"/>
      <c r="U44" s="54"/>
      <c r="V44" s="53"/>
      <c r="W44" s="53">
        <v>25818918</v>
      </c>
      <c r="X44" s="54">
        <v>47579631</v>
      </c>
      <c r="Y44" s="53">
        <v>-21760713</v>
      </c>
      <c r="Z44" s="94">
        <v>-45.74</v>
      </c>
      <c r="AA44" s="95">
        <v>95159261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>
        <v>85781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224386356</v>
      </c>
      <c r="D48" s="368"/>
      <c r="E48" s="54">
        <v>259692796</v>
      </c>
      <c r="F48" s="53">
        <v>333000361</v>
      </c>
      <c r="G48" s="53">
        <v>54549</v>
      </c>
      <c r="H48" s="54">
        <v>5993530</v>
      </c>
      <c r="I48" s="54">
        <v>8965578</v>
      </c>
      <c r="J48" s="53">
        <v>15013657</v>
      </c>
      <c r="K48" s="53">
        <v>23233779</v>
      </c>
      <c r="L48" s="54">
        <v>7072927</v>
      </c>
      <c r="M48" s="54">
        <v>13204846</v>
      </c>
      <c r="N48" s="53">
        <v>43511552</v>
      </c>
      <c r="O48" s="53"/>
      <c r="P48" s="54"/>
      <c r="Q48" s="54"/>
      <c r="R48" s="53"/>
      <c r="S48" s="53"/>
      <c r="T48" s="54"/>
      <c r="U48" s="54"/>
      <c r="V48" s="53"/>
      <c r="W48" s="53">
        <v>58525209</v>
      </c>
      <c r="X48" s="54">
        <v>166500181</v>
      </c>
      <c r="Y48" s="53">
        <v>-107974972</v>
      </c>
      <c r="Z48" s="94">
        <v>-64.85</v>
      </c>
      <c r="AA48" s="95">
        <v>333000361</v>
      </c>
    </row>
    <row r="49" spans="1:27" ht="12.75">
      <c r="A49" s="361" t="s">
        <v>93</v>
      </c>
      <c r="B49" s="136"/>
      <c r="C49" s="54">
        <v>1149000</v>
      </c>
      <c r="D49" s="368"/>
      <c r="E49" s="54">
        <v>122021302</v>
      </c>
      <c r="F49" s="53">
        <v>11895368</v>
      </c>
      <c r="G49" s="53"/>
      <c r="H49" s="54"/>
      <c r="I49" s="54">
        <v>6565</v>
      </c>
      <c r="J49" s="53">
        <v>6565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6565</v>
      </c>
      <c r="X49" s="54">
        <v>5947684</v>
      </c>
      <c r="Y49" s="53">
        <v>-5941119</v>
      </c>
      <c r="Z49" s="94">
        <v>-99.89</v>
      </c>
      <c r="AA49" s="95">
        <v>11895368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9486507</v>
      </c>
      <c r="D57" s="344">
        <f aca="true" t="shared" si="13" ref="D57:AA57">+D58</f>
        <v>0</v>
      </c>
      <c r="E57" s="343">
        <f t="shared" si="13"/>
        <v>28401800</v>
      </c>
      <c r="F57" s="345">
        <f t="shared" si="13"/>
        <v>16335159</v>
      </c>
      <c r="G57" s="345">
        <f t="shared" si="13"/>
        <v>0</v>
      </c>
      <c r="H57" s="343">
        <f t="shared" si="13"/>
        <v>1314824</v>
      </c>
      <c r="I57" s="343">
        <f t="shared" si="13"/>
        <v>3213204</v>
      </c>
      <c r="J57" s="345">
        <f t="shared" si="13"/>
        <v>4528028</v>
      </c>
      <c r="K57" s="345">
        <f t="shared" si="13"/>
        <v>2197376</v>
      </c>
      <c r="L57" s="343">
        <f t="shared" si="13"/>
        <v>3531353</v>
      </c>
      <c r="M57" s="343">
        <f t="shared" si="13"/>
        <v>2251384</v>
      </c>
      <c r="N57" s="345">
        <f t="shared" si="13"/>
        <v>7980113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12508141</v>
      </c>
      <c r="X57" s="343">
        <f t="shared" si="13"/>
        <v>8167580</v>
      </c>
      <c r="Y57" s="345">
        <f t="shared" si="13"/>
        <v>4340561</v>
      </c>
      <c r="Z57" s="336">
        <f>+IF(X57&lt;&gt;0,+(Y57/X57)*100,0)</f>
        <v>53.143783103440676</v>
      </c>
      <c r="AA57" s="350">
        <f t="shared" si="13"/>
        <v>16335159</v>
      </c>
    </row>
    <row r="58" spans="1:27" ht="12.75">
      <c r="A58" s="361" t="s">
        <v>218</v>
      </c>
      <c r="B58" s="136"/>
      <c r="C58" s="60">
        <v>9486507</v>
      </c>
      <c r="D58" s="340"/>
      <c r="E58" s="60">
        <v>28401800</v>
      </c>
      <c r="F58" s="59">
        <v>16335159</v>
      </c>
      <c r="G58" s="59"/>
      <c r="H58" s="60">
        <v>1314824</v>
      </c>
      <c r="I58" s="60">
        <v>3213204</v>
      </c>
      <c r="J58" s="59">
        <v>4528028</v>
      </c>
      <c r="K58" s="59">
        <v>2197376</v>
      </c>
      <c r="L58" s="60">
        <v>3531353</v>
      </c>
      <c r="M58" s="60">
        <v>2251384</v>
      </c>
      <c r="N58" s="59">
        <v>7980113</v>
      </c>
      <c r="O58" s="59"/>
      <c r="P58" s="60"/>
      <c r="Q58" s="60"/>
      <c r="R58" s="59"/>
      <c r="S58" s="59"/>
      <c r="T58" s="60"/>
      <c r="U58" s="60"/>
      <c r="V58" s="59"/>
      <c r="W58" s="59">
        <v>12508141</v>
      </c>
      <c r="X58" s="60">
        <v>8167580</v>
      </c>
      <c r="Y58" s="59">
        <v>4340561</v>
      </c>
      <c r="Z58" s="61">
        <v>53.14</v>
      </c>
      <c r="AA58" s="62">
        <v>16335159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2743603698</v>
      </c>
      <c r="D60" s="346">
        <f t="shared" si="14"/>
        <v>0</v>
      </c>
      <c r="E60" s="219">
        <f t="shared" si="14"/>
        <v>3711516678</v>
      </c>
      <c r="F60" s="264">
        <f t="shared" si="14"/>
        <v>4142992580</v>
      </c>
      <c r="G60" s="264">
        <f t="shared" si="14"/>
        <v>24485459</v>
      </c>
      <c r="H60" s="219">
        <f t="shared" si="14"/>
        <v>116235541</v>
      </c>
      <c r="I60" s="219">
        <f t="shared" si="14"/>
        <v>141467606</v>
      </c>
      <c r="J60" s="264">
        <f t="shared" si="14"/>
        <v>282188606</v>
      </c>
      <c r="K60" s="264">
        <f t="shared" si="14"/>
        <v>224063360</v>
      </c>
      <c r="L60" s="219">
        <f t="shared" si="14"/>
        <v>229309814</v>
      </c>
      <c r="M60" s="219">
        <f t="shared" si="14"/>
        <v>189839041</v>
      </c>
      <c r="N60" s="264">
        <f t="shared" si="14"/>
        <v>643212215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925400821</v>
      </c>
      <c r="X60" s="219">
        <f t="shared" si="14"/>
        <v>2071496296</v>
      </c>
      <c r="Y60" s="264">
        <f t="shared" si="14"/>
        <v>-1146095475</v>
      </c>
      <c r="Z60" s="337">
        <f>+IF(X60&lt;&gt;0,+(Y60/X60)*100,0)</f>
        <v>-55.32693817570794</v>
      </c>
      <c r="AA60" s="232">
        <f>+AA57+AA54+AA51+AA40+AA37+AA34+AA22+AA5</f>
        <v>4142992580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127902380</v>
      </c>
      <c r="D62" s="348">
        <f t="shared" si="15"/>
        <v>0</v>
      </c>
      <c r="E62" s="347">
        <f t="shared" si="15"/>
        <v>88000000</v>
      </c>
      <c r="F62" s="349">
        <f t="shared" si="15"/>
        <v>163376467</v>
      </c>
      <c r="G62" s="349">
        <f t="shared" si="15"/>
        <v>0</v>
      </c>
      <c r="H62" s="347">
        <f t="shared" si="15"/>
        <v>0</v>
      </c>
      <c r="I62" s="347">
        <f t="shared" si="15"/>
        <v>1955982</v>
      </c>
      <c r="J62" s="349">
        <f t="shared" si="15"/>
        <v>1955982</v>
      </c>
      <c r="K62" s="349">
        <f t="shared" si="15"/>
        <v>8705124</v>
      </c>
      <c r="L62" s="347">
        <f t="shared" si="15"/>
        <v>29322865</v>
      </c>
      <c r="M62" s="347">
        <f t="shared" si="15"/>
        <v>16370900</v>
      </c>
      <c r="N62" s="349">
        <f t="shared" si="15"/>
        <v>54398889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56354871</v>
      </c>
      <c r="X62" s="347">
        <f t="shared" si="15"/>
        <v>81688234</v>
      </c>
      <c r="Y62" s="349">
        <f t="shared" si="15"/>
        <v>-25333363</v>
      </c>
      <c r="Z62" s="338">
        <f>+IF(X62&lt;&gt;0,+(Y62/X62)*100,0)</f>
        <v>-31.01225446984201</v>
      </c>
      <c r="AA62" s="351">
        <f>SUM(AA63:AA66)</f>
        <v>163376467</v>
      </c>
    </row>
    <row r="63" spans="1:27" ht="12.75">
      <c r="A63" s="361" t="s">
        <v>260</v>
      </c>
      <c r="B63" s="136"/>
      <c r="C63" s="60">
        <v>94024117</v>
      </c>
      <c r="D63" s="340"/>
      <c r="E63" s="60">
        <v>88000000</v>
      </c>
      <c r="F63" s="59">
        <v>163376467</v>
      </c>
      <c r="G63" s="59"/>
      <c r="H63" s="60"/>
      <c r="I63" s="60">
        <v>1955982</v>
      </c>
      <c r="J63" s="59">
        <v>1955982</v>
      </c>
      <c r="K63" s="59">
        <v>8705124</v>
      </c>
      <c r="L63" s="60">
        <v>29322865</v>
      </c>
      <c r="M63" s="60">
        <v>16370900</v>
      </c>
      <c r="N63" s="59">
        <v>54398889</v>
      </c>
      <c r="O63" s="59"/>
      <c r="P63" s="60"/>
      <c r="Q63" s="60"/>
      <c r="R63" s="59"/>
      <c r="S63" s="59"/>
      <c r="T63" s="60"/>
      <c r="U63" s="60"/>
      <c r="V63" s="59"/>
      <c r="W63" s="59">
        <v>56354871</v>
      </c>
      <c r="X63" s="60">
        <v>81688234</v>
      </c>
      <c r="Y63" s="59">
        <v>-25333363</v>
      </c>
      <c r="Z63" s="61">
        <v>-31.01</v>
      </c>
      <c r="AA63" s="62">
        <v>163376467</v>
      </c>
    </row>
    <row r="64" spans="1:27" ht="12.75">
      <c r="A64" s="361" t="s">
        <v>261</v>
      </c>
      <c r="B64" s="136"/>
      <c r="C64" s="60">
        <v>33878263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2019-01-31T13:26:44Z</dcterms:created>
  <dcterms:modified xsi:type="dcterms:W3CDTF">2019-01-31T13:26:48Z</dcterms:modified>
  <cp:category/>
  <cp:version/>
  <cp:contentType/>
  <cp:contentStatus/>
</cp:coreProperties>
</file>