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<sst xmlns="http://schemas.openxmlformats.org/spreadsheetml/2006/main" count="859" uniqueCount="304">
  <si>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Gauteng: City of Ekurhuleni(EKU)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</si>
  <si>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</si>
  <si>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</si>
  <si>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</si>
  <si>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</si>
  <si>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</si>
  <si>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</si>
  <si>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</si>
  <si>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</si>
  <si>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</si>
  <si>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</si>
  <si>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</si>
  <si>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</si>
  <si>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</si>
  <si>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</si>
  <si>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</si>
  <si>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</si>
  <si>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</si>
  <si>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</si>
  <si>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</si>
  <si>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</si>
  <si>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</si>
  <si>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</si>
  <si>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</si>
  <si>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</si>
  <si>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</si>
  <si>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</si>
  <si>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</si>
  <si>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</si>
  <si>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</si>
  <si>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</si>
  <si>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</si>
  <si>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</si>
  <si>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</si>
  <si>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</si>
  <si>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</si>
  <si>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</si>
  <si>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</si>
  <si>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</si>
  <si>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</si>
  <si>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</si>
  <si>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</si>
  <si>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</si>
  <si>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</si>
  <si>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</si>
  <si>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</si>
  <si>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</si>
  <si>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</si>
  <si>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</si>
  <si>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</si>
  <si>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</si>
  <si>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</si>
  <si>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</si>
  <si>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</si>
  <si>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</si>
  <si>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</si>
  <si>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</si>
  <si>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</si>
  <si>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</si>
  <si>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</si>
  <si>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</si>
  <si>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</si>
  <si>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</si>
  <si>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</si>
  <si>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</si>
  <si>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</si>
  <si>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</si>
  <si>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</si>
  <si>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</si>
  <si>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</si>
  <si>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Ekurhuleni(EKU)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</si>
  <si>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</si>
  <si>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</si>
  <si>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</si>
  <si>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</si>
  <si>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</si>
  <si>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</si>
  <si>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</si>
  <si>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</si>
  <si>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</si>
  <si>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</si>
  <si>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</si>
  <si>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</si>
  <si>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</si>
  <si>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</si>
  <si>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</si>
  <si>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</si>
  <si>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</si>
  <si>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</si>
  <si>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</si>
  <si>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</si>
  <si>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</si>
  <si>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</si>
  <si>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</si>
  <si>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</si>
  <si>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</si>
  <si>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</si>
  <si>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</si>
  <si>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</si>
  <si>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</si>
  <si>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Ekurhuleni(EKU)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</si>
  <si>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</si>
  <si>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</si>
  <si>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</si>
  <si>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</si>
  <si>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</si>
  <si>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</si>
  <si>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</si>
  <si>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</si>
  <si>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</si>
  <si>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</si>
  <si>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</si>
  <si>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</si>
  <si>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</si>
  <si>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</si>
  <si>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</si>
  <si>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</si>
  <si>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</si>
  <si>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</si>
  <si>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</si>
  <si>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</si>
  <si>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</si>
  <si>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</si>
  <si>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</si>
  <si>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</si>
  <si>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</si>
  <si>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</si>
  <si>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</si>
  <si>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</si>
  <si>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Ekurhuleni(EKU)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</si>
  <si>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</si>
  <si>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</si>
  <si>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</si>
  <si>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</si>
  <si>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</si>
  <si>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</si>
  <si>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</si>
  <si>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</si>
  <si>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</si>
  <si>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</si>
  <si>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Ekurhuleni(EKU)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</si>
  <si>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</si>
  <si>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</si>
  <si>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</si>
  <si>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</si>
  <si>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</si>
  <si>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</si>
  <si>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</si>
  <si>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</si>
  <si>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</si>
  <si>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</si>
  <si>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</si>
  <si>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</si>
  <si>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</si>
  <si>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</si>
  <si>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</si>
  <si>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</si>
  <si>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</si>
  <si>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</si>
  <si>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</si>
  <si>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</si>
  <si>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</si>
  <si>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</si>
  <si>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</si>
  <si>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</si>
  <si>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</si>
  <si>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</si>
  <si>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</si>
  <si>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</si>
  <si>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</si>
  <si>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</si>
  <si>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</si>
  <si>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</si>
  <si>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</si>
  <si>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Ekurhuleni(EKU)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</si>
  <si>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</si>
  <si>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</si>
  <si>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</si>
  <si>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</si>
  <si>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</si>
  <si>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</si>
  <si>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</si>
  <si>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</si>
  <si>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</si>
  <si>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</si>
  <si>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</si>
  <si>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</si>
  <si>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</si>
  <si>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</si>
  <si>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</si>
  <si>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</si>
  <si>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</si>
  <si>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</si>
  <si>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</si>
  <si>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</si>
  <si>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</si>
  <si>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</si>
  <si>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</si>
  <si>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</si>
  <si>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</si>
  <si>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</si>
  <si>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</si>
  <si>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Ekurhuleni(EKU)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</si>
  <si>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</si>
  <si>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</si>
  <si>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</si>
  <si>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</si>
  <si>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</si>
  <si>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</si>
  <si>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</si>
  <si>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</si>
  <si>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</si>
  <si>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</si>
  <si>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</si>
  <si>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</si>
  <si>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</si>
  <si>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</si>
  <si>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</si>
  <si>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</si>
  <si>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</si>
  <si>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</si>
  <si>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</si>
  <si>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</si>
  <si>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</si>
  <si>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</si>
  <si>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</si>
  <si>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</si>
  <si>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</si>
  <si>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Ekurhuleni(EKU)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</si>
  <si>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</si>
  <si>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</si>
  <si>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</si>
  <si>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</si>
  <si>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</si>
  <si>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</si>
  <si>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</si>
  <si>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</si>
  <si>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</si>
  <si>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</si>
  <si>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</si>
  <si>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</si>
  <si>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</si>
  <si>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</si>
  <si>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</si>
  <si>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</si>
  <si>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</si>
  <si>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</si>
  <si>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</si>
  <si>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</si>
  <si>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</si>
  <si>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</si>
  <si>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</si>
  <si>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</si>
  <si>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</si>
  <si>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</si>
  <si>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</si>
  <si>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</si>
  <si>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</si>
  <si>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</si>
  <si>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</si>
  <si>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</si>
  <si>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</si>
  <si>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</si>
  <si>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</si>
  <si>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Ekurhuleni(EKU)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</si>
  <si>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</si>
  <si>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</si>
  <si>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Gauteng: City of Ekurhuleni(EKU)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</si>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</sst>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5200065019</v>
      </c>
      <c r="C5" s="19">
        <v>0</v>
      </c>
      <c r="D5" s="59">
        <v>5615664764</v>
      </c>
      <c r="E5" s="60">
        <v>5615664764</v>
      </c>
      <c r="F5" s="60">
        <v>428080980</v>
      </c>
      <c r="G5" s="60">
        <v>451076082</v>
      </c>
      <c r="H5" s="60">
        <v>497909167</v>
      </c>
      <c r="I5" s="60">
        <v>1377066229</v>
      </c>
      <c r="J5" s="60">
        <v>431978195</v>
      </c>
      <c r="K5" s="60">
        <v>425359078</v>
      </c>
      <c r="L5" s="60">
        <v>481350358</v>
      </c>
      <c r="M5" s="60">
        <v>1338687631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2715753860</v>
      </c>
      <c r="W5" s="60">
        <v>2291498205</v>
      </c>
      <c r="X5" s="60">
        <v>424255655</v>
      </c>
      <c r="Y5" s="61">
        <v>18.51</v>
      </c>
      <c r="Z5" s="62">
        <v>5615664764</v>
      </c>
    </row>
    <row r="6" spans="1:26" ht="12.75">
      <c r="A6" s="58" t="s">
        <v>32</v>
      </c>
      <c r="B6" s="19">
        <v>18404647188</v>
      </c>
      <c r="C6" s="19">
        <v>0</v>
      </c>
      <c r="D6" s="59">
        <v>20786191071</v>
      </c>
      <c r="E6" s="60">
        <v>20786191071</v>
      </c>
      <c r="F6" s="60">
        <v>1897315392</v>
      </c>
      <c r="G6" s="60">
        <v>2409008972</v>
      </c>
      <c r="H6" s="60">
        <v>1617245038</v>
      </c>
      <c r="I6" s="60">
        <v>5923569402</v>
      </c>
      <c r="J6" s="60">
        <v>1753244883</v>
      </c>
      <c r="K6" s="60">
        <v>1530973854</v>
      </c>
      <c r="L6" s="60">
        <v>1644824936</v>
      </c>
      <c r="M6" s="60">
        <v>4929043673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10852613075</v>
      </c>
      <c r="W6" s="60">
        <v>11031156604</v>
      </c>
      <c r="X6" s="60">
        <v>-178543529</v>
      </c>
      <c r="Y6" s="61">
        <v>-1.62</v>
      </c>
      <c r="Z6" s="62">
        <v>20786191071</v>
      </c>
    </row>
    <row r="7" spans="1:26" ht="12.75">
      <c r="A7" s="58" t="s">
        <v>33</v>
      </c>
      <c r="B7" s="19">
        <v>613741015</v>
      </c>
      <c r="C7" s="19">
        <v>0</v>
      </c>
      <c r="D7" s="59">
        <v>422568056</v>
      </c>
      <c r="E7" s="60">
        <v>422568056</v>
      </c>
      <c r="F7" s="60">
        <v>15622897</v>
      </c>
      <c r="G7" s="60">
        <v>37090973</v>
      </c>
      <c r="H7" s="60">
        <v>33883493</v>
      </c>
      <c r="I7" s="60">
        <v>86597363</v>
      </c>
      <c r="J7" s="60">
        <v>15330295</v>
      </c>
      <c r="K7" s="60">
        <v>41940391</v>
      </c>
      <c r="L7" s="60">
        <v>30630779</v>
      </c>
      <c r="M7" s="60">
        <v>87901465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174498828</v>
      </c>
      <c r="W7" s="60">
        <v>141123068</v>
      </c>
      <c r="X7" s="60">
        <v>33375760</v>
      </c>
      <c r="Y7" s="61">
        <v>23.65</v>
      </c>
      <c r="Z7" s="62">
        <v>422568056</v>
      </c>
    </row>
    <row r="8" spans="1:26" ht="12.75">
      <c r="A8" s="58" t="s">
        <v>34</v>
      </c>
      <c r="B8" s="19">
        <v>5626495374</v>
      </c>
      <c r="C8" s="19">
        <v>0</v>
      </c>
      <c r="D8" s="59">
        <v>6014349086</v>
      </c>
      <c r="E8" s="60">
        <v>6014349086</v>
      </c>
      <c r="F8" s="60">
        <v>1367254739</v>
      </c>
      <c r="G8" s="60">
        <v>648327886</v>
      </c>
      <c r="H8" s="60">
        <v>21968142</v>
      </c>
      <c r="I8" s="60">
        <v>2037550767</v>
      </c>
      <c r="J8" s="60">
        <v>131614349</v>
      </c>
      <c r="K8" s="60">
        <v>189096224</v>
      </c>
      <c r="L8" s="60">
        <v>1706317083</v>
      </c>
      <c r="M8" s="60">
        <v>2027027656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4064578423</v>
      </c>
      <c r="W8" s="60">
        <v>1849952210</v>
      </c>
      <c r="X8" s="60">
        <v>2214626213</v>
      </c>
      <c r="Y8" s="61">
        <v>119.71</v>
      </c>
      <c r="Z8" s="62">
        <v>6014349086</v>
      </c>
    </row>
    <row r="9" spans="1:26" ht="12.75">
      <c r="A9" s="58" t="s">
        <v>35</v>
      </c>
      <c r="B9" s="19">
        <v>2262566836</v>
      </c>
      <c r="C9" s="19">
        <v>0</v>
      </c>
      <c r="D9" s="59">
        <v>2478883784</v>
      </c>
      <c r="E9" s="60">
        <v>2478883784</v>
      </c>
      <c r="F9" s="60">
        <v>191202733</v>
      </c>
      <c r="G9" s="60">
        <v>199184812</v>
      </c>
      <c r="H9" s="60">
        <v>167045166</v>
      </c>
      <c r="I9" s="60">
        <v>557432711</v>
      </c>
      <c r="J9" s="60">
        <v>197640481</v>
      </c>
      <c r="K9" s="60">
        <v>184119831</v>
      </c>
      <c r="L9" s="60">
        <v>185268432</v>
      </c>
      <c r="M9" s="60">
        <v>567028744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1124461455</v>
      </c>
      <c r="W9" s="60">
        <v>278097132</v>
      </c>
      <c r="X9" s="60">
        <v>846364323</v>
      </c>
      <c r="Y9" s="61">
        <v>304.34</v>
      </c>
      <c r="Z9" s="62">
        <v>2478883784</v>
      </c>
    </row>
    <row r="10" spans="1:26" ht="22.5">
      <c r="A10" s="63" t="s">
        <v>279</v>
      </c>
      <c r="B10" s="64">
        <f>SUM(B5:B9)</f>
        <v>32107515432</v>
      </c>
      <c r="C10" s="64">
        <f>SUM(C5:C9)</f>
        <v>0</v>
      </c>
      <c r="D10" s="65">
        <f aca="true" t="shared" si="0" ref="D10:Z10">SUM(D5:D9)</f>
        <v>35317656761</v>
      </c>
      <c r="E10" s="66">
        <f t="shared" si="0"/>
        <v>35317656761</v>
      </c>
      <c r="F10" s="66">
        <f t="shared" si="0"/>
        <v>3899476741</v>
      </c>
      <c r="G10" s="66">
        <f t="shared" si="0"/>
        <v>3744688725</v>
      </c>
      <c r="H10" s="66">
        <f t="shared" si="0"/>
        <v>2338051006</v>
      </c>
      <c r="I10" s="66">
        <f t="shared" si="0"/>
        <v>9982216472</v>
      </c>
      <c r="J10" s="66">
        <f t="shared" si="0"/>
        <v>2529808203</v>
      </c>
      <c r="K10" s="66">
        <f t="shared" si="0"/>
        <v>2371489378</v>
      </c>
      <c r="L10" s="66">
        <f t="shared" si="0"/>
        <v>4048391588</v>
      </c>
      <c r="M10" s="66">
        <f t="shared" si="0"/>
        <v>8949689169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18931905641</v>
      </c>
      <c r="W10" s="66">
        <f t="shared" si="0"/>
        <v>15591827219</v>
      </c>
      <c r="X10" s="66">
        <f t="shared" si="0"/>
        <v>3340078422</v>
      </c>
      <c r="Y10" s="67">
        <f>+IF(W10&lt;&gt;0,(X10/W10)*100,0)</f>
        <v>21.421982010741008</v>
      </c>
      <c r="Z10" s="68">
        <f t="shared" si="0"/>
        <v>35317656761</v>
      </c>
    </row>
    <row r="11" spans="1:26" ht="12.75">
      <c r="A11" s="58" t="s">
        <v>37</v>
      </c>
      <c r="B11" s="19">
        <v>7725482915</v>
      </c>
      <c r="C11" s="19">
        <v>0</v>
      </c>
      <c r="D11" s="59">
        <v>8708334031</v>
      </c>
      <c r="E11" s="60">
        <v>8708334031</v>
      </c>
      <c r="F11" s="60">
        <v>651103656</v>
      </c>
      <c r="G11" s="60">
        <v>709303802</v>
      </c>
      <c r="H11" s="60">
        <v>688907479</v>
      </c>
      <c r="I11" s="60">
        <v>2049314937</v>
      </c>
      <c r="J11" s="60">
        <v>676057986</v>
      </c>
      <c r="K11" s="60">
        <v>686387983</v>
      </c>
      <c r="L11" s="60">
        <v>697245276</v>
      </c>
      <c r="M11" s="60">
        <v>2059691245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4109006182</v>
      </c>
      <c r="W11" s="60">
        <v>3149559154</v>
      </c>
      <c r="X11" s="60">
        <v>959447028</v>
      </c>
      <c r="Y11" s="61">
        <v>30.46</v>
      </c>
      <c r="Z11" s="62">
        <v>8708334031</v>
      </c>
    </row>
    <row r="12" spans="1:26" ht="12.75">
      <c r="A12" s="58" t="s">
        <v>38</v>
      </c>
      <c r="B12" s="19">
        <v>133051734</v>
      </c>
      <c r="C12" s="19">
        <v>0</v>
      </c>
      <c r="D12" s="59">
        <v>151061797</v>
      </c>
      <c r="E12" s="60">
        <v>151061797</v>
      </c>
      <c r="F12" s="60">
        <v>11141352</v>
      </c>
      <c r="G12" s="60">
        <v>11124702</v>
      </c>
      <c r="H12" s="60">
        <v>11124702</v>
      </c>
      <c r="I12" s="60">
        <v>33390756</v>
      </c>
      <c r="J12" s="60">
        <v>11124702</v>
      </c>
      <c r="K12" s="60">
        <v>11124702</v>
      </c>
      <c r="L12" s="60">
        <v>11124702</v>
      </c>
      <c r="M12" s="60">
        <v>33374106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66764862</v>
      </c>
      <c r="W12" s="60">
        <v>55665367</v>
      </c>
      <c r="X12" s="60">
        <v>11099495</v>
      </c>
      <c r="Y12" s="61">
        <v>19.94</v>
      </c>
      <c r="Z12" s="62">
        <v>151061797</v>
      </c>
    </row>
    <row r="13" spans="1:26" ht="12.75">
      <c r="A13" s="58" t="s">
        <v>280</v>
      </c>
      <c r="B13" s="19">
        <v>2073954243</v>
      </c>
      <c r="C13" s="19">
        <v>0</v>
      </c>
      <c r="D13" s="59">
        <v>2385339278</v>
      </c>
      <c r="E13" s="60">
        <v>2385339278</v>
      </c>
      <c r="F13" s="60">
        <v>77182837</v>
      </c>
      <c r="G13" s="60">
        <v>77201008</v>
      </c>
      <c r="H13" s="60">
        <v>77092020</v>
      </c>
      <c r="I13" s="60">
        <v>231475865</v>
      </c>
      <c r="J13" s="60">
        <v>77793354</v>
      </c>
      <c r="K13" s="60">
        <v>687064070</v>
      </c>
      <c r="L13" s="60">
        <v>198190558</v>
      </c>
      <c r="M13" s="60">
        <v>963047982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1194523847</v>
      </c>
      <c r="W13" s="60">
        <v>866566104</v>
      </c>
      <c r="X13" s="60">
        <v>327957743</v>
      </c>
      <c r="Y13" s="61">
        <v>37.85</v>
      </c>
      <c r="Z13" s="62">
        <v>2385339278</v>
      </c>
    </row>
    <row r="14" spans="1:26" ht="12.75">
      <c r="A14" s="58" t="s">
        <v>40</v>
      </c>
      <c r="B14" s="19">
        <v>751393565</v>
      </c>
      <c r="C14" s="19">
        <v>0</v>
      </c>
      <c r="D14" s="59">
        <v>992048311</v>
      </c>
      <c r="E14" s="60">
        <v>992048311</v>
      </c>
      <c r="F14" s="60">
        <v>116046557</v>
      </c>
      <c r="G14" s="60">
        <v>4088831</v>
      </c>
      <c r="H14" s="60">
        <v>71169046</v>
      </c>
      <c r="I14" s="60">
        <v>191304434</v>
      </c>
      <c r="J14" s="60">
        <v>43334897</v>
      </c>
      <c r="K14" s="60">
        <v>68952683</v>
      </c>
      <c r="L14" s="60">
        <v>35883915</v>
      </c>
      <c r="M14" s="60">
        <v>148171495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339475929</v>
      </c>
      <c r="W14" s="60">
        <v>288395612</v>
      </c>
      <c r="X14" s="60">
        <v>51080317</v>
      </c>
      <c r="Y14" s="61">
        <v>17.71</v>
      </c>
      <c r="Z14" s="62">
        <v>992048311</v>
      </c>
    </row>
    <row r="15" spans="1:26" ht="12.75">
      <c r="A15" s="58" t="s">
        <v>41</v>
      </c>
      <c r="B15" s="19">
        <v>14099626850</v>
      </c>
      <c r="C15" s="19">
        <v>0</v>
      </c>
      <c r="D15" s="59">
        <v>15426095167</v>
      </c>
      <c r="E15" s="60">
        <v>15426095167</v>
      </c>
      <c r="F15" s="60">
        <v>1162104399</v>
      </c>
      <c r="G15" s="60">
        <v>2027145236</v>
      </c>
      <c r="H15" s="60">
        <v>1088707837</v>
      </c>
      <c r="I15" s="60">
        <v>4277957472</v>
      </c>
      <c r="J15" s="60">
        <v>1123962010</v>
      </c>
      <c r="K15" s="60">
        <v>1201033102</v>
      </c>
      <c r="L15" s="60">
        <v>1065583458</v>
      </c>
      <c r="M15" s="60">
        <v>3390578570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7668536042</v>
      </c>
      <c r="W15" s="60">
        <v>8437880682</v>
      </c>
      <c r="X15" s="60">
        <v>-769344640</v>
      </c>
      <c r="Y15" s="61">
        <v>-9.12</v>
      </c>
      <c r="Z15" s="62">
        <v>15426095167</v>
      </c>
    </row>
    <row r="16" spans="1:26" ht="12.75">
      <c r="A16" s="69" t="s">
        <v>42</v>
      </c>
      <c r="B16" s="19">
        <v>966249864</v>
      </c>
      <c r="C16" s="19">
        <v>0</v>
      </c>
      <c r="D16" s="59">
        <v>897026750</v>
      </c>
      <c r="E16" s="60">
        <v>897026750</v>
      </c>
      <c r="F16" s="60">
        <v>1519538</v>
      </c>
      <c r="G16" s="60">
        <v>72150302</v>
      </c>
      <c r="H16" s="60">
        <v>67309195</v>
      </c>
      <c r="I16" s="60">
        <v>140979035</v>
      </c>
      <c r="J16" s="60">
        <v>104232566</v>
      </c>
      <c r="K16" s="60">
        <v>80322650</v>
      </c>
      <c r="L16" s="60">
        <v>91473587</v>
      </c>
      <c r="M16" s="60">
        <v>276028803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417007838</v>
      </c>
      <c r="W16" s="60">
        <v>499005791</v>
      </c>
      <c r="X16" s="60">
        <v>-81997953</v>
      </c>
      <c r="Y16" s="61">
        <v>-16.43</v>
      </c>
      <c r="Z16" s="62">
        <v>897026750</v>
      </c>
    </row>
    <row r="17" spans="1:26" ht="12.75">
      <c r="A17" s="58" t="s">
        <v>43</v>
      </c>
      <c r="B17" s="19">
        <v>6613353012</v>
      </c>
      <c r="C17" s="19">
        <v>0</v>
      </c>
      <c r="D17" s="59">
        <v>6696602379</v>
      </c>
      <c r="E17" s="60">
        <v>6696602379</v>
      </c>
      <c r="F17" s="60">
        <v>316969371</v>
      </c>
      <c r="G17" s="60">
        <v>413151896</v>
      </c>
      <c r="H17" s="60">
        <v>455887720</v>
      </c>
      <c r="I17" s="60">
        <v>1186008987</v>
      </c>
      <c r="J17" s="60">
        <v>542287676</v>
      </c>
      <c r="K17" s="60">
        <v>535347897</v>
      </c>
      <c r="L17" s="60">
        <v>479969577</v>
      </c>
      <c r="M17" s="60">
        <v>1557605150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2743614137</v>
      </c>
      <c r="W17" s="60">
        <v>1882280942</v>
      </c>
      <c r="X17" s="60">
        <v>861333195</v>
      </c>
      <c r="Y17" s="61">
        <v>45.76</v>
      </c>
      <c r="Z17" s="62">
        <v>6696602379</v>
      </c>
    </row>
    <row r="18" spans="1:26" ht="12.75">
      <c r="A18" s="70" t="s">
        <v>44</v>
      </c>
      <c r="B18" s="71">
        <f>SUM(B11:B17)</f>
        <v>32363112183</v>
      </c>
      <c r="C18" s="71">
        <f>SUM(C11:C17)</f>
        <v>0</v>
      </c>
      <c r="D18" s="72">
        <f aca="true" t="shared" si="1" ref="D18:Z18">SUM(D11:D17)</f>
        <v>35256507713</v>
      </c>
      <c r="E18" s="73">
        <f t="shared" si="1"/>
        <v>35256507713</v>
      </c>
      <c r="F18" s="73">
        <f t="shared" si="1"/>
        <v>2336067710</v>
      </c>
      <c r="G18" s="73">
        <f t="shared" si="1"/>
        <v>3314165777</v>
      </c>
      <c r="H18" s="73">
        <f t="shared" si="1"/>
        <v>2460197999</v>
      </c>
      <c r="I18" s="73">
        <f t="shared" si="1"/>
        <v>8110431486</v>
      </c>
      <c r="J18" s="73">
        <f t="shared" si="1"/>
        <v>2578793191</v>
      </c>
      <c r="K18" s="73">
        <f t="shared" si="1"/>
        <v>3270233087</v>
      </c>
      <c r="L18" s="73">
        <f t="shared" si="1"/>
        <v>2579471073</v>
      </c>
      <c r="M18" s="73">
        <f t="shared" si="1"/>
        <v>8428497351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16538928837</v>
      </c>
      <c r="W18" s="73">
        <f t="shared" si="1"/>
        <v>15179353652</v>
      </c>
      <c r="X18" s="73">
        <f t="shared" si="1"/>
        <v>1359575185</v>
      </c>
      <c r="Y18" s="67">
        <f>+IF(W18&lt;&gt;0,(X18/W18)*100,0)</f>
        <v>8.956739635754287</v>
      </c>
      <c r="Z18" s="74">
        <f t="shared" si="1"/>
        <v>35256507713</v>
      </c>
    </row>
    <row r="19" spans="1:26" ht="12.75">
      <c r="A19" s="70" t="s">
        <v>45</v>
      </c>
      <c r="B19" s="75">
        <f>+B10-B18</f>
        <v>-255596751</v>
      </c>
      <c r="C19" s="75">
        <f>+C10-C18</f>
        <v>0</v>
      </c>
      <c r="D19" s="76">
        <f aca="true" t="shared" si="2" ref="D19:Z19">+D10-D18</f>
        <v>61149048</v>
      </c>
      <c r="E19" s="77">
        <f t="shared" si="2"/>
        <v>61149048</v>
      </c>
      <c r="F19" s="77">
        <f t="shared" si="2"/>
        <v>1563409031</v>
      </c>
      <c r="G19" s="77">
        <f t="shared" si="2"/>
        <v>430522948</v>
      </c>
      <c r="H19" s="77">
        <f t="shared" si="2"/>
        <v>-122146993</v>
      </c>
      <c r="I19" s="77">
        <f t="shared" si="2"/>
        <v>1871784986</v>
      </c>
      <c r="J19" s="77">
        <f t="shared" si="2"/>
        <v>-48984988</v>
      </c>
      <c r="K19" s="77">
        <f t="shared" si="2"/>
        <v>-898743709</v>
      </c>
      <c r="L19" s="77">
        <f t="shared" si="2"/>
        <v>1468920515</v>
      </c>
      <c r="M19" s="77">
        <f t="shared" si="2"/>
        <v>521191818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2392976804</v>
      </c>
      <c r="W19" s="77">
        <f>IF(E10=E18,0,W10-W18)</f>
        <v>412473567</v>
      </c>
      <c r="X19" s="77">
        <f t="shared" si="2"/>
        <v>1980503237</v>
      </c>
      <c r="Y19" s="78">
        <f>+IF(W19&lt;&gt;0,(X19/W19)*100,0)</f>
        <v>480.15276503766853</v>
      </c>
      <c r="Z19" s="79">
        <f t="shared" si="2"/>
        <v>61149048</v>
      </c>
    </row>
    <row r="20" spans="1:26" ht="12.75">
      <c r="A20" s="58" t="s">
        <v>46</v>
      </c>
      <c r="B20" s="19">
        <v>2002490648</v>
      </c>
      <c r="C20" s="19">
        <v>0</v>
      </c>
      <c r="D20" s="59">
        <v>2259168575</v>
      </c>
      <c r="E20" s="60">
        <v>2259168575</v>
      </c>
      <c r="F20" s="60">
        <v>3381359</v>
      </c>
      <c r="G20" s="60">
        <v>26212464</v>
      </c>
      <c r="H20" s="60">
        <v>40365209</v>
      </c>
      <c r="I20" s="60">
        <v>69959032</v>
      </c>
      <c r="J20" s="60">
        <v>64093788</v>
      </c>
      <c r="K20" s="60">
        <v>35214214</v>
      </c>
      <c r="L20" s="60">
        <v>133227116</v>
      </c>
      <c r="M20" s="60">
        <v>232535118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302494150</v>
      </c>
      <c r="W20" s="60">
        <v>1056230232</v>
      </c>
      <c r="X20" s="60">
        <v>-753736082</v>
      </c>
      <c r="Y20" s="61">
        <v>-71.36</v>
      </c>
      <c r="Z20" s="62">
        <v>2259168575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1746893897</v>
      </c>
      <c r="C22" s="86">
        <f>SUM(C19:C21)</f>
        <v>0</v>
      </c>
      <c r="D22" s="87">
        <f aca="true" t="shared" si="3" ref="D22:Z22">SUM(D19:D21)</f>
        <v>2320317623</v>
      </c>
      <c r="E22" s="88">
        <f t="shared" si="3"/>
        <v>2320317623</v>
      </c>
      <c r="F22" s="88">
        <f t="shared" si="3"/>
        <v>1566790390</v>
      </c>
      <c r="G22" s="88">
        <f t="shared" si="3"/>
        <v>456735412</v>
      </c>
      <c r="H22" s="88">
        <f t="shared" si="3"/>
        <v>-81781784</v>
      </c>
      <c r="I22" s="88">
        <f t="shared" si="3"/>
        <v>1941744018</v>
      </c>
      <c r="J22" s="88">
        <f t="shared" si="3"/>
        <v>15108800</v>
      </c>
      <c r="K22" s="88">
        <f t="shared" si="3"/>
        <v>-863529495</v>
      </c>
      <c r="L22" s="88">
        <f t="shared" si="3"/>
        <v>1602147631</v>
      </c>
      <c r="M22" s="88">
        <f t="shared" si="3"/>
        <v>753726936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2695470954</v>
      </c>
      <c r="W22" s="88">
        <f t="shared" si="3"/>
        <v>1468703799</v>
      </c>
      <c r="X22" s="88">
        <f t="shared" si="3"/>
        <v>1226767155</v>
      </c>
      <c r="Y22" s="89">
        <f>+IF(W22&lt;&gt;0,(X22/W22)*100,0)</f>
        <v>83.5271996869125</v>
      </c>
      <c r="Z22" s="90">
        <f t="shared" si="3"/>
        <v>2320317623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1746893897</v>
      </c>
      <c r="C24" s="75">
        <f>SUM(C22:C23)</f>
        <v>0</v>
      </c>
      <c r="D24" s="76">
        <f aca="true" t="shared" si="4" ref="D24:Z24">SUM(D22:D23)</f>
        <v>2320317623</v>
      </c>
      <c r="E24" s="77">
        <f t="shared" si="4"/>
        <v>2320317623</v>
      </c>
      <c r="F24" s="77">
        <f t="shared" si="4"/>
        <v>1566790390</v>
      </c>
      <c r="G24" s="77">
        <f t="shared" si="4"/>
        <v>456735412</v>
      </c>
      <c r="H24" s="77">
        <f t="shared" si="4"/>
        <v>-81781784</v>
      </c>
      <c r="I24" s="77">
        <f t="shared" si="4"/>
        <v>1941744018</v>
      </c>
      <c r="J24" s="77">
        <f t="shared" si="4"/>
        <v>15108800</v>
      </c>
      <c r="K24" s="77">
        <f t="shared" si="4"/>
        <v>-863529495</v>
      </c>
      <c r="L24" s="77">
        <f t="shared" si="4"/>
        <v>1602147631</v>
      </c>
      <c r="M24" s="77">
        <f t="shared" si="4"/>
        <v>753726936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2695470954</v>
      </c>
      <c r="W24" s="77">
        <f t="shared" si="4"/>
        <v>1468703799</v>
      </c>
      <c r="X24" s="77">
        <f t="shared" si="4"/>
        <v>1226767155</v>
      </c>
      <c r="Y24" s="78">
        <f>+IF(W24&lt;&gt;0,(X24/W24)*100,0)</f>
        <v>83.5271996869125</v>
      </c>
      <c r="Z24" s="79">
        <f t="shared" si="4"/>
        <v>2320317623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6446470980</v>
      </c>
      <c r="C27" s="22">
        <v>0</v>
      </c>
      <c r="D27" s="99">
        <v>6904212611</v>
      </c>
      <c r="E27" s="100">
        <v>6904212611</v>
      </c>
      <c r="F27" s="100">
        <v>12451574</v>
      </c>
      <c r="G27" s="100">
        <v>63426339</v>
      </c>
      <c r="H27" s="100">
        <v>87436688</v>
      </c>
      <c r="I27" s="100">
        <v>163314601</v>
      </c>
      <c r="J27" s="100">
        <v>223077406</v>
      </c>
      <c r="K27" s="100">
        <v>230875334</v>
      </c>
      <c r="L27" s="100">
        <v>371935533</v>
      </c>
      <c r="M27" s="100">
        <v>825888273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989202874</v>
      </c>
      <c r="W27" s="100">
        <v>3452106306</v>
      </c>
      <c r="X27" s="100">
        <v>-2462903432</v>
      </c>
      <c r="Y27" s="101">
        <v>-71.34</v>
      </c>
      <c r="Z27" s="102">
        <v>6904212611</v>
      </c>
    </row>
    <row r="28" spans="1:26" ht="12.75">
      <c r="A28" s="103" t="s">
        <v>46</v>
      </c>
      <c r="B28" s="19">
        <v>2822870355</v>
      </c>
      <c r="C28" s="19">
        <v>0</v>
      </c>
      <c r="D28" s="59">
        <v>2251668575</v>
      </c>
      <c r="E28" s="60">
        <v>2251668575</v>
      </c>
      <c r="F28" s="60">
        <v>3381359</v>
      </c>
      <c r="G28" s="60">
        <v>22859214</v>
      </c>
      <c r="H28" s="60">
        <v>24316433</v>
      </c>
      <c r="I28" s="60">
        <v>50557006</v>
      </c>
      <c r="J28" s="60">
        <v>64243725</v>
      </c>
      <c r="K28" s="60">
        <v>35125812</v>
      </c>
      <c r="L28" s="60">
        <v>127668386</v>
      </c>
      <c r="M28" s="60">
        <v>227037923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277594929</v>
      </c>
      <c r="W28" s="60">
        <v>1125834288</v>
      </c>
      <c r="X28" s="60">
        <v>-848239359</v>
      </c>
      <c r="Y28" s="61">
        <v>-75.34</v>
      </c>
      <c r="Z28" s="62">
        <v>2251668575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2858493057</v>
      </c>
      <c r="C30" s="19">
        <v>0</v>
      </c>
      <c r="D30" s="59">
        <v>3590944096</v>
      </c>
      <c r="E30" s="60">
        <v>3590944096</v>
      </c>
      <c r="F30" s="60">
        <v>2598969</v>
      </c>
      <c r="G30" s="60">
        <v>27195568</v>
      </c>
      <c r="H30" s="60">
        <v>31236617</v>
      </c>
      <c r="I30" s="60">
        <v>61031154</v>
      </c>
      <c r="J30" s="60">
        <v>105544628</v>
      </c>
      <c r="K30" s="60">
        <v>146267072</v>
      </c>
      <c r="L30" s="60">
        <v>206931725</v>
      </c>
      <c r="M30" s="60">
        <v>458743425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519774579</v>
      </c>
      <c r="W30" s="60">
        <v>1795472048</v>
      </c>
      <c r="X30" s="60">
        <v>-1275697469</v>
      </c>
      <c r="Y30" s="61">
        <v>-71.05</v>
      </c>
      <c r="Z30" s="62">
        <v>3590944096</v>
      </c>
    </row>
    <row r="31" spans="1:26" ht="12.75">
      <c r="A31" s="58" t="s">
        <v>53</v>
      </c>
      <c r="B31" s="19">
        <v>765107568</v>
      </c>
      <c r="C31" s="19">
        <v>0</v>
      </c>
      <c r="D31" s="59">
        <v>1061599940</v>
      </c>
      <c r="E31" s="60">
        <v>1061599940</v>
      </c>
      <c r="F31" s="60">
        <v>6471247</v>
      </c>
      <c r="G31" s="60">
        <v>13371556</v>
      </c>
      <c r="H31" s="60">
        <v>31883639</v>
      </c>
      <c r="I31" s="60">
        <v>51726442</v>
      </c>
      <c r="J31" s="60">
        <v>53289051</v>
      </c>
      <c r="K31" s="60">
        <v>49482451</v>
      </c>
      <c r="L31" s="60">
        <v>37335420</v>
      </c>
      <c r="M31" s="60">
        <v>140106922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191833364</v>
      </c>
      <c r="W31" s="60">
        <v>530799970</v>
      </c>
      <c r="X31" s="60">
        <v>-338966606</v>
      </c>
      <c r="Y31" s="61">
        <v>-63.86</v>
      </c>
      <c r="Z31" s="62">
        <v>1061599940</v>
      </c>
    </row>
    <row r="32" spans="1:26" ht="12.75">
      <c r="A32" s="70" t="s">
        <v>54</v>
      </c>
      <c r="B32" s="22">
        <f>SUM(B28:B31)</f>
        <v>6446470980</v>
      </c>
      <c r="C32" s="22">
        <f>SUM(C28:C31)</f>
        <v>0</v>
      </c>
      <c r="D32" s="99">
        <f aca="true" t="shared" si="5" ref="D32:Z32">SUM(D28:D31)</f>
        <v>6904212611</v>
      </c>
      <c r="E32" s="100">
        <f t="shared" si="5"/>
        <v>6904212611</v>
      </c>
      <c r="F32" s="100">
        <f t="shared" si="5"/>
        <v>12451575</v>
      </c>
      <c r="G32" s="100">
        <f t="shared" si="5"/>
        <v>63426338</v>
      </c>
      <c r="H32" s="100">
        <f t="shared" si="5"/>
        <v>87436689</v>
      </c>
      <c r="I32" s="100">
        <f t="shared" si="5"/>
        <v>163314602</v>
      </c>
      <c r="J32" s="100">
        <f t="shared" si="5"/>
        <v>223077404</v>
      </c>
      <c r="K32" s="100">
        <f t="shared" si="5"/>
        <v>230875335</v>
      </c>
      <c r="L32" s="100">
        <f t="shared" si="5"/>
        <v>371935531</v>
      </c>
      <c r="M32" s="100">
        <f t="shared" si="5"/>
        <v>825888270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989202872</v>
      </c>
      <c r="W32" s="100">
        <f t="shared" si="5"/>
        <v>3452106306</v>
      </c>
      <c r="X32" s="100">
        <f t="shared" si="5"/>
        <v>-2462903434</v>
      </c>
      <c r="Y32" s="101">
        <f>+IF(W32&lt;&gt;0,(X32/W32)*100,0)</f>
        <v>-71.34494756778791</v>
      </c>
      <c r="Z32" s="102">
        <f t="shared" si="5"/>
        <v>6904212611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11515874050</v>
      </c>
      <c r="C35" s="19">
        <v>0</v>
      </c>
      <c r="D35" s="59">
        <v>18071224156</v>
      </c>
      <c r="E35" s="60">
        <v>18071224156</v>
      </c>
      <c r="F35" s="60">
        <v>14932109465</v>
      </c>
      <c r="G35" s="60">
        <v>12240868323</v>
      </c>
      <c r="H35" s="60">
        <v>12684924038</v>
      </c>
      <c r="I35" s="60">
        <v>12684924038</v>
      </c>
      <c r="J35" s="60">
        <v>11994265401</v>
      </c>
      <c r="K35" s="60">
        <v>12373423371</v>
      </c>
      <c r="L35" s="60">
        <v>13310645408</v>
      </c>
      <c r="M35" s="60">
        <v>13310645408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13310645408</v>
      </c>
      <c r="W35" s="60">
        <v>9035612078</v>
      </c>
      <c r="X35" s="60">
        <v>4275033330</v>
      </c>
      <c r="Y35" s="61">
        <v>47.31</v>
      </c>
      <c r="Z35" s="62">
        <v>18071224156</v>
      </c>
    </row>
    <row r="36" spans="1:26" ht="12.75">
      <c r="A36" s="58" t="s">
        <v>57</v>
      </c>
      <c r="B36" s="19">
        <v>55850696728</v>
      </c>
      <c r="C36" s="19">
        <v>0</v>
      </c>
      <c r="D36" s="59">
        <v>63835536388</v>
      </c>
      <c r="E36" s="60">
        <v>63835536388</v>
      </c>
      <c r="F36" s="60">
        <v>57020520581</v>
      </c>
      <c r="G36" s="60">
        <v>54938616137</v>
      </c>
      <c r="H36" s="60">
        <v>57595682282</v>
      </c>
      <c r="I36" s="60">
        <v>57595682282</v>
      </c>
      <c r="J36" s="60">
        <v>57786220260</v>
      </c>
      <c r="K36" s="60">
        <v>56852611384</v>
      </c>
      <c r="L36" s="60">
        <v>57070269882</v>
      </c>
      <c r="M36" s="60">
        <v>57070269882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57070269882</v>
      </c>
      <c r="W36" s="60">
        <v>31917768194</v>
      </c>
      <c r="X36" s="60">
        <v>25152501688</v>
      </c>
      <c r="Y36" s="61">
        <v>78.8</v>
      </c>
      <c r="Z36" s="62">
        <v>63835536388</v>
      </c>
    </row>
    <row r="37" spans="1:26" ht="12.75">
      <c r="A37" s="58" t="s">
        <v>58</v>
      </c>
      <c r="B37" s="19">
        <v>10087006528</v>
      </c>
      <c r="C37" s="19">
        <v>0</v>
      </c>
      <c r="D37" s="59">
        <v>12133564345</v>
      </c>
      <c r="E37" s="60">
        <v>12133564345</v>
      </c>
      <c r="F37" s="60">
        <v>9412886612</v>
      </c>
      <c r="G37" s="60">
        <v>6131112688</v>
      </c>
      <c r="H37" s="60">
        <v>6768993129</v>
      </c>
      <c r="I37" s="60">
        <v>6768993129</v>
      </c>
      <c r="J37" s="60">
        <v>5719486840</v>
      </c>
      <c r="K37" s="60">
        <v>7052699205</v>
      </c>
      <c r="L37" s="60">
        <v>8409011134</v>
      </c>
      <c r="M37" s="60">
        <v>8409011134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8409011134</v>
      </c>
      <c r="W37" s="60">
        <v>6066782173</v>
      </c>
      <c r="X37" s="60">
        <v>2342228961</v>
      </c>
      <c r="Y37" s="61">
        <v>38.61</v>
      </c>
      <c r="Z37" s="62">
        <v>12133564345</v>
      </c>
    </row>
    <row r="38" spans="1:26" ht="12.75">
      <c r="A38" s="58" t="s">
        <v>59</v>
      </c>
      <c r="B38" s="19">
        <v>8739313501</v>
      </c>
      <c r="C38" s="19">
        <v>0</v>
      </c>
      <c r="D38" s="59">
        <v>15180901000</v>
      </c>
      <c r="E38" s="60">
        <v>15180901000</v>
      </c>
      <c r="F38" s="60">
        <v>9396977146</v>
      </c>
      <c r="G38" s="60">
        <v>9011650651</v>
      </c>
      <c r="H38" s="60">
        <v>10067786225</v>
      </c>
      <c r="I38" s="60">
        <v>10067786225</v>
      </c>
      <c r="J38" s="60">
        <v>10032144590</v>
      </c>
      <c r="K38" s="60">
        <v>8778823594</v>
      </c>
      <c r="L38" s="60">
        <v>8661550105</v>
      </c>
      <c r="M38" s="60">
        <v>8661550105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8661550105</v>
      </c>
      <c r="W38" s="60">
        <v>7590450500</v>
      </c>
      <c r="X38" s="60">
        <v>1071099605</v>
      </c>
      <c r="Y38" s="61">
        <v>14.11</v>
      </c>
      <c r="Z38" s="62">
        <v>15180901000</v>
      </c>
    </row>
    <row r="39" spans="1:26" ht="12.75">
      <c r="A39" s="58" t="s">
        <v>60</v>
      </c>
      <c r="B39" s="19">
        <v>48540250749</v>
      </c>
      <c r="C39" s="19">
        <v>0</v>
      </c>
      <c r="D39" s="59">
        <v>54592295199</v>
      </c>
      <c r="E39" s="60">
        <v>54592295199</v>
      </c>
      <c r="F39" s="60">
        <v>53142766288</v>
      </c>
      <c r="G39" s="60">
        <v>52036721121</v>
      </c>
      <c r="H39" s="60">
        <v>53443826966</v>
      </c>
      <c r="I39" s="60">
        <v>53443826966</v>
      </c>
      <c r="J39" s="60">
        <v>54028854231</v>
      </c>
      <c r="K39" s="60">
        <v>53394511956</v>
      </c>
      <c r="L39" s="60">
        <v>53310354051</v>
      </c>
      <c r="M39" s="60">
        <v>53310354051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53310354051</v>
      </c>
      <c r="W39" s="60">
        <v>27296147600</v>
      </c>
      <c r="X39" s="60">
        <v>26014206451</v>
      </c>
      <c r="Y39" s="61">
        <v>95.3</v>
      </c>
      <c r="Z39" s="62">
        <v>54592295199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3129272498</v>
      </c>
      <c r="C42" s="19">
        <v>0</v>
      </c>
      <c r="D42" s="59">
        <v>6700603066</v>
      </c>
      <c r="E42" s="60">
        <v>6700603066</v>
      </c>
      <c r="F42" s="60">
        <v>-404334907</v>
      </c>
      <c r="G42" s="60">
        <v>-773186425</v>
      </c>
      <c r="H42" s="60">
        <v>-807847101</v>
      </c>
      <c r="I42" s="60">
        <v>-1985368433</v>
      </c>
      <c r="J42" s="60">
        <v>-222171573</v>
      </c>
      <c r="K42" s="60">
        <v>485414769</v>
      </c>
      <c r="L42" s="60">
        <v>702829686</v>
      </c>
      <c r="M42" s="60">
        <v>966072882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-1019295551</v>
      </c>
      <c r="W42" s="60">
        <v>2535959342</v>
      </c>
      <c r="X42" s="60">
        <v>-3555254893</v>
      </c>
      <c r="Y42" s="61">
        <v>-140.19</v>
      </c>
      <c r="Z42" s="62">
        <v>6700603066</v>
      </c>
    </row>
    <row r="43" spans="1:26" ht="12.75">
      <c r="A43" s="58" t="s">
        <v>63</v>
      </c>
      <c r="B43" s="19">
        <v>-6309950159</v>
      </c>
      <c r="C43" s="19">
        <v>0</v>
      </c>
      <c r="D43" s="59">
        <v>-6542143257</v>
      </c>
      <c r="E43" s="60">
        <v>-6542143257</v>
      </c>
      <c r="F43" s="60">
        <v>358660182</v>
      </c>
      <c r="G43" s="60">
        <v>681836978</v>
      </c>
      <c r="H43" s="60">
        <v>-448088412</v>
      </c>
      <c r="I43" s="60">
        <v>592408748</v>
      </c>
      <c r="J43" s="60">
        <v>-248407143</v>
      </c>
      <c r="K43" s="60">
        <v>323210946</v>
      </c>
      <c r="L43" s="60">
        <v>-249252916</v>
      </c>
      <c r="M43" s="60">
        <v>-174449113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417959635</v>
      </c>
      <c r="W43" s="60">
        <v>-2768519321</v>
      </c>
      <c r="X43" s="60">
        <v>3186478956</v>
      </c>
      <c r="Y43" s="61">
        <v>-115.1</v>
      </c>
      <c r="Z43" s="62">
        <v>-6542143257</v>
      </c>
    </row>
    <row r="44" spans="1:26" ht="12.75">
      <c r="A44" s="58" t="s">
        <v>64</v>
      </c>
      <c r="B44" s="19">
        <v>905191778</v>
      </c>
      <c r="C44" s="19">
        <v>0</v>
      </c>
      <c r="D44" s="59">
        <v>3425790978</v>
      </c>
      <c r="E44" s="60">
        <v>3425790978</v>
      </c>
      <c r="F44" s="60">
        <v>27912460</v>
      </c>
      <c r="G44" s="60">
        <v>55824917</v>
      </c>
      <c r="H44" s="60">
        <v>1069394931</v>
      </c>
      <c r="I44" s="60">
        <v>1153132308</v>
      </c>
      <c r="J44" s="60">
        <v>-28196520</v>
      </c>
      <c r="K44" s="60">
        <v>-1101468681</v>
      </c>
      <c r="L44" s="60">
        <v>-117742302</v>
      </c>
      <c r="M44" s="60">
        <v>-1247407503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-94275195</v>
      </c>
      <c r="W44" s="60">
        <v>1712895492</v>
      </c>
      <c r="X44" s="60">
        <v>-1807170687</v>
      </c>
      <c r="Y44" s="61">
        <v>-105.5</v>
      </c>
      <c r="Z44" s="62">
        <v>3425790978</v>
      </c>
    </row>
    <row r="45" spans="1:26" ht="12.75">
      <c r="A45" s="70" t="s">
        <v>65</v>
      </c>
      <c r="B45" s="22">
        <v>3534467963</v>
      </c>
      <c r="C45" s="22">
        <v>0</v>
      </c>
      <c r="D45" s="99">
        <v>9394204333</v>
      </c>
      <c r="E45" s="100">
        <v>9394204333</v>
      </c>
      <c r="F45" s="100">
        <v>3472113636</v>
      </c>
      <c r="G45" s="100">
        <v>3436589106</v>
      </c>
      <c r="H45" s="100">
        <v>3250048524</v>
      </c>
      <c r="I45" s="100">
        <v>3250048524</v>
      </c>
      <c r="J45" s="100">
        <v>2751273288</v>
      </c>
      <c r="K45" s="100">
        <v>2458430322</v>
      </c>
      <c r="L45" s="100">
        <v>2794264790</v>
      </c>
      <c r="M45" s="100">
        <v>2794264790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2794264790</v>
      </c>
      <c r="W45" s="100">
        <v>7290289059</v>
      </c>
      <c r="X45" s="100">
        <v>-4496024269</v>
      </c>
      <c r="Y45" s="101">
        <v>-61.67</v>
      </c>
      <c r="Z45" s="102">
        <v>9394204333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2020727060</v>
      </c>
      <c r="C49" s="52">
        <v>0</v>
      </c>
      <c r="D49" s="129">
        <v>625165545</v>
      </c>
      <c r="E49" s="54">
        <v>446414489</v>
      </c>
      <c r="F49" s="54">
        <v>0</v>
      </c>
      <c r="G49" s="54">
        <v>0</v>
      </c>
      <c r="H49" s="54">
        <v>0</v>
      </c>
      <c r="I49" s="54">
        <v>546304191</v>
      </c>
      <c r="J49" s="54">
        <v>0</v>
      </c>
      <c r="K49" s="54">
        <v>0</v>
      </c>
      <c r="L49" s="54">
        <v>0</v>
      </c>
      <c r="M49" s="54">
        <v>371409480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354456845</v>
      </c>
      <c r="W49" s="54">
        <v>1985641354</v>
      </c>
      <c r="X49" s="54">
        <v>9748930034</v>
      </c>
      <c r="Y49" s="54">
        <v>16099048998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3664845547</v>
      </c>
      <c r="C51" s="52">
        <v>0</v>
      </c>
      <c r="D51" s="129">
        <v>63679711</v>
      </c>
      <c r="E51" s="54">
        <v>53524094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3782049352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93.77391023901059</v>
      </c>
      <c r="C58" s="5">
        <f>IF(C67=0,0,+(C76/C67)*100)</f>
        <v>0</v>
      </c>
      <c r="D58" s="6">
        <f aca="true" t="shared" si="6" ref="D58:Z58">IF(D67=0,0,+(D76/D67)*100)</f>
        <v>91.08958737748786</v>
      </c>
      <c r="E58" s="7">
        <f t="shared" si="6"/>
        <v>91.08958737748786</v>
      </c>
      <c r="F58" s="7">
        <f t="shared" si="6"/>
        <v>68.1445947839668</v>
      </c>
      <c r="G58" s="7">
        <f t="shared" si="6"/>
        <v>52.223543580058305</v>
      </c>
      <c r="H58" s="7">
        <f t="shared" si="6"/>
        <v>80.45678863664759</v>
      </c>
      <c r="I58" s="7">
        <f t="shared" si="6"/>
        <v>65.49600818146818</v>
      </c>
      <c r="J58" s="7">
        <f t="shared" si="6"/>
        <v>114.67485383184561</v>
      </c>
      <c r="K58" s="7">
        <f t="shared" si="6"/>
        <v>92.7175394091504</v>
      </c>
      <c r="L58" s="7">
        <f t="shared" si="6"/>
        <v>74.9719981951898</v>
      </c>
      <c r="M58" s="7">
        <f t="shared" si="6"/>
        <v>94.33908646556017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78.84630747545039</v>
      </c>
      <c r="W58" s="7">
        <f t="shared" si="6"/>
        <v>91.25023890849616</v>
      </c>
      <c r="X58" s="7">
        <f t="shared" si="6"/>
        <v>0</v>
      </c>
      <c r="Y58" s="7">
        <f t="shared" si="6"/>
        <v>0</v>
      </c>
      <c r="Z58" s="8">
        <f t="shared" si="6"/>
        <v>91.08958737748786</v>
      </c>
    </row>
    <row r="59" spans="1:26" ht="12.75">
      <c r="A59" s="37" t="s">
        <v>31</v>
      </c>
      <c r="B59" s="9">
        <f aca="true" t="shared" si="7" ref="B59:Z66">IF(B68=0,0,+(B77/B68)*100)</f>
        <v>91.91504514916913</v>
      </c>
      <c r="C59" s="9">
        <f t="shared" si="7"/>
        <v>0</v>
      </c>
      <c r="D59" s="2">
        <f t="shared" si="7"/>
        <v>86.07909626280534</v>
      </c>
      <c r="E59" s="10">
        <f t="shared" si="7"/>
        <v>86.07909626280534</v>
      </c>
      <c r="F59" s="10">
        <f t="shared" si="7"/>
        <v>77.96147822311563</v>
      </c>
      <c r="G59" s="10">
        <f t="shared" si="7"/>
        <v>94.39149314061835</v>
      </c>
      <c r="H59" s="10">
        <f t="shared" si="7"/>
        <v>83.39476284436435</v>
      </c>
      <c r="I59" s="10">
        <f t="shared" si="7"/>
        <v>85.30787069355979</v>
      </c>
      <c r="J59" s="10">
        <f t="shared" si="7"/>
        <v>109.68227528243642</v>
      </c>
      <c r="K59" s="10">
        <f t="shared" si="7"/>
        <v>98.64953276017773</v>
      </c>
      <c r="L59" s="10">
        <f t="shared" si="7"/>
        <v>82.2804047857382</v>
      </c>
      <c r="M59" s="10">
        <f t="shared" si="7"/>
        <v>96.32383605701665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90.73801544739403</v>
      </c>
      <c r="W59" s="10">
        <f t="shared" si="7"/>
        <v>105.47495689615869</v>
      </c>
      <c r="X59" s="10">
        <f t="shared" si="7"/>
        <v>0</v>
      </c>
      <c r="Y59" s="10">
        <f t="shared" si="7"/>
        <v>0</v>
      </c>
      <c r="Z59" s="11">
        <f t="shared" si="7"/>
        <v>86.07909626280534</v>
      </c>
    </row>
    <row r="60" spans="1:26" ht="12.75">
      <c r="A60" s="38" t="s">
        <v>32</v>
      </c>
      <c r="B60" s="12">
        <f t="shared" si="7"/>
        <v>94.49970567401023</v>
      </c>
      <c r="C60" s="12">
        <f t="shared" si="7"/>
        <v>0</v>
      </c>
      <c r="D60" s="3">
        <f t="shared" si="7"/>
        <v>90.55828244195206</v>
      </c>
      <c r="E60" s="13">
        <f t="shared" si="7"/>
        <v>90.55828244195206</v>
      </c>
      <c r="F60" s="13">
        <f t="shared" si="7"/>
        <v>65.33002068219136</v>
      </c>
      <c r="G60" s="13">
        <f t="shared" si="7"/>
        <v>43.52094858034427</v>
      </c>
      <c r="H60" s="13">
        <f t="shared" si="7"/>
        <v>79.06553335796971</v>
      </c>
      <c r="I60" s="13">
        <f t="shared" si="7"/>
        <v>60.21071531289539</v>
      </c>
      <c r="J60" s="13">
        <f t="shared" si="7"/>
        <v>116.23781182882253</v>
      </c>
      <c r="K60" s="13">
        <f t="shared" si="7"/>
        <v>90.87365805529949</v>
      </c>
      <c r="L60" s="13">
        <f t="shared" si="7"/>
        <v>72.18110262161055</v>
      </c>
      <c r="M60" s="13">
        <f t="shared" si="7"/>
        <v>93.65788810692894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75.40176416913307</v>
      </c>
      <c r="W60" s="13">
        <f t="shared" si="7"/>
        <v>85.3202356186947</v>
      </c>
      <c r="X60" s="13">
        <f t="shared" si="7"/>
        <v>0</v>
      </c>
      <c r="Y60" s="13">
        <f t="shared" si="7"/>
        <v>0</v>
      </c>
      <c r="Z60" s="14">
        <f t="shared" si="7"/>
        <v>90.55828244195206</v>
      </c>
    </row>
    <row r="61" spans="1:26" ht="12.75">
      <c r="A61" s="39" t="s">
        <v>103</v>
      </c>
      <c r="B61" s="12">
        <f t="shared" si="7"/>
        <v>91.26563456991748</v>
      </c>
      <c r="C61" s="12">
        <f t="shared" si="7"/>
        <v>0</v>
      </c>
      <c r="D61" s="3">
        <f t="shared" si="7"/>
        <v>90.00190340871293</v>
      </c>
      <c r="E61" s="13">
        <f t="shared" si="7"/>
        <v>90.00190340871293</v>
      </c>
      <c r="F61" s="13">
        <f t="shared" si="7"/>
        <v>73.65746976163616</v>
      </c>
      <c r="G61" s="13">
        <f t="shared" si="7"/>
        <v>26.22575967710311</v>
      </c>
      <c r="H61" s="13">
        <f t="shared" si="7"/>
        <v>87.61296069422208</v>
      </c>
      <c r="I61" s="13">
        <f t="shared" si="7"/>
        <v>57.615376315180214</v>
      </c>
      <c r="J61" s="13">
        <f t="shared" si="7"/>
        <v>150.7343450397367</v>
      </c>
      <c r="K61" s="13">
        <f t="shared" si="7"/>
        <v>86.56702970444753</v>
      </c>
      <c r="L61" s="13">
        <f t="shared" si="7"/>
        <v>85.3964146933911</v>
      </c>
      <c r="M61" s="13">
        <f t="shared" si="7"/>
        <v>107.62868243414773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78.79796620263517</v>
      </c>
      <c r="W61" s="13">
        <f t="shared" si="7"/>
        <v>83.93740566826273</v>
      </c>
      <c r="X61" s="13">
        <f t="shared" si="7"/>
        <v>0</v>
      </c>
      <c r="Y61" s="13">
        <f t="shared" si="7"/>
        <v>0</v>
      </c>
      <c r="Z61" s="14">
        <f t="shared" si="7"/>
        <v>90.00190340871293</v>
      </c>
    </row>
    <row r="62" spans="1:26" ht="12.75">
      <c r="A62" s="39" t="s">
        <v>104</v>
      </c>
      <c r="B62" s="12">
        <f t="shared" si="7"/>
        <v>107.83802679644351</v>
      </c>
      <c r="C62" s="12">
        <f t="shared" si="7"/>
        <v>0</v>
      </c>
      <c r="D62" s="3">
        <f t="shared" si="7"/>
        <v>91.15506532542624</v>
      </c>
      <c r="E62" s="13">
        <f t="shared" si="7"/>
        <v>91.15506532542624</v>
      </c>
      <c r="F62" s="13">
        <f t="shared" si="7"/>
        <v>33.91143589801289</v>
      </c>
      <c r="G62" s="13">
        <f t="shared" si="7"/>
        <v>75.15060777125899</v>
      </c>
      <c r="H62" s="13">
        <f t="shared" si="7"/>
        <v>32.20169613603021</v>
      </c>
      <c r="I62" s="13">
        <f t="shared" si="7"/>
        <v>47.502256581824184</v>
      </c>
      <c r="J62" s="13">
        <f t="shared" si="7"/>
        <v>43.31349249947281</v>
      </c>
      <c r="K62" s="13">
        <f t="shared" si="7"/>
        <v>74.67126767786331</v>
      </c>
      <c r="L62" s="13">
        <f t="shared" si="7"/>
        <v>10.342498967362934</v>
      </c>
      <c r="M62" s="13">
        <f t="shared" si="7"/>
        <v>40.62010507474882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43.83026154487919</v>
      </c>
      <c r="W62" s="13">
        <f t="shared" si="7"/>
        <v>78.02045673402921</v>
      </c>
      <c r="X62" s="13">
        <f t="shared" si="7"/>
        <v>0</v>
      </c>
      <c r="Y62" s="13">
        <f t="shared" si="7"/>
        <v>0</v>
      </c>
      <c r="Z62" s="14">
        <f t="shared" si="7"/>
        <v>91.15506532542624</v>
      </c>
    </row>
    <row r="63" spans="1:26" ht="12.75">
      <c r="A63" s="39" t="s">
        <v>105</v>
      </c>
      <c r="B63" s="12">
        <f t="shared" si="7"/>
        <v>93.481193251878</v>
      </c>
      <c r="C63" s="12">
        <f t="shared" si="7"/>
        <v>0</v>
      </c>
      <c r="D63" s="3">
        <f t="shared" si="7"/>
        <v>88.06780122973744</v>
      </c>
      <c r="E63" s="13">
        <f t="shared" si="7"/>
        <v>88.06780122973744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102.42099628586934</v>
      </c>
      <c r="X63" s="13">
        <f t="shared" si="7"/>
        <v>0</v>
      </c>
      <c r="Y63" s="13">
        <f t="shared" si="7"/>
        <v>0</v>
      </c>
      <c r="Z63" s="14">
        <f t="shared" si="7"/>
        <v>88.06780122973744</v>
      </c>
    </row>
    <row r="64" spans="1:26" ht="12.75">
      <c r="A64" s="39" t="s">
        <v>106</v>
      </c>
      <c r="B64" s="12">
        <f t="shared" si="7"/>
        <v>90.0870599806364</v>
      </c>
      <c r="C64" s="12">
        <f t="shared" si="7"/>
        <v>0</v>
      </c>
      <c r="D64" s="3">
        <f t="shared" si="7"/>
        <v>97.39532712519909</v>
      </c>
      <c r="E64" s="13">
        <f t="shared" si="7"/>
        <v>97.39532712519909</v>
      </c>
      <c r="F64" s="13">
        <f t="shared" si="7"/>
        <v>73.23991637605367</v>
      </c>
      <c r="G64" s="13">
        <f t="shared" si="7"/>
        <v>100.14255961538335</v>
      </c>
      <c r="H64" s="13">
        <f t="shared" si="7"/>
        <v>76.37823964765784</v>
      </c>
      <c r="I64" s="13">
        <f t="shared" si="7"/>
        <v>83.44188949767275</v>
      </c>
      <c r="J64" s="13">
        <f t="shared" si="7"/>
        <v>88.35049982600685</v>
      </c>
      <c r="K64" s="13">
        <f t="shared" si="7"/>
        <v>118.15721530048857</v>
      </c>
      <c r="L64" s="13">
        <f t="shared" si="7"/>
        <v>74.22303201234978</v>
      </c>
      <c r="M64" s="13">
        <f t="shared" si="7"/>
        <v>92.89195047071918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88.03344706100098</v>
      </c>
      <c r="W64" s="13">
        <f t="shared" si="7"/>
        <v>113.11902446863537</v>
      </c>
      <c r="X64" s="13">
        <f t="shared" si="7"/>
        <v>0</v>
      </c>
      <c r="Y64" s="13">
        <f t="shared" si="7"/>
        <v>0</v>
      </c>
      <c r="Z64" s="14">
        <f t="shared" si="7"/>
        <v>97.39532712519909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-581.8316681855717</v>
      </c>
      <c r="G65" s="13">
        <f t="shared" si="7"/>
        <v>0</v>
      </c>
      <c r="H65" s="13">
        <f t="shared" si="7"/>
        <v>32.93319005440454</v>
      </c>
      <c r="I65" s="13">
        <f t="shared" si="7"/>
        <v>84.9885214262067</v>
      </c>
      <c r="J65" s="13">
        <f t="shared" si="7"/>
        <v>-154.73423262472278</v>
      </c>
      <c r="K65" s="13">
        <f t="shared" si="7"/>
        <v>-155.24213903310746</v>
      </c>
      <c r="L65" s="13">
        <f t="shared" si="7"/>
        <v>13.65901732278747</v>
      </c>
      <c r="M65" s="13">
        <f t="shared" si="7"/>
        <v>49.88203905636069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67.31456328461559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82.81620800286188</v>
      </c>
      <c r="C66" s="15">
        <f t="shared" si="7"/>
        <v>0</v>
      </c>
      <c r="D66" s="4">
        <f t="shared" si="7"/>
        <v>165.93316276278745</v>
      </c>
      <c r="E66" s="16">
        <f t="shared" si="7"/>
        <v>165.93316276278745</v>
      </c>
      <c r="F66" s="16">
        <f t="shared" si="7"/>
        <v>100.07235506228378</v>
      </c>
      <c r="G66" s="16">
        <f t="shared" si="7"/>
        <v>100</v>
      </c>
      <c r="H66" s="16">
        <f t="shared" si="7"/>
        <v>100</v>
      </c>
      <c r="I66" s="16">
        <f t="shared" si="7"/>
        <v>100.02211340210252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100.01072626936254</v>
      </c>
      <c r="W66" s="16">
        <f t="shared" si="7"/>
        <v>373.3832491412917</v>
      </c>
      <c r="X66" s="16">
        <f t="shared" si="7"/>
        <v>0</v>
      </c>
      <c r="Y66" s="16">
        <f t="shared" si="7"/>
        <v>0</v>
      </c>
      <c r="Z66" s="17">
        <f t="shared" si="7"/>
        <v>165.93316276278745</v>
      </c>
    </row>
    <row r="67" spans="1:26" ht="12.75" hidden="1">
      <c r="A67" s="41" t="s">
        <v>287</v>
      </c>
      <c r="B67" s="24">
        <v>23941624956</v>
      </c>
      <c r="C67" s="24"/>
      <c r="D67" s="25">
        <v>26925361615</v>
      </c>
      <c r="E67" s="26">
        <v>26925361615</v>
      </c>
      <c r="F67" s="26">
        <v>2361030368</v>
      </c>
      <c r="G67" s="26">
        <v>2900767769</v>
      </c>
      <c r="H67" s="26">
        <v>2155431946</v>
      </c>
      <c r="I67" s="26">
        <v>7417230083</v>
      </c>
      <c r="J67" s="26">
        <v>2224989269</v>
      </c>
      <c r="K67" s="26">
        <v>1997487555</v>
      </c>
      <c r="L67" s="26">
        <v>2169032511</v>
      </c>
      <c r="M67" s="26">
        <v>6391509335</v>
      </c>
      <c r="N67" s="26"/>
      <c r="O67" s="26"/>
      <c r="P67" s="26"/>
      <c r="Q67" s="26"/>
      <c r="R67" s="26"/>
      <c r="S67" s="26"/>
      <c r="T67" s="26"/>
      <c r="U67" s="26"/>
      <c r="V67" s="26">
        <v>13808739418</v>
      </c>
      <c r="W67" s="26">
        <v>13438978947</v>
      </c>
      <c r="X67" s="26"/>
      <c r="Y67" s="25"/>
      <c r="Z67" s="27">
        <v>26925361615</v>
      </c>
    </row>
    <row r="68" spans="1:26" ht="12.75" hidden="1">
      <c r="A68" s="37" t="s">
        <v>31</v>
      </c>
      <c r="B68" s="19">
        <v>5200065019</v>
      </c>
      <c r="C68" s="19"/>
      <c r="D68" s="20">
        <v>5615664764</v>
      </c>
      <c r="E68" s="21">
        <v>5615664764</v>
      </c>
      <c r="F68" s="21">
        <v>428080980</v>
      </c>
      <c r="G68" s="21">
        <v>451076082</v>
      </c>
      <c r="H68" s="21">
        <v>497909167</v>
      </c>
      <c r="I68" s="21">
        <v>1377066229</v>
      </c>
      <c r="J68" s="21">
        <v>431978195</v>
      </c>
      <c r="K68" s="21">
        <v>425359078</v>
      </c>
      <c r="L68" s="21">
        <v>481350358</v>
      </c>
      <c r="M68" s="21">
        <v>1338687631</v>
      </c>
      <c r="N68" s="21"/>
      <c r="O68" s="21"/>
      <c r="P68" s="21"/>
      <c r="Q68" s="21"/>
      <c r="R68" s="21"/>
      <c r="S68" s="21"/>
      <c r="T68" s="21"/>
      <c r="U68" s="21"/>
      <c r="V68" s="21">
        <v>2715753860</v>
      </c>
      <c r="W68" s="21">
        <v>2291498205</v>
      </c>
      <c r="X68" s="21"/>
      <c r="Y68" s="20"/>
      <c r="Z68" s="23">
        <v>5615664764</v>
      </c>
    </row>
    <row r="69" spans="1:26" ht="12.75" hidden="1">
      <c r="A69" s="38" t="s">
        <v>32</v>
      </c>
      <c r="B69" s="19">
        <v>18404647188</v>
      </c>
      <c r="C69" s="19"/>
      <c r="D69" s="20">
        <v>20786191071</v>
      </c>
      <c r="E69" s="21">
        <v>20786191071</v>
      </c>
      <c r="F69" s="21">
        <v>1897315392</v>
      </c>
      <c r="G69" s="21">
        <v>2409008972</v>
      </c>
      <c r="H69" s="21">
        <v>1617245038</v>
      </c>
      <c r="I69" s="21">
        <v>5923569402</v>
      </c>
      <c r="J69" s="21">
        <v>1753244883</v>
      </c>
      <c r="K69" s="21">
        <v>1530973854</v>
      </c>
      <c r="L69" s="21">
        <v>1644824936</v>
      </c>
      <c r="M69" s="21">
        <v>4929043673</v>
      </c>
      <c r="N69" s="21"/>
      <c r="O69" s="21"/>
      <c r="P69" s="21"/>
      <c r="Q69" s="21"/>
      <c r="R69" s="21"/>
      <c r="S69" s="21"/>
      <c r="T69" s="21"/>
      <c r="U69" s="21"/>
      <c r="V69" s="21">
        <v>10852613075</v>
      </c>
      <c r="W69" s="21">
        <v>11031156604</v>
      </c>
      <c r="X69" s="21"/>
      <c r="Y69" s="20"/>
      <c r="Z69" s="23">
        <v>20786191071</v>
      </c>
    </row>
    <row r="70" spans="1:26" ht="12.75" hidden="1">
      <c r="A70" s="39" t="s">
        <v>103</v>
      </c>
      <c r="B70" s="19">
        <v>12893181972</v>
      </c>
      <c r="C70" s="19"/>
      <c r="D70" s="20">
        <v>13732951742</v>
      </c>
      <c r="E70" s="21">
        <v>13732951742</v>
      </c>
      <c r="F70" s="21">
        <v>1403756259</v>
      </c>
      <c r="G70" s="21">
        <v>1826311790</v>
      </c>
      <c r="H70" s="21">
        <v>1160361362</v>
      </c>
      <c r="I70" s="21">
        <v>4390429411</v>
      </c>
      <c r="J70" s="21">
        <v>1079863153</v>
      </c>
      <c r="K70" s="21">
        <v>990676597</v>
      </c>
      <c r="L70" s="21">
        <v>1155209652</v>
      </c>
      <c r="M70" s="21">
        <v>3225749402</v>
      </c>
      <c r="N70" s="21"/>
      <c r="O70" s="21"/>
      <c r="P70" s="21"/>
      <c r="Q70" s="21"/>
      <c r="R70" s="21"/>
      <c r="S70" s="21"/>
      <c r="T70" s="21"/>
      <c r="U70" s="21"/>
      <c r="V70" s="21">
        <v>7616178813</v>
      </c>
      <c r="W70" s="21">
        <v>7362580400</v>
      </c>
      <c r="X70" s="21"/>
      <c r="Y70" s="20"/>
      <c r="Z70" s="23">
        <v>13732951742</v>
      </c>
    </row>
    <row r="71" spans="1:26" ht="12.75" hidden="1">
      <c r="A71" s="39" t="s">
        <v>104</v>
      </c>
      <c r="B71" s="19">
        <v>3152550896</v>
      </c>
      <c r="C71" s="19"/>
      <c r="D71" s="20">
        <v>4119535004</v>
      </c>
      <c r="E71" s="21">
        <v>4119535004</v>
      </c>
      <c r="F71" s="21">
        <v>374799871</v>
      </c>
      <c r="G71" s="21">
        <v>455743581</v>
      </c>
      <c r="H71" s="21">
        <v>490617371</v>
      </c>
      <c r="I71" s="21">
        <v>1321160823</v>
      </c>
      <c r="J71" s="21">
        <v>550756086</v>
      </c>
      <c r="K71" s="21">
        <v>429008012</v>
      </c>
      <c r="L71" s="21">
        <v>531469398</v>
      </c>
      <c r="M71" s="21">
        <v>1511233496</v>
      </c>
      <c r="N71" s="21"/>
      <c r="O71" s="21"/>
      <c r="P71" s="21"/>
      <c r="Q71" s="21"/>
      <c r="R71" s="21"/>
      <c r="S71" s="21"/>
      <c r="T71" s="21"/>
      <c r="U71" s="21"/>
      <c r="V71" s="21">
        <v>2832394319</v>
      </c>
      <c r="W71" s="21">
        <v>2406525789</v>
      </c>
      <c r="X71" s="21"/>
      <c r="Y71" s="20"/>
      <c r="Z71" s="23">
        <v>4119535004</v>
      </c>
    </row>
    <row r="72" spans="1:26" ht="12.75" hidden="1">
      <c r="A72" s="39" t="s">
        <v>105</v>
      </c>
      <c r="B72" s="19">
        <v>1168426001</v>
      </c>
      <c r="C72" s="19"/>
      <c r="D72" s="20">
        <v>1594807593</v>
      </c>
      <c r="E72" s="21">
        <v>1594807593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685656277</v>
      </c>
      <c r="X72" s="21"/>
      <c r="Y72" s="20"/>
      <c r="Z72" s="23">
        <v>1594807593</v>
      </c>
    </row>
    <row r="73" spans="1:26" ht="12.75" hidden="1">
      <c r="A73" s="39" t="s">
        <v>106</v>
      </c>
      <c r="B73" s="19">
        <v>1190488319</v>
      </c>
      <c r="C73" s="19"/>
      <c r="D73" s="20">
        <v>1338896732</v>
      </c>
      <c r="E73" s="21">
        <v>1338896732</v>
      </c>
      <c r="F73" s="21">
        <v>109316056</v>
      </c>
      <c r="G73" s="21">
        <v>113182825</v>
      </c>
      <c r="H73" s="21">
        <v>109715172</v>
      </c>
      <c r="I73" s="21">
        <v>332214053</v>
      </c>
      <c r="J73" s="21">
        <v>109547421</v>
      </c>
      <c r="K73" s="21">
        <v>98185100</v>
      </c>
      <c r="L73" s="21">
        <v>106228347</v>
      </c>
      <c r="M73" s="21">
        <v>313960868</v>
      </c>
      <c r="N73" s="21"/>
      <c r="O73" s="21"/>
      <c r="P73" s="21"/>
      <c r="Q73" s="21"/>
      <c r="R73" s="21"/>
      <c r="S73" s="21"/>
      <c r="T73" s="21"/>
      <c r="U73" s="21"/>
      <c r="V73" s="21">
        <v>646174921</v>
      </c>
      <c r="W73" s="21">
        <v>576394138</v>
      </c>
      <c r="X73" s="21"/>
      <c r="Y73" s="20"/>
      <c r="Z73" s="23">
        <v>1338896732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9443206</v>
      </c>
      <c r="G74" s="21">
        <v>13770776</v>
      </c>
      <c r="H74" s="21">
        <v>-143448867</v>
      </c>
      <c r="I74" s="21">
        <v>-120234885</v>
      </c>
      <c r="J74" s="21">
        <v>13078223</v>
      </c>
      <c r="K74" s="21">
        <v>13104145</v>
      </c>
      <c r="L74" s="21">
        <v>-148082461</v>
      </c>
      <c r="M74" s="21">
        <v>-121900093</v>
      </c>
      <c r="N74" s="21"/>
      <c r="O74" s="21"/>
      <c r="P74" s="21"/>
      <c r="Q74" s="21"/>
      <c r="R74" s="21"/>
      <c r="S74" s="21"/>
      <c r="T74" s="21"/>
      <c r="U74" s="21"/>
      <c r="V74" s="21">
        <v>-242134978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336912749</v>
      </c>
      <c r="C75" s="28"/>
      <c r="D75" s="29">
        <v>523505780</v>
      </c>
      <c r="E75" s="30">
        <v>523505780</v>
      </c>
      <c r="F75" s="30">
        <v>35633996</v>
      </c>
      <c r="G75" s="30">
        <v>40682715</v>
      </c>
      <c r="H75" s="30">
        <v>40277741</v>
      </c>
      <c r="I75" s="30">
        <v>116594452</v>
      </c>
      <c r="J75" s="30">
        <v>39766191</v>
      </c>
      <c r="K75" s="30">
        <v>41154623</v>
      </c>
      <c r="L75" s="30">
        <v>42857217</v>
      </c>
      <c r="M75" s="30">
        <v>123778031</v>
      </c>
      <c r="N75" s="30"/>
      <c r="O75" s="30"/>
      <c r="P75" s="30"/>
      <c r="Q75" s="30"/>
      <c r="R75" s="30"/>
      <c r="S75" s="30"/>
      <c r="T75" s="30"/>
      <c r="U75" s="30"/>
      <c r="V75" s="30">
        <v>240372483</v>
      </c>
      <c r="W75" s="30">
        <v>116324138</v>
      </c>
      <c r="X75" s="30"/>
      <c r="Y75" s="29"/>
      <c r="Z75" s="31">
        <v>523505780</v>
      </c>
    </row>
    <row r="76" spans="1:26" ht="12.75" hidden="1">
      <c r="A76" s="42" t="s">
        <v>288</v>
      </c>
      <c r="B76" s="32">
        <v>22450997896</v>
      </c>
      <c r="C76" s="32"/>
      <c r="D76" s="33">
        <v>24526200795</v>
      </c>
      <c r="E76" s="34">
        <v>24526200795</v>
      </c>
      <c r="F76" s="34">
        <v>1608914577</v>
      </c>
      <c r="G76" s="34">
        <v>1514883720</v>
      </c>
      <c r="H76" s="34">
        <v>1734191325</v>
      </c>
      <c r="I76" s="34">
        <v>4857989622</v>
      </c>
      <c r="J76" s="34">
        <v>2551503192</v>
      </c>
      <c r="K76" s="34">
        <v>1852021311</v>
      </c>
      <c r="L76" s="34">
        <v>1626167015</v>
      </c>
      <c r="M76" s="34">
        <v>6029691518</v>
      </c>
      <c r="N76" s="34"/>
      <c r="O76" s="34"/>
      <c r="P76" s="34"/>
      <c r="Q76" s="34"/>
      <c r="R76" s="34"/>
      <c r="S76" s="34"/>
      <c r="T76" s="34"/>
      <c r="U76" s="34"/>
      <c r="V76" s="34">
        <v>10887681140</v>
      </c>
      <c r="W76" s="34">
        <v>12263100396</v>
      </c>
      <c r="X76" s="34"/>
      <c r="Y76" s="33"/>
      <c r="Z76" s="35">
        <v>24526200795</v>
      </c>
    </row>
    <row r="77" spans="1:26" ht="12.75" hidden="1">
      <c r="A77" s="37" t="s">
        <v>31</v>
      </c>
      <c r="B77" s="19">
        <v>4779642110</v>
      </c>
      <c r="C77" s="19"/>
      <c r="D77" s="20">
        <v>4833913478</v>
      </c>
      <c r="E77" s="21">
        <v>4833913478</v>
      </c>
      <c r="F77" s="21">
        <v>333738260</v>
      </c>
      <c r="G77" s="21">
        <v>425777449</v>
      </c>
      <c r="H77" s="21">
        <v>415230169</v>
      </c>
      <c r="I77" s="21">
        <v>1174745878</v>
      </c>
      <c r="J77" s="21">
        <v>473803513</v>
      </c>
      <c r="K77" s="21">
        <v>419614743</v>
      </c>
      <c r="L77" s="21">
        <v>396057023</v>
      </c>
      <c r="M77" s="21">
        <v>1289475279</v>
      </c>
      <c r="N77" s="21"/>
      <c r="O77" s="21"/>
      <c r="P77" s="21"/>
      <c r="Q77" s="21"/>
      <c r="R77" s="21"/>
      <c r="S77" s="21"/>
      <c r="T77" s="21"/>
      <c r="U77" s="21"/>
      <c r="V77" s="21">
        <v>2464221157</v>
      </c>
      <c r="W77" s="21">
        <v>2416956744</v>
      </c>
      <c r="X77" s="21"/>
      <c r="Y77" s="20"/>
      <c r="Z77" s="23">
        <v>4833913478</v>
      </c>
    </row>
    <row r="78" spans="1:26" ht="12.75" hidden="1">
      <c r="A78" s="38" t="s">
        <v>32</v>
      </c>
      <c r="B78" s="19">
        <v>17392337423</v>
      </c>
      <c r="C78" s="19"/>
      <c r="D78" s="20">
        <v>18823617619</v>
      </c>
      <c r="E78" s="21">
        <v>18823617619</v>
      </c>
      <c r="F78" s="21">
        <v>1239516538</v>
      </c>
      <c r="G78" s="21">
        <v>1048423556</v>
      </c>
      <c r="H78" s="21">
        <v>1278683415</v>
      </c>
      <c r="I78" s="21">
        <v>3566623509</v>
      </c>
      <c r="J78" s="21">
        <v>2037933488</v>
      </c>
      <c r="K78" s="21">
        <v>1391251945</v>
      </c>
      <c r="L78" s="21">
        <v>1187252775</v>
      </c>
      <c r="M78" s="21">
        <v>4616438208</v>
      </c>
      <c r="N78" s="21"/>
      <c r="O78" s="21"/>
      <c r="P78" s="21"/>
      <c r="Q78" s="21"/>
      <c r="R78" s="21"/>
      <c r="S78" s="21"/>
      <c r="T78" s="21"/>
      <c r="U78" s="21"/>
      <c r="V78" s="21">
        <v>8183061717</v>
      </c>
      <c r="W78" s="21">
        <v>9411808806</v>
      </c>
      <c r="X78" s="21"/>
      <c r="Y78" s="20"/>
      <c r="Z78" s="23">
        <v>18823617619</v>
      </c>
    </row>
    <row r="79" spans="1:26" ht="12.75" hidden="1">
      <c r="A79" s="39" t="s">
        <v>103</v>
      </c>
      <c r="B79" s="19">
        <v>11767044343</v>
      </c>
      <c r="C79" s="19"/>
      <c r="D79" s="20">
        <v>12359917962</v>
      </c>
      <c r="E79" s="21">
        <v>12359917962</v>
      </c>
      <c r="F79" s="21">
        <v>1033971342</v>
      </c>
      <c r="G79" s="21">
        <v>478964141</v>
      </c>
      <c r="H79" s="21">
        <v>1016626944</v>
      </c>
      <c r="I79" s="21">
        <v>2529562427</v>
      </c>
      <c r="J79" s="21">
        <v>1627724651</v>
      </c>
      <c r="K79" s="21">
        <v>857599304</v>
      </c>
      <c r="L79" s="21">
        <v>986507625</v>
      </c>
      <c r="M79" s="21">
        <v>3471831580</v>
      </c>
      <c r="N79" s="21"/>
      <c r="O79" s="21"/>
      <c r="P79" s="21"/>
      <c r="Q79" s="21"/>
      <c r="R79" s="21"/>
      <c r="S79" s="21"/>
      <c r="T79" s="21"/>
      <c r="U79" s="21"/>
      <c r="V79" s="21">
        <v>6001394007</v>
      </c>
      <c r="W79" s="21">
        <v>6179958978</v>
      </c>
      <c r="X79" s="21"/>
      <c r="Y79" s="20"/>
      <c r="Z79" s="23">
        <v>12359917962</v>
      </c>
    </row>
    <row r="80" spans="1:26" ht="12.75" hidden="1">
      <c r="A80" s="39" t="s">
        <v>104</v>
      </c>
      <c r="B80" s="19">
        <v>3399648680</v>
      </c>
      <c r="C80" s="19"/>
      <c r="D80" s="20">
        <v>3755164824</v>
      </c>
      <c r="E80" s="21">
        <v>3755164824</v>
      </c>
      <c r="F80" s="21">
        <v>127100018</v>
      </c>
      <c r="G80" s="21">
        <v>342494071</v>
      </c>
      <c r="H80" s="21">
        <v>157987115</v>
      </c>
      <c r="I80" s="21">
        <v>627581204</v>
      </c>
      <c r="J80" s="21">
        <v>238551696</v>
      </c>
      <c r="K80" s="21">
        <v>320345721</v>
      </c>
      <c r="L80" s="21">
        <v>54967217</v>
      </c>
      <c r="M80" s="21">
        <v>613864634</v>
      </c>
      <c r="N80" s="21"/>
      <c r="O80" s="21"/>
      <c r="P80" s="21"/>
      <c r="Q80" s="21"/>
      <c r="R80" s="21"/>
      <c r="S80" s="21"/>
      <c r="T80" s="21"/>
      <c r="U80" s="21"/>
      <c r="V80" s="21">
        <v>1241445838</v>
      </c>
      <c r="W80" s="21">
        <v>1877582412</v>
      </c>
      <c r="X80" s="21"/>
      <c r="Y80" s="20"/>
      <c r="Z80" s="23">
        <v>3755164824</v>
      </c>
    </row>
    <row r="81" spans="1:26" ht="12.75" hidden="1">
      <c r="A81" s="39" t="s">
        <v>105</v>
      </c>
      <c r="B81" s="19">
        <v>1092258568</v>
      </c>
      <c r="C81" s="19"/>
      <c r="D81" s="20">
        <v>1404511981</v>
      </c>
      <c r="E81" s="21">
        <v>1404511981</v>
      </c>
      <c r="F81" s="21">
        <v>53325753</v>
      </c>
      <c r="G81" s="21">
        <v>113621166</v>
      </c>
      <c r="H81" s="21">
        <v>67513127</v>
      </c>
      <c r="I81" s="21">
        <v>234460046</v>
      </c>
      <c r="J81" s="21">
        <v>95107935</v>
      </c>
      <c r="K81" s="21">
        <v>117637295</v>
      </c>
      <c r="L81" s="21">
        <v>87158642</v>
      </c>
      <c r="M81" s="21">
        <v>299903872</v>
      </c>
      <c r="N81" s="21"/>
      <c r="O81" s="21"/>
      <c r="P81" s="21"/>
      <c r="Q81" s="21"/>
      <c r="R81" s="21"/>
      <c r="S81" s="21"/>
      <c r="T81" s="21"/>
      <c r="U81" s="21"/>
      <c r="V81" s="21">
        <v>534363918</v>
      </c>
      <c r="W81" s="21">
        <v>702255990</v>
      </c>
      <c r="X81" s="21"/>
      <c r="Y81" s="20"/>
      <c r="Z81" s="23">
        <v>1404511981</v>
      </c>
    </row>
    <row r="82" spans="1:26" ht="12.75" hidden="1">
      <c r="A82" s="39" t="s">
        <v>106</v>
      </c>
      <c r="B82" s="19">
        <v>1072475926</v>
      </c>
      <c r="C82" s="19"/>
      <c r="D82" s="20">
        <v>1304022852</v>
      </c>
      <c r="E82" s="21">
        <v>1304022852</v>
      </c>
      <c r="F82" s="21">
        <v>80062988</v>
      </c>
      <c r="G82" s="21">
        <v>113344178</v>
      </c>
      <c r="H82" s="21">
        <v>83798517</v>
      </c>
      <c r="I82" s="21">
        <v>277205683</v>
      </c>
      <c r="J82" s="21">
        <v>96785694</v>
      </c>
      <c r="K82" s="21">
        <v>116012780</v>
      </c>
      <c r="L82" s="21">
        <v>78845900</v>
      </c>
      <c r="M82" s="21">
        <v>291644374</v>
      </c>
      <c r="N82" s="21"/>
      <c r="O82" s="21"/>
      <c r="P82" s="21"/>
      <c r="Q82" s="21"/>
      <c r="R82" s="21"/>
      <c r="S82" s="21"/>
      <c r="T82" s="21"/>
      <c r="U82" s="21"/>
      <c r="V82" s="21">
        <v>568850057</v>
      </c>
      <c r="W82" s="21">
        <v>652011426</v>
      </c>
      <c r="X82" s="21"/>
      <c r="Y82" s="20"/>
      <c r="Z82" s="23">
        <v>1304022852</v>
      </c>
    </row>
    <row r="83" spans="1:26" ht="12.75" hidden="1">
      <c r="A83" s="39" t="s">
        <v>107</v>
      </c>
      <c r="B83" s="19">
        <v>60909906</v>
      </c>
      <c r="C83" s="19"/>
      <c r="D83" s="20"/>
      <c r="E83" s="21"/>
      <c r="F83" s="21">
        <v>-54943563</v>
      </c>
      <c r="G83" s="21"/>
      <c r="H83" s="21">
        <v>-47242288</v>
      </c>
      <c r="I83" s="21">
        <v>-102185851</v>
      </c>
      <c r="J83" s="21">
        <v>-20236488</v>
      </c>
      <c r="K83" s="21">
        <v>-20343155</v>
      </c>
      <c r="L83" s="21">
        <v>-20226609</v>
      </c>
      <c r="M83" s="21">
        <v>-60806252</v>
      </c>
      <c r="N83" s="21"/>
      <c r="O83" s="21"/>
      <c r="P83" s="21"/>
      <c r="Q83" s="21"/>
      <c r="R83" s="21"/>
      <c r="S83" s="21"/>
      <c r="T83" s="21"/>
      <c r="U83" s="21"/>
      <c r="V83" s="21">
        <v>-162992103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279018363</v>
      </c>
      <c r="C84" s="28"/>
      <c r="D84" s="29">
        <v>868669698</v>
      </c>
      <c r="E84" s="30">
        <v>868669698</v>
      </c>
      <c r="F84" s="30">
        <v>35659779</v>
      </c>
      <c r="G84" s="30">
        <v>40682715</v>
      </c>
      <c r="H84" s="30">
        <v>40277741</v>
      </c>
      <c r="I84" s="30">
        <v>116620235</v>
      </c>
      <c r="J84" s="30">
        <v>39766191</v>
      </c>
      <c r="K84" s="30">
        <v>41154623</v>
      </c>
      <c r="L84" s="30">
        <v>42857217</v>
      </c>
      <c r="M84" s="30">
        <v>123778031</v>
      </c>
      <c r="N84" s="30"/>
      <c r="O84" s="30"/>
      <c r="P84" s="30"/>
      <c r="Q84" s="30"/>
      <c r="R84" s="30"/>
      <c r="S84" s="30"/>
      <c r="T84" s="30"/>
      <c r="U84" s="30"/>
      <c r="V84" s="30">
        <v>240398266</v>
      </c>
      <c r="W84" s="30">
        <v>434334846</v>
      </c>
      <c r="X84" s="30"/>
      <c r="Y84" s="29"/>
      <c r="Z84" s="31">
        <v>868669698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1960068009</v>
      </c>
      <c r="F5" s="358">
        <f t="shared" si="0"/>
        <v>1960068009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980034006</v>
      </c>
      <c r="Y5" s="358">
        <f t="shared" si="0"/>
        <v>-980034006</v>
      </c>
      <c r="Z5" s="359">
        <f>+IF(X5&lt;&gt;0,+(Y5/X5)*100,0)</f>
        <v>-100</v>
      </c>
      <c r="AA5" s="360">
        <f>+AA6+AA8+AA11+AA13+AA15</f>
        <v>1960068009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690037120</v>
      </c>
      <c r="F6" s="59">
        <f t="shared" si="1"/>
        <v>690037120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345018560</v>
      </c>
      <c r="Y6" s="59">
        <f t="shared" si="1"/>
        <v>-345018560</v>
      </c>
      <c r="Z6" s="61">
        <f>+IF(X6&lt;&gt;0,+(Y6/X6)*100,0)</f>
        <v>-100</v>
      </c>
      <c r="AA6" s="62">
        <f t="shared" si="1"/>
        <v>690037120</v>
      </c>
    </row>
    <row r="7" spans="1:27" ht="12.75">
      <c r="A7" s="291" t="s">
        <v>230</v>
      </c>
      <c r="B7" s="142"/>
      <c r="C7" s="60"/>
      <c r="D7" s="340"/>
      <c r="E7" s="60">
        <v>690037120</v>
      </c>
      <c r="F7" s="59">
        <v>690037120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345018560</v>
      </c>
      <c r="Y7" s="59">
        <v>-345018560</v>
      </c>
      <c r="Z7" s="61">
        <v>-100</v>
      </c>
      <c r="AA7" s="62">
        <v>690037120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747101081</v>
      </c>
      <c r="F8" s="59">
        <f t="shared" si="2"/>
        <v>747101081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373550541</v>
      </c>
      <c r="Y8" s="59">
        <f t="shared" si="2"/>
        <v>-373550541</v>
      </c>
      <c r="Z8" s="61">
        <f>+IF(X8&lt;&gt;0,+(Y8/X8)*100,0)</f>
        <v>-100</v>
      </c>
      <c r="AA8" s="62">
        <f>SUM(AA9:AA10)</f>
        <v>747101081</v>
      </c>
    </row>
    <row r="9" spans="1:27" ht="12.75">
      <c r="A9" s="291" t="s">
        <v>231</v>
      </c>
      <c r="B9" s="142"/>
      <c r="C9" s="60"/>
      <c r="D9" s="340"/>
      <c r="E9" s="60">
        <v>747101081</v>
      </c>
      <c r="F9" s="59">
        <v>747101081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373550541</v>
      </c>
      <c r="Y9" s="59">
        <v>-373550541</v>
      </c>
      <c r="Z9" s="61">
        <v>-100</v>
      </c>
      <c r="AA9" s="62">
        <v>747101081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244457197</v>
      </c>
      <c r="F11" s="364">
        <f t="shared" si="3"/>
        <v>244457197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122228599</v>
      </c>
      <c r="Y11" s="364">
        <f t="shared" si="3"/>
        <v>-122228599</v>
      </c>
      <c r="Z11" s="365">
        <f>+IF(X11&lt;&gt;0,+(Y11/X11)*100,0)</f>
        <v>-100</v>
      </c>
      <c r="AA11" s="366">
        <f t="shared" si="3"/>
        <v>244457197</v>
      </c>
    </row>
    <row r="12" spans="1:27" ht="12.75">
      <c r="A12" s="291" t="s">
        <v>233</v>
      </c>
      <c r="B12" s="136"/>
      <c r="C12" s="60"/>
      <c r="D12" s="340"/>
      <c r="E12" s="60">
        <v>244457197</v>
      </c>
      <c r="F12" s="59">
        <v>244457197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122228599</v>
      </c>
      <c r="Y12" s="59">
        <v>-122228599</v>
      </c>
      <c r="Z12" s="61">
        <v>-100</v>
      </c>
      <c r="AA12" s="62">
        <v>244457197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220190072</v>
      </c>
      <c r="F13" s="342">
        <f t="shared" si="4"/>
        <v>220190072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110095036</v>
      </c>
      <c r="Y13" s="342">
        <f t="shared" si="4"/>
        <v>-110095036</v>
      </c>
      <c r="Z13" s="335">
        <f>+IF(X13&lt;&gt;0,+(Y13/X13)*100,0)</f>
        <v>-100</v>
      </c>
      <c r="AA13" s="273">
        <f t="shared" si="4"/>
        <v>220190072</v>
      </c>
    </row>
    <row r="14" spans="1:27" ht="12.75">
      <c r="A14" s="291" t="s">
        <v>234</v>
      </c>
      <c r="B14" s="136"/>
      <c r="C14" s="60"/>
      <c r="D14" s="340"/>
      <c r="E14" s="60">
        <v>220190072</v>
      </c>
      <c r="F14" s="59">
        <v>220190072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110095036</v>
      </c>
      <c r="Y14" s="59">
        <v>-110095036</v>
      </c>
      <c r="Z14" s="61">
        <v>-100</v>
      </c>
      <c r="AA14" s="62">
        <v>220190072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58282539</v>
      </c>
      <c r="F15" s="59">
        <f t="shared" si="5"/>
        <v>58282539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29141270</v>
      </c>
      <c r="Y15" s="59">
        <f t="shared" si="5"/>
        <v>-29141270</v>
      </c>
      <c r="Z15" s="61">
        <f>+IF(X15&lt;&gt;0,+(Y15/X15)*100,0)</f>
        <v>-100</v>
      </c>
      <c r="AA15" s="62">
        <f>SUM(AA16:AA20)</f>
        <v>58282539</v>
      </c>
    </row>
    <row r="16" spans="1:27" ht="12.75">
      <c r="A16" s="291" t="s">
        <v>235</v>
      </c>
      <c r="B16" s="300"/>
      <c r="C16" s="60"/>
      <c r="D16" s="340"/>
      <c r="E16" s="60">
        <v>58282539</v>
      </c>
      <c r="F16" s="59">
        <v>58282539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29141270</v>
      </c>
      <c r="Y16" s="59">
        <v>-29141270</v>
      </c>
      <c r="Z16" s="61">
        <v>-100</v>
      </c>
      <c r="AA16" s="62">
        <v>58282539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97701601</v>
      </c>
      <c r="F22" s="345">
        <f t="shared" si="6"/>
        <v>97701601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48850801</v>
      </c>
      <c r="Y22" s="345">
        <f t="shared" si="6"/>
        <v>-48850801</v>
      </c>
      <c r="Z22" s="336">
        <f>+IF(X22&lt;&gt;0,+(Y22/X22)*100,0)</f>
        <v>-100</v>
      </c>
      <c r="AA22" s="350">
        <f>SUM(AA23:AA32)</f>
        <v>97701601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97701601</v>
      </c>
      <c r="F32" s="59">
        <v>97701601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48850801</v>
      </c>
      <c r="Y32" s="59">
        <v>-48850801</v>
      </c>
      <c r="Z32" s="61">
        <v>-100</v>
      </c>
      <c r="AA32" s="62">
        <v>97701601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48083026</v>
      </c>
      <c r="F37" s="345">
        <f t="shared" si="8"/>
        <v>48083026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24041513</v>
      </c>
      <c r="Y37" s="345">
        <f t="shared" si="8"/>
        <v>-24041513</v>
      </c>
      <c r="Z37" s="336">
        <f>+IF(X37&lt;&gt;0,+(Y37/X37)*100,0)</f>
        <v>-100</v>
      </c>
      <c r="AA37" s="350">
        <f t="shared" si="8"/>
        <v>48083026</v>
      </c>
    </row>
    <row r="38" spans="1:27" ht="12.75">
      <c r="A38" s="361" t="s">
        <v>214</v>
      </c>
      <c r="B38" s="142"/>
      <c r="C38" s="60"/>
      <c r="D38" s="340"/>
      <c r="E38" s="60">
        <v>48083026</v>
      </c>
      <c r="F38" s="59">
        <v>48083026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24041513</v>
      </c>
      <c r="Y38" s="59">
        <v>-24041513</v>
      </c>
      <c r="Z38" s="61">
        <v>-100</v>
      </c>
      <c r="AA38" s="62">
        <v>48083026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310313837</v>
      </c>
      <c r="F40" s="345">
        <f t="shared" si="9"/>
        <v>310313837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155156920</v>
      </c>
      <c r="Y40" s="345">
        <f t="shared" si="9"/>
        <v>-155156920</v>
      </c>
      <c r="Z40" s="336">
        <f>+IF(X40&lt;&gt;0,+(Y40/X40)*100,0)</f>
        <v>-100</v>
      </c>
      <c r="AA40" s="350">
        <f>SUM(AA41:AA49)</f>
        <v>310313837</v>
      </c>
    </row>
    <row r="41" spans="1:27" ht="12.75">
      <c r="A41" s="361" t="s">
        <v>249</v>
      </c>
      <c r="B41" s="142"/>
      <c r="C41" s="362"/>
      <c r="D41" s="363"/>
      <c r="E41" s="362">
        <v>174184265</v>
      </c>
      <c r="F41" s="364">
        <v>174184265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87092133</v>
      </c>
      <c r="Y41" s="364">
        <v>-87092133</v>
      </c>
      <c r="Z41" s="365">
        <v>-100</v>
      </c>
      <c r="AA41" s="366">
        <v>174184265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4470710</v>
      </c>
      <c r="F43" s="370">
        <v>4470710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2235355</v>
      </c>
      <c r="Y43" s="370">
        <v>-2235355</v>
      </c>
      <c r="Z43" s="371">
        <v>-100</v>
      </c>
      <c r="AA43" s="303">
        <v>4470710</v>
      </c>
    </row>
    <row r="44" spans="1:27" ht="12.75">
      <c r="A44" s="361" t="s">
        <v>252</v>
      </c>
      <c r="B44" s="136"/>
      <c r="C44" s="60"/>
      <c r="D44" s="368"/>
      <c r="E44" s="54">
        <v>34963607</v>
      </c>
      <c r="F44" s="53">
        <v>34963607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17481804</v>
      </c>
      <c r="Y44" s="53">
        <v>-17481804</v>
      </c>
      <c r="Z44" s="94">
        <v>-100</v>
      </c>
      <c r="AA44" s="95">
        <v>34963607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96695255</v>
      </c>
      <c r="F48" s="53">
        <v>96695255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48347628</v>
      </c>
      <c r="Y48" s="53">
        <v>-48347628</v>
      </c>
      <c r="Z48" s="94">
        <v>-100</v>
      </c>
      <c r="AA48" s="95">
        <v>96695255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2416166473</v>
      </c>
      <c r="F60" s="264">
        <f t="shared" si="14"/>
        <v>2416166473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1208083240</v>
      </c>
      <c r="Y60" s="264">
        <f t="shared" si="14"/>
        <v>-1208083240</v>
      </c>
      <c r="Z60" s="337">
        <f>+IF(X60&lt;&gt;0,+(Y60/X60)*100,0)</f>
        <v>-100</v>
      </c>
      <c r="AA60" s="232">
        <f>+AA57+AA54+AA51+AA40+AA37+AA34+AA22+AA5</f>
        <v>2416166473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8411162382</v>
      </c>
      <c r="D5" s="153">
        <f>SUM(D6:D8)</f>
        <v>0</v>
      </c>
      <c r="E5" s="154">
        <f t="shared" si="0"/>
        <v>8851663718</v>
      </c>
      <c r="F5" s="100">
        <f t="shared" si="0"/>
        <v>8851663718</v>
      </c>
      <c r="G5" s="100">
        <f t="shared" si="0"/>
        <v>732155956</v>
      </c>
      <c r="H5" s="100">
        <f t="shared" si="0"/>
        <v>1108718697</v>
      </c>
      <c r="I5" s="100">
        <f t="shared" si="0"/>
        <v>390684844</v>
      </c>
      <c r="J5" s="100">
        <f t="shared" si="0"/>
        <v>2231559497</v>
      </c>
      <c r="K5" s="100">
        <f t="shared" si="0"/>
        <v>472998113</v>
      </c>
      <c r="L5" s="100">
        <f t="shared" si="0"/>
        <v>496971389</v>
      </c>
      <c r="M5" s="100">
        <f t="shared" si="0"/>
        <v>1191291941</v>
      </c>
      <c r="N5" s="100">
        <f t="shared" si="0"/>
        <v>2161261443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4392820940</v>
      </c>
      <c r="X5" s="100">
        <f t="shared" si="0"/>
        <v>3822415866</v>
      </c>
      <c r="Y5" s="100">
        <f t="shared" si="0"/>
        <v>570405074</v>
      </c>
      <c r="Z5" s="137">
        <f>+IF(X5&lt;&gt;0,+(Y5/X5)*100,0)</f>
        <v>14.92263254434702</v>
      </c>
      <c r="AA5" s="153">
        <f>SUM(AA6:AA8)</f>
        <v>8851663718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8411162382</v>
      </c>
      <c r="D7" s="157"/>
      <c r="E7" s="158">
        <v>8851663718</v>
      </c>
      <c r="F7" s="159">
        <v>8851663718</v>
      </c>
      <c r="G7" s="159">
        <v>732155956</v>
      </c>
      <c r="H7" s="159">
        <v>1108718697</v>
      </c>
      <c r="I7" s="159">
        <v>390684844</v>
      </c>
      <c r="J7" s="159">
        <v>2231559497</v>
      </c>
      <c r="K7" s="159">
        <v>472998113</v>
      </c>
      <c r="L7" s="159">
        <v>496971389</v>
      </c>
      <c r="M7" s="159">
        <v>1191291941</v>
      </c>
      <c r="N7" s="159">
        <v>2161261443</v>
      </c>
      <c r="O7" s="159"/>
      <c r="P7" s="159"/>
      <c r="Q7" s="159"/>
      <c r="R7" s="159"/>
      <c r="S7" s="159"/>
      <c r="T7" s="159"/>
      <c r="U7" s="159"/>
      <c r="V7" s="159"/>
      <c r="W7" s="159">
        <v>4392820940</v>
      </c>
      <c r="X7" s="159">
        <v>3822415866</v>
      </c>
      <c r="Y7" s="159">
        <v>570405074</v>
      </c>
      <c r="Z7" s="141">
        <v>14.92</v>
      </c>
      <c r="AA7" s="157">
        <v>8851663718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1549740146</v>
      </c>
      <c r="D9" s="153">
        <f>SUM(D10:D14)</f>
        <v>0</v>
      </c>
      <c r="E9" s="154">
        <f t="shared" si="1"/>
        <v>1675672832</v>
      </c>
      <c r="F9" s="100">
        <f t="shared" si="1"/>
        <v>1675672832</v>
      </c>
      <c r="G9" s="100">
        <f t="shared" si="1"/>
        <v>67292999</v>
      </c>
      <c r="H9" s="100">
        <f t="shared" si="1"/>
        <v>95358791</v>
      </c>
      <c r="I9" s="100">
        <f t="shared" si="1"/>
        <v>25276067</v>
      </c>
      <c r="J9" s="100">
        <f t="shared" si="1"/>
        <v>187927857</v>
      </c>
      <c r="K9" s="100">
        <f t="shared" si="1"/>
        <v>95521538</v>
      </c>
      <c r="L9" s="100">
        <f t="shared" si="1"/>
        <v>111985251</v>
      </c>
      <c r="M9" s="100">
        <f t="shared" si="1"/>
        <v>129964165</v>
      </c>
      <c r="N9" s="100">
        <f t="shared" si="1"/>
        <v>337470954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525398811</v>
      </c>
      <c r="X9" s="100">
        <f t="shared" si="1"/>
        <v>396629048</v>
      </c>
      <c r="Y9" s="100">
        <f t="shared" si="1"/>
        <v>128769763</v>
      </c>
      <c r="Z9" s="137">
        <f>+IF(X9&lt;&gt;0,+(Y9/X9)*100,0)</f>
        <v>32.4660444436233</v>
      </c>
      <c r="AA9" s="153">
        <f>SUM(AA10:AA14)</f>
        <v>1675672832</v>
      </c>
    </row>
    <row r="10" spans="1:27" ht="12.75">
      <c r="A10" s="138" t="s">
        <v>79</v>
      </c>
      <c r="B10" s="136"/>
      <c r="C10" s="155">
        <v>196008659</v>
      </c>
      <c r="D10" s="155"/>
      <c r="E10" s="156">
        <v>215641622</v>
      </c>
      <c r="F10" s="60">
        <v>215641622</v>
      </c>
      <c r="G10" s="60">
        <v>2660017</v>
      </c>
      <c r="H10" s="60">
        <v>69920797</v>
      </c>
      <c r="I10" s="60">
        <v>2398132</v>
      </c>
      <c r="J10" s="60">
        <v>74978946</v>
      </c>
      <c r="K10" s="60">
        <v>52884005</v>
      </c>
      <c r="L10" s="60">
        <v>2569556</v>
      </c>
      <c r="M10" s="60">
        <v>2696317</v>
      </c>
      <c r="N10" s="60">
        <v>58149878</v>
      </c>
      <c r="O10" s="60"/>
      <c r="P10" s="60"/>
      <c r="Q10" s="60"/>
      <c r="R10" s="60"/>
      <c r="S10" s="60"/>
      <c r="T10" s="60"/>
      <c r="U10" s="60"/>
      <c r="V10" s="60"/>
      <c r="W10" s="60">
        <v>133128824</v>
      </c>
      <c r="X10" s="60">
        <v>1600047</v>
      </c>
      <c r="Y10" s="60">
        <v>131528777</v>
      </c>
      <c r="Z10" s="140">
        <v>8220.31</v>
      </c>
      <c r="AA10" s="155">
        <v>215641622</v>
      </c>
    </row>
    <row r="11" spans="1:27" ht="12.75">
      <c r="A11" s="138" t="s">
        <v>80</v>
      </c>
      <c r="B11" s="136"/>
      <c r="C11" s="155">
        <v>14268687</v>
      </c>
      <c r="D11" s="155"/>
      <c r="E11" s="156">
        <v>15699319</v>
      </c>
      <c r="F11" s="60">
        <v>15699319</v>
      </c>
      <c r="G11" s="60">
        <v>386772</v>
      </c>
      <c r="H11" s="60">
        <v>450916</v>
      </c>
      <c r="I11" s="60">
        <v>368426</v>
      </c>
      <c r="J11" s="60">
        <v>1206114</v>
      </c>
      <c r="K11" s="60">
        <v>458360</v>
      </c>
      <c r="L11" s="60">
        <v>530836</v>
      </c>
      <c r="M11" s="60">
        <v>195700</v>
      </c>
      <c r="N11" s="60">
        <v>1184896</v>
      </c>
      <c r="O11" s="60"/>
      <c r="P11" s="60"/>
      <c r="Q11" s="60"/>
      <c r="R11" s="60"/>
      <c r="S11" s="60"/>
      <c r="T11" s="60"/>
      <c r="U11" s="60"/>
      <c r="V11" s="60"/>
      <c r="W11" s="60">
        <v>2391010</v>
      </c>
      <c r="X11" s="60"/>
      <c r="Y11" s="60">
        <v>2391010</v>
      </c>
      <c r="Z11" s="140">
        <v>0</v>
      </c>
      <c r="AA11" s="155">
        <v>15699319</v>
      </c>
    </row>
    <row r="12" spans="1:27" ht="12.75">
      <c r="A12" s="138" t="s">
        <v>81</v>
      </c>
      <c r="B12" s="136"/>
      <c r="C12" s="155">
        <v>3192510</v>
      </c>
      <c r="D12" s="155"/>
      <c r="E12" s="156">
        <v>8536430</v>
      </c>
      <c r="F12" s="60">
        <v>8536430</v>
      </c>
      <c r="G12" s="60">
        <v>186741</v>
      </c>
      <c r="H12" s="60">
        <v>403923</v>
      </c>
      <c r="I12" s="60">
        <v>161632</v>
      </c>
      <c r="J12" s="60">
        <v>752296</v>
      </c>
      <c r="K12" s="60">
        <v>225475</v>
      </c>
      <c r="L12" s="60">
        <v>-401505</v>
      </c>
      <c r="M12" s="60">
        <v>1048412</v>
      </c>
      <c r="N12" s="60">
        <v>872382</v>
      </c>
      <c r="O12" s="60"/>
      <c r="P12" s="60"/>
      <c r="Q12" s="60"/>
      <c r="R12" s="60"/>
      <c r="S12" s="60"/>
      <c r="T12" s="60"/>
      <c r="U12" s="60"/>
      <c r="V12" s="60"/>
      <c r="W12" s="60">
        <v>1624678</v>
      </c>
      <c r="X12" s="60">
        <v>91626000</v>
      </c>
      <c r="Y12" s="60">
        <v>-90001322</v>
      </c>
      <c r="Z12" s="140">
        <v>-98.23</v>
      </c>
      <c r="AA12" s="155">
        <v>8536430</v>
      </c>
    </row>
    <row r="13" spans="1:27" ht="12.75">
      <c r="A13" s="138" t="s">
        <v>82</v>
      </c>
      <c r="B13" s="136"/>
      <c r="C13" s="155">
        <v>1183001734</v>
      </c>
      <c r="D13" s="155"/>
      <c r="E13" s="156">
        <v>1262022117</v>
      </c>
      <c r="F13" s="60">
        <v>1262022117</v>
      </c>
      <c r="G13" s="60">
        <v>7818956</v>
      </c>
      <c r="H13" s="60">
        <v>22492508</v>
      </c>
      <c r="I13" s="60">
        <v>22692891</v>
      </c>
      <c r="J13" s="60">
        <v>53004355</v>
      </c>
      <c r="K13" s="60">
        <v>38179858</v>
      </c>
      <c r="L13" s="60">
        <v>65860423</v>
      </c>
      <c r="M13" s="60">
        <v>124076976</v>
      </c>
      <c r="N13" s="60">
        <v>228117257</v>
      </c>
      <c r="O13" s="60"/>
      <c r="P13" s="60"/>
      <c r="Q13" s="60"/>
      <c r="R13" s="60"/>
      <c r="S13" s="60"/>
      <c r="T13" s="60"/>
      <c r="U13" s="60"/>
      <c r="V13" s="60"/>
      <c r="W13" s="60">
        <v>281121612</v>
      </c>
      <c r="X13" s="60">
        <v>231161787</v>
      </c>
      <c r="Y13" s="60">
        <v>49959825</v>
      </c>
      <c r="Z13" s="140">
        <v>21.61</v>
      </c>
      <c r="AA13" s="155">
        <v>1262022117</v>
      </c>
    </row>
    <row r="14" spans="1:27" ht="12.75">
      <c r="A14" s="138" t="s">
        <v>83</v>
      </c>
      <c r="B14" s="136"/>
      <c r="C14" s="157">
        <v>153268556</v>
      </c>
      <c r="D14" s="157"/>
      <c r="E14" s="158">
        <v>173773344</v>
      </c>
      <c r="F14" s="159">
        <v>173773344</v>
      </c>
      <c r="G14" s="159">
        <v>56240513</v>
      </c>
      <c r="H14" s="159">
        <v>2090647</v>
      </c>
      <c r="I14" s="159">
        <v>-345014</v>
      </c>
      <c r="J14" s="159">
        <v>57986146</v>
      </c>
      <c r="K14" s="159">
        <v>3773840</v>
      </c>
      <c r="L14" s="159">
        <v>43425941</v>
      </c>
      <c r="M14" s="159">
        <v>1946760</v>
      </c>
      <c r="N14" s="159">
        <v>49146541</v>
      </c>
      <c r="O14" s="159"/>
      <c r="P14" s="159"/>
      <c r="Q14" s="159"/>
      <c r="R14" s="159"/>
      <c r="S14" s="159"/>
      <c r="T14" s="159"/>
      <c r="U14" s="159"/>
      <c r="V14" s="159"/>
      <c r="W14" s="159">
        <v>107132687</v>
      </c>
      <c r="X14" s="159">
        <v>72241214</v>
      </c>
      <c r="Y14" s="159">
        <v>34891473</v>
      </c>
      <c r="Z14" s="141">
        <v>48.3</v>
      </c>
      <c r="AA14" s="157">
        <v>173773344</v>
      </c>
    </row>
    <row r="15" spans="1:27" ht="12.75">
      <c r="A15" s="135" t="s">
        <v>84</v>
      </c>
      <c r="B15" s="142"/>
      <c r="C15" s="153">
        <f aca="true" t="shared" si="2" ref="C15:Y15">SUM(C16:C18)</f>
        <v>1001082534</v>
      </c>
      <c r="D15" s="153">
        <f>SUM(D16:D18)</f>
        <v>0</v>
      </c>
      <c r="E15" s="154">
        <f t="shared" si="2"/>
        <v>1205019626</v>
      </c>
      <c r="F15" s="100">
        <f t="shared" si="2"/>
        <v>1205019626</v>
      </c>
      <c r="G15" s="100">
        <f t="shared" si="2"/>
        <v>21045772</v>
      </c>
      <c r="H15" s="100">
        <f t="shared" si="2"/>
        <v>25579781</v>
      </c>
      <c r="I15" s="100">
        <f t="shared" si="2"/>
        <v>30178652</v>
      </c>
      <c r="J15" s="100">
        <f t="shared" si="2"/>
        <v>76804205</v>
      </c>
      <c r="K15" s="100">
        <f t="shared" si="2"/>
        <v>62170996</v>
      </c>
      <c r="L15" s="100">
        <f t="shared" si="2"/>
        <v>38953531</v>
      </c>
      <c r="M15" s="100">
        <f t="shared" si="2"/>
        <v>55075906</v>
      </c>
      <c r="N15" s="100">
        <f t="shared" si="2"/>
        <v>156200433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233004638</v>
      </c>
      <c r="X15" s="100">
        <f t="shared" si="2"/>
        <v>435282806</v>
      </c>
      <c r="Y15" s="100">
        <f t="shared" si="2"/>
        <v>-202278168</v>
      </c>
      <c r="Z15" s="137">
        <f>+IF(X15&lt;&gt;0,+(Y15/X15)*100,0)</f>
        <v>-46.47051645775321</v>
      </c>
      <c r="AA15" s="153">
        <f>SUM(AA16:AA18)</f>
        <v>1205019626</v>
      </c>
    </row>
    <row r="16" spans="1:27" ht="12.75">
      <c r="A16" s="138" t="s">
        <v>85</v>
      </c>
      <c r="B16" s="136"/>
      <c r="C16" s="155">
        <v>115244641</v>
      </c>
      <c r="D16" s="155"/>
      <c r="E16" s="156">
        <v>69663603</v>
      </c>
      <c r="F16" s="60">
        <v>69663603</v>
      </c>
      <c r="G16" s="60">
        <v>3247096</v>
      </c>
      <c r="H16" s="60">
        <v>3458466</v>
      </c>
      <c r="I16" s="60">
        <v>7509645</v>
      </c>
      <c r="J16" s="60">
        <v>14215207</v>
      </c>
      <c r="K16" s="60">
        <v>3481914</v>
      </c>
      <c r="L16" s="60">
        <v>5105055</v>
      </c>
      <c r="M16" s="60">
        <v>5108566</v>
      </c>
      <c r="N16" s="60">
        <v>13695535</v>
      </c>
      <c r="O16" s="60"/>
      <c r="P16" s="60"/>
      <c r="Q16" s="60"/>
      <c r="R16" s="60"/>
      <c r="S16" s="60"/>
      <c r="T16" s="60"/>
      <c r="U16" s="60"/>
      <c r="V16" s="60"/>
      <c r="W16" s="60">
        <v>27910742</v>
      </c>
      <c r="X16" s="60">
        <v>1780005</v>
      </c>
      <c r="Y16" s="60">
        <v>26130737</v>
      </c>
      <c r="Z16" s="140">
        <v>1468.01</v>
      </c>
      <c r="AA16" s="155">
        <v>69663603</v>
      </c>
    </row>
    <row r="17" spans="1:27" ht="12.75">
      <c r="A17" s="138" t="s">
        <v>86</v>
      </c>
      <c r="B17" s="136"/>
      <c r="C17" s="155">
        <v>885810785</v>
      </c>
      <c r="D17" s="155"/>
      <c r="E17" s="156">
        <v>1135218467</v>
      </c>
      <c r="F17" s="60">
        <v>1135218467</v>
      </c>
      <c r="G17" s="60">
        <v>17797681</v>
      </c>
      <c r="H17" s="60">
        <v>22121315</v>
      </c>
      <c r="I17" s="60">
        <v>22669007</v>
      </c>
      <c r="J17" s="60">
        <v>62588003</v>
      </c>
      <c r="K17" s="60">
        <v>58689082</v>
      </c>
      <c r="L17" s="60">
        <v>33848476</v>
      </c>
      <c r="M17" s="60">
        <v>49967340</v>
      </c>
      <c r="N17" s="60">
        <v>142504898</v>
      </c>
      <c r="O17" s="60"/>
      <c r="P17" s="60"/>
      <c r="Q17" s="60"/>
      <c r="R17" s="60"/>
      <c r="S17" s="60"/>
      <c r="T17" s="60"/>
      <c r="U17" s="60"/>
      <c r="V17" s="60"/>
      <c r="W17" s="60">
        <v>205092901</v>
      </c>
      <c r="X17" s="60">
        <v>433502801</v>
      </c>
      <c r="Y17" s="60">
        <v>-228409900</v>
      </c>
      <c r="Z17" s="140">
        <v>-52.69</v>
      </c>
      <c r="AA17" s="155">
        <v>1135218467</v>
      </c>
    </row>
    <row r="18" spans="1:27" ht="12.75">
      <c r="A18" s="138" t="s">
        <v>87</v>
      </c>
      <c r="B18" s="136"/>
      <c r="C18" s="155">
        <v>27108</v>
      </c>
      <c r="D18" s="155"/>
      <c r="E18" s="156">
        <v>137556</v>
      </c>
      <c r="F18" s="60">
        <v>137556</v>
      </c>
      <c r="G18" s="60">
        <v>995</v>
      </c>
      <c r="H18" s="60"/>
      <c r="I18" s="60"/>
      <c r="J18" s="60">
        <v>995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995</v>
      </c>
      <c r="X18" s="60"/>
      <c r="Y18" s="60">
        <v>995</v>
      </c>
      <c r="Z18" s="140">
        <v>0</v>
      </c>
      <c r="AA18" s="155">
        <v>137556</v>
      </c>
    </row>
    <row r="19" spans="1:27" ht="12.75">
      <c r="A19" s="135" t="s">
        <v>88</v>
      </c>
      <c r="B19" s="142"/>
      <c r="C19" s="153">
        <f aca="true" t="shared" si="3" ref="C19:Y19">SUM(C20:C23)</f>
        <v>22832878041</v>
      </c>
      <c r="D19" s="153">
        <f>SUM(D20:D23)</f>
        <v>0</v>
      </c>
      <c r="E19" s="154">
        <f t="shared" si="3"/>
        <v>25481132208</v>
      </c>
      <c r="F19" s="100">
        <f t="shared" si="3"/>
        <v>25481132208</v>
      </c>
      <c r="G19" s="100">
        <f t="shared" si="3"/>
        <v>3053378789</v>
      </c>
      <c r="H19" s="100">
        <f t="shared" si="3"/>
        <v>2511360871</v>
      </c>
      <c r="I19" s="100">
        <f t="shared" si="3"/>
        <v>1905988121</v>
      </c>
      <c r="J19" s="100">
        <f t="shared" si="3"/>
        <v>7470727781</v>
      </c>
      <c r="K19" s="100">
        <f t="shared" si="3"/>
        <v>1931812204</v>
      </c>
      <c r="L19" s="100">
        <f t="shared" si="3"/>
        <v>1730145344</v>
      </c>
      <c r="M19" s="100">
        <f t="shared" si="3"/>
        <v>2785105029</v>
      </c>
      <c r="N19" s="100">
        <f t="shared" si="3"/>
        <v>6447062577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13917790358</v>
      </c>
      <c r="X19" s="100">
        <f t="shared" si="3"/>
        <v>11980767375</v>
      </c>
      <c r="Y19" s="100">
        <f t="shared" si="3"/>
        <v>1937022983</v>
      </c>
      <c r="Z19" s="137">
        <f>+IF(X19&lt;&gt;0,+(Y19/X19)*100,0)</f>
        <v>16.167770580722088</v>
      </c>
      <c r="AA19" s="153">
        <f>SUM(AA20:AA23)</f>
        <v>25481132208</v>
      </c>
    </row>
    <row r="20" spans="1:27" ht="12.75">
      <c r="A20" s="138" t="s">
        <v>89</v>
      </c>
      <c r="B20" s="136"/>
      <c r="C20" s="155">
        <v>13738776455</v>
      </c>
      <c r="D20" s="155"/>
      <c r="E20" s="156">
        <v>14689417796</v>
      </c>
      <c r="F20" s="60">
        <v>14689417796</v>
      </c>
      <c r="G20" s="60">
        <v>1634252749</v>
      </c>
      <c r="H20" s="60">
        <v>1835590622</v>
      </c>
      <c r="I20" s="60">
        <v>1169139468</v>
      </c>
      <c r="J20" s="60">
        <v>4638982839</v>
      </c>
      <c r="K20" s="60">
        <v>1090024600</v>
      </c>
      <c r="L20" s="60">
        <v>998966461</v>
      </c>
      <c r="M20" s="60">
        <v>1338305879</v>
      </c>
      <c r="N20" s="60">
        <v>3427296940</v>
      </c>
      <c r="O20" s="60"/>
      <c r="P20" s="60"/>
      <c r="Q20" s="60"/>
      <c r="R20" s="60"/>
      <c r="S20" s="60"/>
      <c r="T20" s="60"/>
      <c r="U20" s="60"/>
      <c r="V20" s="60"/>
      <c r="W20" s="60">
        <v>8066279779</v>
      </c>
      <c r="X20" s="60">
        <v>6541717000</v>
      </c>
      <c r="Y20" s="60">
        <v>1524562779</v>
      </c>
      <c r="Z20" s="140">
        <v>23.31</v>
      </c>
      <c r="AA20" s="155">
        <v>14689417796</v>
      </c>
    </row>
    <row r="21" spans="1:27" ht="12.75">
      <c r="A21" s="138" t="s">
        <v>90</v>
      </c>
      <c r="B21" s="136"/>
      <c r="C21" s="155">
        <v>5211441476</v>
      </c>
      <c r="D21" s="155"/>
      <c r="E21" s="156">
        <v>6224242147</v>
      </c>
      <c r="F21" s="60">
        <v>6224242147</v>
      </c>
      <c r="G21" s="60">
        <v>1000187353</v>
      </c>
      <c r="H21" s="60">
        <v>485540360</v>
      </c>
      <c r="I21" s="60">
        <v>534072453</v>
      </c>
      <c r="J21" s="60">
        <v>2019800166</v>
      </c>
      <c r="K21" s="60">
        <v>634366167</v>
      </c>
      <c r="L21" s="60">
        <v>548826845</v>
      </c>
      <c r="M21" s="60">
        <v>1083536226</v>
      </c>
      <c r="N21" s="60">
        <v>2266729238</v>
      </c>
      <c r="O21" s="60"/>
      <c r="P21" s="60"/>
      <c r="Q21" s="60"/>
      <c r="R21" s="60"/>
      <c r="S21" s="60"/>
      <c r="T21" s="60"/>
      <c r="U21" s="60"/>
      <c r="V21" s="60"/>
      <c r="W21" s="60">
        <v>4286529404</v>
      </c>
      <c r="X21" s="60">
        <v>3425985911</v>
      </c>
      <c r="Y21" s="60">
        <v>860543493</v>
      </c>
      <c r="Z21" s="140">
        <v>25.12</v>
      </c>
      <c r="AA21" s="155">
        <v>6224242147</v>
      </c>
    </row>
    <row r="22" spans="1:27" ht="12.75">
      <c r="A22" s="138" t="s">
        <v>91</v>
      </c>
      <c r="B22" s="136"/>
      <c r="C22" s="157">
        <v>2141173005</v>
      </c>
      <c r="D22" s="157"/>
      <c r="E22" s="158">
        <v>2619350210</v>
      </c>
      <c r="F22" s="159">
        <v>2619350210</v>
      </c>
      <c r="G22" s="159">
        <v>86037474</v>
      </c>
      <c r="H22" s="159">
        <v>71503687</v>
      </c>
      <c r="I22" s="159">
        <v>86125196</v>
      </c>
      <c r="J22" s="159">
        <v>243666357</v>
      </c>
      <c r="K22" s="159">
        <v>89217666</v>
      </c>
      <c r="L22" s="159">
        <v>75516946</v>
      </c>
      <c r="M22" s="159">
        <v>75282087</v>
      </c>
      <c r="N22" s="159">
        <v>240016699</v>
      </c>
      <c r="O22" s="159"/>
      <c r="P22" s="159"/>
      <c r="Q22" s="159"/>
      <c r="R22" s="159"/>
      <c r="S22" s="159"/>
      <c r="T22" s="159"/>
      <c r="U22" s="159"/>
      <c r="V22" s="159"/>
      <c r="W22" s="159">
        <v>483683056</v>
      </c>
      <c r="X22" s="159">
        <v>1251487980</v>
      </c>
      <c r="Y22" s="159">
        <v>-767804924</v>
      </c>
      <c r="Z22" s="141">
        <v>-61.35</v>
      </c>
      <c r="AA22" s="157">
        <v>2619350210</v>
      </c>
    </row>
    <row r="23" spans="1:27" ht="12.75">
      <c r="A23" s="138" t="s">
        <v>92</v>
      </c>
      <c r="B23" s="136"/>
      <c r="C23" s="155">
        <v>1741487105</v>
      </c>
      <c r="D23" s="155"/>
      <c r="E23" s="156">
        <v>1948122055</v>
      </c>
      <c r="F23" s="60">
        <v>1948122055</v>
      </c>
      <c r="G23" s="60">
        <v>332901213</v>
      </c>
      <c r="H23" s="60">
        <v>118726202</v>
      </c>
      <c r="I23" s="60">
        <v>116651004</v>
      </c>
      <c r="J23" s="60">
        <v>568278419</v>
      </c>
      <c r="K23" s="60">
        <v>118203771</v>
      </c>
      <c r="L23" s="60">
        <v>106835092</v>
      </c>
      <c r="M23" s="60">
        <v>287980837</v>
      </c>
      <c r="N23" s="60">
        <v>513019700</v>
      </c>
      <c r="O23" s="60"/>
      <c r="P23" s="60"/>
      <c r="Q23" s="60"/>
      <c r="R23" s="60"/>
      <c r="S23" s="60"/>
      <c r="T23" s="60"/>
      <c r="U23" s="60"/>
      <c r="V23" s="60"/>
      <c r="W23" s="60">
        <v>1081298119</v>
      </c>
      <c r="X23" s="60">
        <v>761576484</v>
      </c>
      <c r="Y23" s="60">
        <v>319721635</v>
      </c>
      <c r="Z23" s="140">
        <v>41.98</v>
      </c>
      <c r="AA23" s="155">
        <v>1948122055</v>
      </c>
    </row>
    <row r="24" spans="1:27" ht="12.75">
      <c r="A24" s="135" t="s">
        <v>93</v>
      </c>
      <c r="B24" s="142" t="s">
        <v>94</v>
      </c>
      <c r="C24" s="153">
        <v>315142977</v>
      </c>
      <c r="D24" s="153"/>
      <c r="E24" s="154">
        <v>363336952</v>
      </c>
      <c r="F24" s="100">
        <v>363336952</v>
      </c>
      <c r="G24" s="100">
        <v>28984584</v>
      </c>
      <c r="H24" s="100">
        <v>29883049</v>
      </c>
      <c r="I24" s="100">
        <v>26288531</v>
      </c>
      <c r="J24" s="100">
        <v>85156164</v>
      </c>
      <c r="K24" s="100">
        <v>31399140</v>
      </c>
      <c r="L24" s="100">
        <v>28648077</v>
      </c>
      <c r="M24" s="100">
        <v>20181663</v>
      </c>
      <c r="N24" s="100">
        <v>80228880</v>
      </c>
      <c r="O24" s="100"/>
      <c r="P24" s="100"/>
      <c r="Q24" s="100"/>
      <c r="R24" s="100"/>
      <c r="S24" s="100"/>
      <c r="T24" s="100"/>
      <c r="U24" s="100"/>
      <c r="V24" s="100"/>
      <c r="W24" s="100">
        <v>165385044</v>
      </c>
      <c r="X24" s="100">
        <v>12962788</v>
      </c>
      <c r="Y24" s="100">
        <v>152422256</v>
      </c>
      <c r="Z24" s="137">
        <v>1175.84</v>
      </c>
      <c r="AA24" s="153">
        <v>363336952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34110006080</v>
      </c>
      <c r="D25" s="168">
        <f>+D5+D9+D15+D19+D24</f>
        <v>0</v>
      </c>
      <c r="E25" s="169">
        <f t="shared" si="4"/>
        <v>37576825336</v>
      </c>
      <c r="F25" s="73">
        <f t="shared" si="4"/>
        <v>37576825336</v>
      </c>
      <c r="G25" s="73">
        <f t="shared" si="4"/>
        <v>3902858100</v>
      </c>
      <c r="H25" s="73">
        <f t="shared" si="4"/>
        <v>3770901189</v>
      </c>
      <c r="I25" s="73">
        <f t="shared" si="4"/>
        <v>2378416215</v>
      </c>
      <c r="J25" s="73">
        <f t="shared" si="4"/>
        <v>10052175504</v>
      </c>
      <c r="K25" s="73">
        <f t="shared" si="4"/>
        <v>2593901991</v>
      </c>
      <c r="L25" s="73">
        <f t="shared" si="4"/>
        <v>2406703592</v>
      </c>
      <c r="M25" s="73">
        <f t="shared" si="4"/>
        <v>4181618704</v>
      </c>
      <c r="N25" s="73">
        <f t="shared" si="4"/>
        <v>9182224287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19234399791</v>
      </c>
      <c r="X25" s="73">
        <f t="shared" si="4"/>
        <v>16648057883</v>
      </c>
      <c r="Y25" s="73">
        <f t="shared" si="4"/>
        <v>2586341908</v>
      </c>
      <c r="Z25" s="170">
        <f>+IF(X25&lt;&gt;0,+(Y25/X25)*100,0)</f>
        <v>15.535397138671758</v>
      </c>
      <c r="AA25" s="168">
        <f>+AA5+AA9+AA15+AA19+AA24</f>
        <v>37576825336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3722867522</v>
      </c>
      <c r="D28" s="153">
        <f>SUM(D29:D31)</f>
        <v>0</v>
      </c>
      <c r="E28" s="154">
        <f t="shared" si="5"/>
        <v>4997929952</v>
      </c>
      <c r="F28" s="100">
        <f t="shared" si="5"/>
        <v>4997929952</v>
      </c>
      <c r="G28" s="100">
        <f t="shared" si="5"/>
        <v>328986917</v>
      </c>
      <c r="H28" s="100">
        <f t="shared" si="5"/>
        <v>284140835</v>
      </c>
      <c r="I28" s="100">
        <f t="shared" si="5"/>
        <v>338211828</v>
      </c>
      <c r="J28" s="100">
        <f t="shared" si="5"/>
        <v>951339580</v>
      </c>
      <c r="K28" s="100">
        <f t="shared" si="5"/>
        <v>330156889</v>
      </c>
      <c r="L28" s="100">
        <f t="shared" si="5"/>
        <v>360615787</v>
      </c>
      <c r="M28" s="100">
        <f t="shared" si="5"/>
        <v>327912688</v>
      </c>
      <c r="N28" s="100">
        <f t="shared" si="5"/>
        <v>1018685364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1970024944</v>
      </c>
      <c r="X28" s="100">
        <f t="shared" si="5"/>
        <v>2234148574</v>
      </c>
      <c r="Y28" s="100">
        <f t="shared" si="5"/>
        <v>-264123630</v>
      </c>
      <c r="Z28" s="137">
        <f>+IF(X28&lt;&gt;0,+(Y28/X28)*100,0)</f>
        <v>-11.82211573007051</v>
      </c>
      <c r="AA28" s="153">
        <f>SUM(AA29:AA31)</f>
        <v>4997929952</v>
      </c>
    </row>
    <row r="29" spans="1:27" ht="12.75">
      <c r="A29" s="138" t="s">
        <v>75</v>
      </c>
      <c r="B29" s="136"/>
      <c r="C29" s="155">
        <v>483216217</v>
      </c>
      <c r="D29" s="155"/>
      <c r="E29" s="156">
        <v>516748480</v>
      </c>
      <c r="F29" s="60">
        <v>516748480</v>
      </c>
      <c r="G29" s="60">
        <v>30408358</v>
      </c>
      <c r="H29" s="60">
        <v>33306830</v>
      </c>
      <c r="I29" s="60">
        <v>36999136</v>
      </c>
      <c r="J29" s="60">
        <v>100714324</v>
      </c>
      <c r="K29" s="60">
        <v>33966114</v>
      </c>
      <c r="L29" s="60">
        <v>34444386</v>
      </c>
      <c r="M29" s="60">
        <v>32441238</v>
      </c>
      <c r="N29" s="60">
        <v>100851738</v>
      </c>
      <c r="O29" s="60"/>
      <c r="P29" s="60"/>
      <c r="Q29" s="60"/>
      <c r="R29" s="60"/>
      <c r="S29" s="60"/>
      <c r="T29" s="60"/>
      <c r="U29" s="60"/>
      <c r="V29" s="60"/>
      <c r="W29" s="60">
        <v>201566062</v>
      </c>
      <c r="X29" s="60">
        <v>440941198</v>
      </c>
      <c r="Y29" s="60">
        <v>-239375136</v>
      </c>
      <c r="Z29" s="140">
        <v>-54.29</v>
      </c>
      <c r="AA29" s="155">
        <v>516748480</v>
      </c>
    </row>
    <row r="30" spans="1:27" ht="12.75">
      <c r="A30" s="138" t="s">
        <v>76</v>
      </c>
      <c r="B30" s="136"/>
      <c r="C30" s="157">
        <v>3239651305</v>
      </c>
      <c r="D30" s="157"/>
      <c r="E30" s="158">
        <v>4416788358</v>
      </c>
      <c r="F30" s="159">
        <v>4416788358</v>
      </c>
      <c r="G30" s="159">
        <v>298578559</v>
      </c>
      <c r="H30" s="159">
        <v>250834005</v>
      </c>
      <c r="I30" s="159">
        <v>301212692</v>
      </c>
      <c r="J30" s="159">
        <v>850625256</v>
      </c>
      <c r="K30" s="159">
        <v>296190775</v>
      </c>
      <c r="L30" s="159">
        <v>326171401</v>
      </c>
      <c r="M30" s="159">
        <v>295471450</v>
      </c>
      <c r="N30" s="159">
        <v>917833626</v>
      </c>
      <c r="O30" s="159"/>
      <c r="P30" s="159"/>
      <c r="Q30" s="159"/>
      <c r="R30" s="159"/>
      <c r="S30" s="159"/>
      <c r="T30" s="159"/>
      <c r="U30" s="159"/>
      <c r="V30" s="159"/>
      <c r="W30" s="159">
        <v>1768458882</v>
      </c>
      <c r="X30" s="159">
        <v>1793207376</v>
      </c>
      <c r="Y30" s="159">
        <v>-24748494</v>
      </c>
      <c r="Z30" s="141">
        <v>-1.38</v>
      </c>
      <c r="AA30" s="157">
        <v>4416788358</v>
      </c>
    </row>
    <row r="31" spans="1:27" ht="12.75">
      <c r="A31" s="138" t="s">
        <v>77</v>
      </c>
      <c r="B31" s="136"/>
      <c r="C31" s="155"/>
      <c r="D31" s="155"/>
      <c r="E31" s="156">
        <v>64393114</v>
      </c>
      <c r="F31" s="60">
        <v>64393114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>
        <v>0</v>
      </c>
      <c r="AA31" s="155">
        <v>64393114</v>
      </c>
    </row>
    <row r="32" spans="1:27" ht="12.75">
      <c r="A32" s="135" t="s">
        <v>78</v>
      </c>
      <c r="B32" s="136"/>
      <c r="C32" s="153">
        <f aca="true" t="shared" si="6" ref="C32:Y32">SUM(C33:C37)</f>
        <v>3846764378</v>
      </c>
      <c r="D32" s="153">
        <f>SUM(D33:D37)</f>
        <v>0</v>
      </c>
      <c r="E32" s="154">
        <f t="shared" si="6"/>
        <v>3861630019</v>
      </c>
      <c r="F32" s="100">
        <f t="shared" si="6"/>
        <v>3861630019</v>
      </c>
      <c r="G32" s="100">
        <f t="shared" si="6"/>
        <v>235787285</v>
      </c>
      <c r="H32" s="100">
        <f t="shared" si="6"/>
        <v>266620670</v>
      </c>
      <c r="I32" s="100">
        <f t="shared" si="6"/>
        <v>261273987</v>
      </c>
      <c r="J32" s="100">
        <f t="shared" si="6"/>
        <v>763681942</v>
      </c>
      <c r="K32" s="100">
        <f t="shared" si="6"/>
        <v>318959352</v>
      </c>
      <c r="L32" s="100">
        <f t="shared" si="6"/>
        <v>346380757</v>
      </c>
      <c r="M32" s="100">
        <f t="shared" si="6"/>
        <v>275730804</v>
      </c>
      <c r="N32" s="100">
        <f t="shared" si="6"/>
        <v>941070913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1704752855</v>
      </c>
      <c r="X32" s="100">
        <f t="shared" si="6"/>
        <v>821363875</v>
      </c>
      <c r="Y32" s="100">
        <f t="shared" si="6"/>
        <v>883388980</v>
      </c>
      <c r="Z32" s="137">
        <f>+IF(X32&lt;&gt;0,+(Y32/X32)*100,0)</f>
        <v>107.55147710872967</v>
      </c>
      <c r="AA32" s="153">
        <f>SUM(AA33:AA37)</f>
        <v>3861630019</v>
      </c>
    </row>
    <row r="33" spans="1:27" ht="12.75">
      <c r="A33" s="138" t="s">
        <v>79</v>
      </c>
      <c r="B33" s="136"/>
      <c r="C33" s="155">
        <v>672617084</v>
      </c>
      <c r="D33" s="155"/>
      <c r="E33" s="156">
        <v>732376589</v>
      </c>
      <c r="F33" s="60">
        <v>732376589</v>
      </c>
      <c r="G33" s="60">
        <v>47393615</v>
      </c>
      <c r="H33" s="60">
        <v>53914696</v>
      </c>
      <c r="I33" s="60">
        <v>52320201</v>
      </c>
      <c r="J33" s="60">
        <v>153628512</v>
      </c>
      <c r="K33" s="60">
        <v>63900132</v>
      </c>
      <c r="L33" s="60">
        <v>55845179</v>
      </c>
      <c r="M33" s="60">
        <v>53758850</v>
      </c>
      <c r="N33" s="60">
        <v>173504161</v>
      </c>
      <c r="O33" s="60"/>
      <c r="P33" s="60"/>
      <c r="Q33" s="60"/>
      <c r="R33" s="60"/>
      <c r="S33" s="60"/>
      <c r="T33" s="60"/>
      <c r="U33" s="60"/>
      <c r="V33" s="60"/>
      <c r="W33" s="60">
        <v>327132673</v>
      </c>
      <c r="X33" s="60">
        <v>127640036</v>
      </c>
      <c r="Y33" s="60">
        <v>199492637</v>
      </c>
      <c r="Z33" s="140">
        <v>156.29</v>
      </c>
      <c r="AA33" s="155">
        <v>732376589</v>
      </c>
    </row>
    <row r="34" spans="1:27" ht="12.75">
      <c r="A34" s="138" t="s">
        <v>80</v>
      </c>
      <c r="B34" s="136"/>
      <c r="C34" s="155">
        <v>982980662</v>
      </c>
      <c r="D34" s="155"/>
      <c r="E34" s="156">
        <v>1013020658</v>
      </c>
      <c r="F34" s="60">
        <v>1013020658</v>
      </c>
      <c r="G34" s="60">
        <v>57056663</v>
      </c>
      <c r="H34" s="60">
        <v>65844496</v>
      </c>
      <c r="I34" s="60">
        <v>66030422</v>
      </c>
      <c r="J34" s="60">
        <v>188931581</v>
      </c>
      <c r="K34" s="60">
        <v>75512867</v>
      </c>
      <c r="L34" s="60">
        <v>106002224</v>
      </c>
      <c r="M34" s="60">
        <v>83079940</v>
      </c>
      <c r="N34" s="60">
        <v>264595031</v>
      </c>
      <c r="O34" s="60"/>
      <c r="P34" s="60"/>
      <c r="Q34" s="60"/>
      <c r="R34" s="60"/>
      <c r="S34" s="60"/>
      <c r="T34" s="60"/>
      <c r="U34" s="60"/>
      <c r="V34" s="60"/>
      <c r="W34" s="60">
        <v>453526612</v>
      </c>
      <c r="X34" s="60"/>
      <c r="Y34" s="60">
        <v>453526612</v>
      </c>
      <c r="Z34" s="140">
        <v>0</v>
      </c>
      <c r="AA34" s="155">
        <v>1013020658</v>
      </c>
    </row>
    <row r="35" spans="1:27" ht="12.75">
      <c r="A35" s="138" t="s">
        <v>81</v>
      </c>
      <c r="B35" s="136"/>
      <c r="C35" s="155">
        <v>37068299</v>
      </c>
      <c r="D35" s="155"/>
      <c r="E35" s="156">
        <v>37846192</v>
      </c>
      <c r="F35" s="60">
        <v>37846192</v>
      </c>
      <c r="G35" s="60">
        <v>2236938</v>
      </c>
      <c r="H35" s="60">
        <v>3492657</v>
      </c>
      <c r="I35" s="60">
        <v>2894277</v>
      </c>
      <c r="J35" s="60">
        <v>8623872</v>
      </c>
      <c r="K35" s="60">
        <v>3621839</v>
      </c>
      <c r="L35" s="60">
        <v>3406602</v>
      </c>
      <c r="M35" s="60">
        <v>2579709</v>
      </c>
      <c r="N35" s="60">
        <v>9608150</v>
      </c>
      <c r="O35" s="60"/>
      <c r="P35" s="60"/>
      <c r="Q35" s="60"/>
      <c r="R35" s="60"/>
      <c r="S35" s="60"/>
      <c r="T35" s="60"/>
      <c r="U35" s="60"/>
      <c r="V35" s="60"/>
      <c r="W35" s="60">
        <v>18232022</v>
      </c>
      <c r="X35" s="60">
        <v>22047060</v>
      </c>
      <c r="Y35" s="60">
        <v>-3815038</v>
      </c>
      <c r="Z35" s="140">
        <v>-17.3</v>
      </c>
      <c r="AA35" s="155">
        <v>37846192</v>
      </c>
    </row>
    <row r="36" spans="1:27" ht="12.75">
      <c r="A36" s="138" t="s">
        <v>82</v>
      </c>
      <c r="B36" s="136"/>
      <c r="C36" s="155">
        <v>776711710</v>
      </c>
      <c r="D36" s="155"/>
      <c r="E36" s="156">
        <v>652253280</v>
      </c>
      <c r="F36" s="60">
        <v>652253280</v>
      </c>
      <c r="G36" s="60">
        <v>17830511</v>
      </c>
      <c r="H36" s="60">
        <v>25049079</v>
      </c>
      <c r="I36" s="60">
        <v>24602698</v>
      </c>
      <c r="J36" s="60">
        <v>67482288</v>
      </c>
      <c r="K36" s="60">
        <v>56755417</v>
      </c>
      <c r="L36" s="60">
        <v>57969123</v>
      </c>
      <c r="M36" s="60">
        <v>19863124</v>
      </c>
      <c r="N36" s="60">
        <v>134587664</v>
      </c>
      <c r="O36" s="60"/>
      <c r="P36" s="60"/>
      <c r="Q36" s="60"/>
      <c r="R36" s="60"/>
      <c r="S36" s="60"/>
      <c r="T36" s="60"/>
      <c r="U36" s="60"/>
      <c r="V36" s="60"/>
      <c r="W36" s="60">
        <v>202069952</v>
      </c>
      <c r="X36" s="60">
        <v>289713452</v>
      </c>
      <c r="Y36" s="60">
        <v>-87643500</v>
      </c>
      <c r="Z36" s="140">
        <v>-30.25</v>
      </c>
      <c r="AA36" s="155">
        <v>652253280</v>
      </c>
    </row>
    <row r="37" spans="1:27" ht="12.75">
      <c r="A37" s="138" t="s">
        <v>83</v>
      </c>
      <c r="B37" s="136"/>
      <c r="C37" s="157">
        <v>1377386623</v>
      </c>
      <c r="D37" s="157"/>
      <c r="E37" s="158">
        <v>1426133300</v>
      </c>
      <c r="F37" s="159">
        <v>1426133300</v>
      </c>
      <c r="G37" s="159">
        <v>111269558</v>
      </c>
      <c r="H37" s="159">
        <v>118319742</v>
      </c>
      <c r="I37" s="159">
        <v>115426389</v>
      </c>
      <c r="J37" s="159">
        <v>345015689</v>
      </c>
      <c r="K37" s="159">
        <v>119169097</v>
      </c>
      <c r="L37" s="159">
        <v>123157629</v>
      </c>
      <c r="M37" s="159">
        <v>116449181</v>
      </c>
      <c r="N37" s="159">
        <v>358775907</v>
      </c>
      <c r="O37" s="159"/>
      <c r="P37" s="159"/>
      <c r="Q37" s="159"/>
      <c r="R37" s="159"/>
      <c r="S37" s="159"/>
      <c r="T37" s="159"/>
      <c r="U37" s="159"/>
      <c r="V37" s="159"/>
      <c r="W37" s="159">
        <v>703791596</v>
      </c>
      <c r="X37" s="159">
        <v>381963327</v>
      </c>
      <c r="Y37" s="159">
        <v>321828269</v>
      </c>
      <c r="Z37" s="141">
        <v>84.26</v>
      </c>
      <c r="AA37" s="157">
        <v>1426133300</v>
      </c>
    </row>
    <row r="38" spans="1:27" ht="12.75">
      <c r="A38" s="135" t="s">
        <v>84</v>
      </c>
      <c r="B38" s="142"/>
      <c r="C38" s="153">
        <f aca="true" t="shared" si="7" ref="C38:Y38">SUM(C39:C41)</f>
        <v>4500395932</v>
      </c>
      <c r="D38" s="153">
        <f>SUM(D39:D41)</f>
        <v>0</v>
      </c>
      <c r="E38" s="154">
        <f t="shared" si="7"/>
        <v>4842503315</v>
      </c>
      <c r="F38" s="100">
        <f t="shared" si="7"/>
        <v>4842503315</v>
      </c>
      <c r="G38" s="100">
        <f t="shared" si="7"/>
        <v>227686126</v>
      </c>
      <c r="H38" s="100">
        <f t="shared" si="7"/>
        <v>252029449</v>
      </c>
      <c r="I38" s="100">
        <f t="shared" si="7"/>
        <v>287035623</v>
      </c>
      <c r="J38" s="100">
        <f t="shared" si="7"/>
        <v>766751198</v>
      </c>
      <c r="K38" s="100">
        <f t="shared" si="7"/>
        <v>312890903</v>
      </c>
      <c r="L38" s="100">
        <f t="shared" si="7"/>
        <v>627170591</v>
      </c>
      <c r="M38" s="100">
        <f t="shared" si="7"/>
        <v>350033149</v>
      </c>
      <c r="N38" s="100">
        <f t="shared" si="7"/>
        <v>1290094643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2056845841</v>
      </c>
      <c r="X38" s="100">
        <f t="shared" si="7"/>
        <v>3039673063</v>
      </c>
      <c r="Y38" s="100">
        <f t="shared" si="7"/>
        <v>-982827222</v>
      </c>
      <c r="Z38" s="137">
        <f>+IF(X38&lt;&gt;0,+(Y38/X38)*100,0)</f>
        <v>-32.333320117986645</v>
      </c>
      <c r="AA38" s="153">
        <f>SUM(AA39:AA41)</f>
        <v>4842503315</v>
      </c>
    </row>
    <row r="39" spans="1:27" ht="12.75">
      <c r="A39" s="138" t="s">
        <v>85</v>
      </c>
      <c r="B39" s="136"/>
      <c r="C39" s="155">
        <v>630857555</v>
      </c>
      <c r="D39" s="155"/>
      <c r="E39" s="156">
        <v>702082191</v>
      </c>
      <c r="F39" s="60">
        <v>702082191</v>
      </c>
      <c r="G39" s="60">
        <v>44069581</v>
      </c>
      <c r="H39" s="60">
        <v>38681042</v>
      </c>
      <c r="I39" s="60">
        <v>36938815</v>
      </c>
      <c r="J39" s="60">
        <v>119689438</v>
      </c>
      <c r="K39" s="60">
        <v>49630545</v>
      </c>
      <c r="L39" s="60">
        <v>41671514</v>
      </c>
      <c r="M39" s="60">
        <v>38575388</v>
      </c>
      <c r="N39" s="60">
        <v>129877447</v>
      </c>
      <c r="O39" s="60"/>
      <c r="P39" s="60"/>
      <c r="Q39" s="60"/>
      <c r="R39" s="60"/>
      <c r="S39" s="60"/>
      <c r="T39" s="60"/>
      <c r="U39" s="60"/>
      <c r="V39" s="60"/>
      <c r="W39" s="60">
        <v>249566885</v>
      </c>
      <c r="X39" s="60">
        <v>689793267</v>
      </c>
      <c r="Y39" s="60">
        <v>-440226382</v>
      </c>
      <c r="Z39" s="140">
        <v>-63.82</v>
      </c>
      <c r="AA39" s="155">
        <v>702082191</v>
      </c>
    </row>
    <row r="40" spans="1:27" ht="12.75">
      <c r="A40" s="138" t="s">
        <v>86</v>
      </c>
      <c r="B40" s="136"/>
      <c r="C40" s="155">
        <v>3778725040</v>
      </c>
      <c r="D40" s="155"/>
      <c r="E40" s="156">
        <v>4047937159</v>
      </c>
      <c r="F40" s="60">
        <v>4047937159</v>
      </c>
      <c r="G40" s="60">
        <v>177922363</v>
      </c>
      <c r="H40" s="60">
        <v>207295969</v>
      </c>
      <c r="I40" s="60">
        <v>243601460</v>
      </c>
      <c r="J40" s="60">
        <v>628819792</v>
      </c>
      <c r="K40" s="60">
        <v>255326478</v>
      </c>
      <c r="L40" s="60">
        <v>577810789</v>
      </c>
      <c r="M40" s="60">
        <v>303941919</v>
      </c>
      <c r="N40" s="60">
        <v>1137079186</v>
      </c>
      <c r="O40" s="60"/>
      <c r="P40" s="60"/>
      <c r="Q40" s="60"/>
      <c r="R40" s="60"/>
      <c r="S40" s="60"/>
      <c r="T40" s="60"/>
      <c r="U40" s="60"/>
      <c r="V40" s="60"/>
      <c r="W40" s="60">
        <v>1765898978</v>
      </c>
      <c r="X40" s="60">
        <v>2304603358</v>
      </c>
      <c r="Y40" s="60">
        <v>-538704380</v>
      </c>
      <c r="Z40" s="140">
        <v>-23.38</v>
      </c>
      <c r="AA40" s="155">
        <v>4047937159</v>
      </c>
    </row>
    <row r="41" spans="1:27" ht="12.75">
      <c r="A41" s="138" t="s">
        <v>87</v>
      </c>
      <c r="B41" s="136"/>
      <c r="C41" s="155">
        <v>90813337</v>
      </c>
      <c r="D41" s="155"/>
      <c r="E41" s="156">
        <v>92483965</v>
      </c>
      <c r="F41" s="60">
        <v>92483965</v>
      </c>
      <c r="G41" s="60">
        <v>5694182</v>
      </c>
      <c r="H41" s="60">
        <v>6052438</v>
      </c>
      <c r="I41" s="60">
        <v>6495348</v>
      </c>
      <c r="J41" s="60">
        <v>18241968</v>
      </c>
      <c r="K41" s="60">
        <v>7933880</v>
      </c>
      <c r="L41" s="60">
        <v>7688288</v>
      </c>
      <c r="M41" s="60">
        <v>7515842</v>
      </c>
      <c r="N41" s="60">
        <v>23138010</v>
      </c>
      <c r="O41" s="60"/>
      <c r="P41" s="60"/>
      <c r="Q41" s="60"/>
      <c r="R41" s="60"/>
      <c r="S41" s="60"/>
      <c r="T41" s="60"/>
      <c r="U41" s="60"/>
      <c r="V41" s="60"/>
      <c r="W41" s="60">
        <v>41379978</v>
      </c>
      <c r="X41" s="60">
        <v>45276438</v>
      </c>
      <c r="Y41" s="60">
        <v>-3896460</v>
      </c>
      <c r="Z41" s="140">
        <v>-8.61</v>
      </c>
      <c r="AA41" s="155">
        <v>92483965</v>
      </c>
    </row>
    <row r="42" spans="1:27" ht="12.75">
      <c r="A42" s="135" t="s">
        <v>88</v>
      </c>
      <c r="B42" s="142"/>
      <c r="C42" s="153">
        <f aca="true" t="shared" si="8" ref="C42:Y42">SUM(C43:C46)</f>
        <v>20074082267</v>
      </c>
      <c r="D42" s="153">
        <f>SUM(D43:D46)</f>
        <v>0</v>
      </c>
      <c r="E42" s="154">
        <f t="shared" si="8"/>
        <v>21364447767</v>
      </c>
      <c r="F42" s="100">
        <f t="shared" si="8"/>
        <v>21364447767</v>
      </c>
      <c r="G42" s="100">
        <f t="shared" si="8"/>
        <v>1525526769</v>
      </c>
      <c r="H42" s="100">
        <f t="shared" si="8"/>
        <v>2490978721</v>
      </c>
      <c r="I42" s="100">
        <f t="shared" si="8"/>
        <v>1553919941</v>
      </c>
      <c r="J42" s="100">
        <f t="shared" si="8"/>
        <v>5570425431</v>
      </c>
      <c r="K42" s="100">
        <f t="shared" si="8"/>
        <v>1596390189</v>
      </c>
      <c r="L42" s="100">
        <f t="shared" si="8"/>
        <v>1943876088</v>
      </c>
      <c r="M42" s="100">
        <f t="shared" si="8"/>
        <v>1577050217</v>
      </c>
      <c r="N42" s="100">
        <f t="shared" si="8"/>
        <v>5117316494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10687741925</v>
      </c>
      <c r="X42" s="100">
        <f t="shared" si="8"/>
        <v>9071543636</v>
      </c>
      <c r="Y42" s="100">
        <f t="shared" si="8"/>
        <v>1616198289</v>
      </c>
      <c r="Z42" s="137">
        <f>+IF(X42&lt;&gt;0,+(Y42/X42)*100,0)</f>
        <v>17.816133106456018</v>
      </c>
      <c r="AA42" s="153">
        <f>SUM(AA43:AA46)</f>
        <v>21364447767</v>
      </c>
    </row>
    <row r="43" spans="1:27" ht="12.75">
      <c r="A43" s="138" t="s">
        <v>89</v>
      </c>
      <c r="B43" s="136"/>
      <c r="C43" s="155">
        <v>12155617237</v>
      </c>
      <c r="D43" s="155"/>
      <c r="E43" s="156">
        <v>12993486368</v>
      </c>
      <c r="F43" s="60">
        <v>12993486368</v>
      </c>
      <c r="G43" s="60">
        <v>1006570391</v>
      </c>
      <c r="H43" s="60">
        <v>1870954296</v>
      </c>
      <c r="I43" s="60">
        <v>880371245</v>
      </c>
      <c r="J43" s="60">
        <v>3757895932</v>
      </c>
      <c r="K43" s="60">
        <v>925793376</v>
      </c>
      <c r="L43" s="60">
        <v>1145707099</v>
      </c>
      <c r="M43" s="60">
        <v>875787246</v>
      </c>
      <c r="N43" s="60">
        <v>2947287721</v>
      </c>
      <c r="O43" s="60"/>
      <c r="P43" s="60"/>
      <c r="Q43" s="60"/>
      <c r="R43" s="60"/>
      <c r="S43" s="60"/>
      <c r="T43" s="60"/>
      <c r="U43" s="60"/>
      <c r="V43" s="60"/>
      <c r="W43" s="60">
        <v>6705183653</v>
      </c>
      <c r="X43" s="60">
        <v>5643823011</v>
      </c>
      <c r="Y43" s="60">
        <v>1061360642</v>
      </c>
      <c r="Z43" s="140">
        <v>18.81</v>
      </c>
      <c r="AA43" s="155">
        <v>12993486368</v>
      </c>
    </row>
    <row r="44" spans="1:27" ht="12.75">
      <c r="A44" s="138" t="s">
        <v>90</v>
      </c>
      <c r="B44" s="136"/>
      <c r="C44" s="155">
        <v>5755985271</v>
      </c>
      <c r="D44" s="155"/>
      <c r="E44" s="156">
        <v>7148837447</v>
      </c>
      <c r="F44" s="60">
        <v>7148837447</v>
      </c>
      <c r="G44" s="60">
        <v>417063835</v>
      </c>
      <c r="H44" s="60">
        <v>469647566</v>
      </c>
      <c r="I44" s="60">
        <v>504029530</v>
      </c>
      <c r="J44" s="60">
        <v>1390740931</v>
      </c>
      <c r="K44" s="60">
        <v>498282028</v>
      </c>
      <c r="L44" s="60">
        <v>603927351</v>
      </c>
      <c r="M44" s="60">
        <v>519322546</v>
      </c>
      <c r="N44" s="60">
        <v>1621531925</v>
      </c>
      <c r="O44" s="60"/>
      <c r="P44" s="60"/>
      <c r="Q44" s="60"/>
      <c r="R44" s="60"/>
      <c r="S44" s="60"/>
      <c r="T44" s="60"/>
      <c r="U44" s="60"/>
      <c r="V44" s="60"/>
      <c r="W44" s="60">
        <v>3012272856</v>
      </c>
      <c r="X44" s="60">
        <v>2425595000</v>
      </c>
      <c r="Y44" s="60">
        <v>586677856</v>
      </c>
      <c r="Z44" s="140">
        <v>24.19</v>
      </c>
      <c r="AA44" s="155">
        <v>7148837447</v>
      </c>
    </row>
    <row r="45" spans="1:27" ht="12.75">
      <c r="A45" s="138" t="s">
        <v>91</v>
      </c>
      <c r="B45" s="136"/>
      <c r="C45" s="157">
        <v>885931982</v>
      </c>
      <c r="D45" s="157"/>
      <c r="E45" s="158">
        <v>55478483</v>
      </c>
      <c r="F45" s="159">
        <v>55478483</v>
      </c>
      <c r="G45" s="159">
        <v>47662190</v>
      </c>
      <c r="H45" s="159">
        <v>70899815</v>
      </c>
      <c r="I45" s="159">
        <v>89112394</v>
      </c>
      <c r="J45" s="159">
        <v>207674399</v>
      </c>
      <c r="K45" s="159">
        <v>89099646</v>
      </c>
      <c r="L45" s="159">
        <v>88631942</v>
      </c>
      <c r="M45" s="159">
        <v>86347893</v>
      </c>
      <c r="N45" s="159">
        <v>264079481</v>
      </c>
      <c r="O45" s="159"/>
      <c r="P45" s="159"/>
      <c r="Q45" s="159"/>
      <c r="R45" s="159"/>
      <c r="S45" s="159"/>
      <c r="T45" s="159"/>
      <c r="U45" s="159"/>
      <c r="V45" s="159"/>
      <c r="W45" s="159">
        <v>471753880</v>
      </c>
      <c r="X45" s="159">
        <v>485187697</v>
      </c>
      <c r="Y45" s="159">
        <v>-13433817</v>
      </c>
      <c r="Z45" s="141">
        <v>-2.77</v>
      </c>
      <c r="AA45" s="157">
        <v>55478483</v>
      </c>
    </row>
    <row r="46" spans="1:27" ht="12.75">
      <c r="A46" s="138" t="s">
        <v>92</v>
      </c>
      <c r="B46" s="136"/>
      <c r="C46" s="155">
        <v>1276547777</v>
      </c>
      <c r="D46" s="155"/>
      <c r="E46" s="156">
        <v>1166645469</v>
      </c>
      <c r="F46" s="60">
        <v>1166645469</v>
      </c>
      <c r="G46" s="60">
        <v>54230353</v>
      </c>
      <c r="H46" s="60">
        <v>79477044</v>
      </c>
      <c r="I46" s="60">
        <v>80406772</v>
      </c>
      <c r="J46" s="60">
        <v>214114169</v>
      </c>
      <c r="K46" s="60">
        <v>83215139</v>
      </c>
      <c r="L46" s="60">
        <v>105609696</v>
      </c>
      <c r="M46" s="60">
        <v>95592532</v>
      </c>
      <c r="N46" s="60">
        <v>284417367</v>
      </c>
      <c r="O46" s="60"/>
      <c r="P46" s="60"/>
      <c r="Q46" s="60"/>
      <c r="R46" s="60"/>
      <c r="S46" s="60"/>
      <c r="T46" s="60"/>
      <c r="U46" s="60"/>
      <c r="V46" s="60"/>
      <c r="W46" s="60">
        <v>498531536</v>
      </c>
      <c r="X46" s="60">
        <v>516937928</v>
      </c>
      <c r="Y46" s="60">
        <v>-18406392</v>
      </c>
      <c r="Z46" s="140">
        <v>-3.56</v>
      </c>
      <c r="AA46" s="155">
        <v>1166645469</v>
      </c>
    </row>
    <row r="47" spans="1:27" ht="12.75">
      <c r="A47" s="135" t="s">
        <v>93</v>
      </c>
      <c r="B47" s="142" t="s">
        <v>94</v>
      </c>
      <c r="C47" s="153">
        <v>242620397</v>
      </c>
      <c r="D47" s="153"/>
      <c r="E47" s="154">
        <v>249985243</v>
      </c>
      <c r="F47" s="100">
        <v>249985243</v>
      </c>
      <c r="G47" s="100">
        <v>18080613</v>
      </c>
      <c r="H47" s="100">
        <v>20396102</v>
      </c>
      <c r="I47" s="100">
        <v>19756620</v>
      </c>
      <c r="J47" s="100">
        <v>58233335</v>
      </c>
      <c r="K47" s="100">
        <v>20395858</v>
      </c>
      <c r="L47" s="100">
        <v>20157435</v>
      </c>
      <c r="M47" s="100">
        <v>20776644</v>
      </c>
      <c r="N47" s="100">
        <v>61329937</v>
      </c>
      <c r="O47" s="100"/>
      <c r="P47" s="100"/>
      <c r="Q47" s="100"/>
      <c r="R47" s="100"/>
      <c r="S47" s="100"/>
      <c r="T47" s="100"/>
      <c r="U47" s="100"/>
      <c r="V47" s="100"/>
      <c r="W47" s="100">
        <v>119563272</v>
      </c>
      <c r="X47" s="100">
        <v>12624426</v>
      </c>
      <c r="Y47" s="100">
        <v>106938846</v>
      </c>
      <c r="Z47" s="137">
        <v>847.08</v>
      </c>
      <c r="AA47" s="153">
        <v>249985243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32386730496</v>
      </c>
      <c r="D48" s="168">
        <f>+D28+D32+D38+D42+D47</f>
        <v>0</v>
      </c>
      <c r="E48" s="169">
        <f t="shared" si="9"/>
        <v>35316496296</v>
      </c>
      <c r="F48" s="73">
        <f t="shared" si="9"/>
        <v>35316496296</v>
      </c>
      <c r="G48" s="73">
        <f t="shared" si="9"/>
        <v>2336067710</v>
      </c>
      <c r="H48" s="73">
        <f t="shared" si="9"/>
        <v>3314165777</v>
      </c>
      <c r="I48" s="73">
        <f t="shared" si="9"/>
        <v>2460197999</v>
      </c>
      <c r="J48" s="73">
        <f t="shared" si="9"/>
        <v>8110431486</v>
      </c>
      <c r="K48" s="73">
        <f t="shared" si="9"/>
        <v>2578793191</v>
      </c>
      <c r="L48" s="73">
        <f t="shared" si="9"/>
        <v>3298200658</v>
      </c>
      <c r="M48" s="73">
        <f t="shared" si="9"/>
        <v>2551503502</v>
      </c>
      <c r="N48" s="73">
        <f t="shared" si="9"/>
        <v>8428497351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16538928837</v>
      </c>
      <c r="X48" s="73">
        <f t="shared" si="9"/>
        <v>15179353574</v>
      </c>
      <c r="Y48" s="73">
        <f t="shared" si="9"/>
        <v>1359575263</v>
      </c>
      <c r="Z48" s="170">
        <f>+IF(X48&lt;&gt;0,+(Y48/X48)*100,0)</f>
        <v>8.956740195634895</v>
      </c>
      <c r="AA48" s="168">
        <f>+AA28+AA32+AA38+AA42+AA47</f>
        <v>35316496296</v>
      </c>
    </row>
    <row r="49" spans="1:27" ht="12.75">
      <c r="A49" s="148" t="s">
        <v>49</v>
      </c>
      <c r="B49" s="149"/>
      <c r="C49" s="171">
        <f aca="true" t="shared" si="10" ref="C49:Y49">+C25-C48</f>
        <v>1723275584</v>
      </c>
      <c r="D49" s="171">
        <f>+D25-D48</f>
        <v>0</v>
      </c>
      <c r="E49" s="172">
        <f t="shared" si="10"/>
        <v>2260329040</v>
      </c>
      <c r="F49" s="173">
        <f t="shared" si="10"/>
        <v>2260329040</v>
      </c>
      <c r="G49" s="173">
        <f t="shared" si="10"/>
        <v>1566790390</v>
      </c>
      <c r="H49" s="173">
        <f t="shared" si="10"/>
        <v>456735412</v>
      </c>
      <c r="I49" s="173">
        <f t="shared" si="10"/>
        <v>-81781784</v>
      </c>
      <c r="J49" s="173">
        <f t="shared" si="10"/>
        <v>1941744018</v>
      </c>
      <c r="K49" s="173">
        <f t="shared" si="10"/>
        <v>15108800</v>
      </c>
      <c r="L49" s="173">
        <f t="shared" si="10"/>
        <v>-891497066</v>
      </c>
      <c r="M49" s="173">
        <f t="shared" si="10"/>
        <v>1630115202</v>
      </c>
      <c r="N49" s="173">
        <f t="shared" si="10"/>
        <v>753726936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2695470954</v>
      </c>
      <c r="X49" s="173">
        <f>IF(F25=F48,0,X25-X48)</f>
        <v>1468704309</v>
      </c>
      <c r="Y49" s="173">
        <f t="shared" si="10"/>
        <v>1226766645</v>
      </c>
      <c r="Z49" s="174">
        <f>+IF(X49&lt;&gt;0,+(Y49/X49)*100,0)</f>
        <v>83.52713595803851</v>
      </c>
      <c r="AA49" s="171">
        <f>+AA25-AA48</f>
        <v>2260329040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5200065019</v>
      </c>
      <c r="D5" s="155">
        <v>0</v>
      </c>
      <c r="E5" s="156">
        <v>5615664764</v>
      </c>
      <c r="F5" s="60">
        <v>5615664764</v>
      </c>
      <c r="G5" s="60">
        <v>428080980</v>
      </c>
      <c r="H5" s="60">
        <v>451076082</v>
      </c>
      <c r="I5" s="60">
        <v>497909167</v>
      </c>
      <c r="J5" s="60">
        <v>1377066229</v>
      </c>
      <c r="K5" s="60">
        <v>431978195</v>
      </c>
      <c r="L5" s="60">
        <v>425359078</v>
      </c>
      <c r="M5" s="60">
        <v>481350358</v>
      </c>
      <c r="N5" s="60">
        <v>1338687631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2715753860</v>
      </c>
      <c r="X5" s="60">
        <v>2291498205</v>
      </c>
      <c r="Y5" s="60">
        <v>424255655</v>
      </c>
      <c r="Z5" s="140">
        <v>18.51</v>
      </c>
      <c r="AA5" s="155">
        <v>5615664764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12893181972</v>
      </c>
      <c r="D7" s="155">
        <v>0</v>
      </c>
      <c r="E7" s="156">
        <v>13732951742</v>
      </c>
      <c r="F7" s="60">
        <v>13732951742</v>
      </c>
      <c r="G7" s="60">
        <v>1403756259</v>
      </c>
      <c r="H7" s="60">
        <v>1826311790</v>
      </c>
      <c r="I7" s="60">
        <v>1160361362</v>
      </c>
      <c r="J7" s="60">
        <v>4390429411</v>
      </c>
      <c r="K7" s="60">
        <v>1079863153</v>
      </c>
      <c r="L7" s="60">
        <v>990676597</v>
      </c>
      <c r="M7" s="60">
        <v>1155209652</v>
      </c>
      <c r="N7" s="60">
        <v>3225749402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7616178813</v>
      </c>
      <c r="X7" s="60">
        <v>7362580400</v>
      </c>
      <c r="Y7" s="60">
        <v>253598413</v>
      </c>
      <c r="Z7" s="140">
        <v>3.44</v>
      </c>
      <c r="AA7" s="155">
        <v>13732951742</v>
      </c>
    </row>
    <row r="8" spans="1:27" ht="12.75">
      <c r="A8" s="183" t="s">
        <v>104</v>
      </c>
      <c r="B8" s="182"/>
      <c r="C8" s="155">
        <v>3152550896</v>
      </c>
      <c r="D8" s="155">
        <v>0</v>
      </c>
      <c r="E8" s="156">
        <v>4119535004</v>
      </c>
      <c r="F8" s="60">
        <v>4119535004</v>
      </c>
      <c r="G8" s="60">
        <v>374799871</v>
      </c>
      <c r="H8" s="60">
        <v>455743581</v>
      </c>
      <c r="I8" s="60">
        <v>490617371</v>
      </c>
      <c r="J8" s="60">
        <v>1321160823</v>
      </c>
      <c r="K8" s="60">
        <v>550756086</v>
      </c>
      <c r="L8" s="60">
        <v>429008012</v>
      </c>
      <c r="M8" s="60">
        <v>531469398</v>
      </c>
      <c r="N8" s="60">
        <v>1511233496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2832394319</v>
      </c>
      <c r="X8" s="60">
        <v>2406525789</v>
      </c>
      <c r="Y8" s="60">
        <v>425868530</v>
      </c>
      <c r="Z8" s="140">
        <v>17.7</v>
      </c>
      <c r="AA8" s="155">
        <v>4119535004</v>
      </c>
    </row>
    <row r="9" spans="1:27" ht="12.75">
      <c r="A9" s="183" t="s">
        <v>105</v>
      </c>
      <c r="B9" s="182"/>
      <c r="C9" s="155">
        <v>1168426001</v>
      </c>
      <c r="D9" s="155">
        <v>0</v>
      </c>
      <c r="E9" s="156">
        <v>1594807593</v>
      </c>
      <c r="F9" s="60">
        <v>1594807593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685656277</v>
      </c>
      <c r="Y9" s="60">
        <v>-685656277</v>
      </c>
      <c r="Z9" s="140">
        <v>-100</v>
      </c>
      <c r="AA9" s="155">
        <v>1594807593</v>
      </c>
    </row>
    <row r="10" spans="1:27" ht="12.75">
      <c r="A10" s="183" t="s">
        <v>106</v>
      </c>
      <c r="B10" s="182"/>
      <c r="C10" s="155">
        <v>1190488319</v>
      </c>
      <c r="D10" s="155">
        <v>0</v>
      </c>
      <c r="E10" s="156">
        <v>1338896732</v>
      </c>
      <c r="F10" s="54">
        <v>1338896732</v>
      </c>
      <c r="G10" s="54">
        <v>109316056</v>
      </c>
      <c r="H10" s="54">
        <v>113182825</v>
      </c>
      <c r="I10" s="54">
        <v>109715172</v>
      </c>
      <c r="J10" s="54">
        <v>332214053</v>
      </c>
      <c r="K10" s="54">
        <v>109547421</v>
      </c>
      <c r="L10" s="54">
        <v>98185100</v>
      </c>
      <c r="M10" s="54">
        <v>106228347</v>
      </c>
      <c r="N10" s="54">
        <v>313960868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646174921</v>
      </c>
      <c r="X10" s="54">
        <v>576394138</v>
      </c>
      <c r="Y10" s="54">
        <v>69780783</v>
      </c>
      <c r="Z10" s="184">
        <v>12.11</v>
      </c>
      <c r="AA10" s="130">
        <v>1338896732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9443206</v>
      </c>
      <c r="H11" s="60">
        <v>13770776</v>
      </c>
      <c r="I11" s="60">
        <v>-143448867</v>
      </c>
      <c r="J11" s="60">
        <v>-120234885</v>
      </c>
      <c r="K11" s="60">
        <v>13078223</v>
      </c>
      <c r="L11" s="60">
        <v>13104145</v>
      </c>
      <c r="M11" s="60">
        <v>-148082461</v>
      </c>
      <c r="N11" s="60">
        <v>-121900093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-242134978</v>
      </c>
      <c r="X11" s="60"/>
      <c r="Y11" s="60">
        <v>-242134978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108827904</v>
      </c>
      <c r="D12" s="155">
        <v>0</v>
      </c>
      <c r="E12" s="156">
        <v>127762558</v>
      </c>
      <c r="F12" s="60">
        <v>127762558</v>
      </c>
      <c r="G12" s="60">
        <v>8393006</v>
      </c>
      <c r="H12" s="60">
        <v>10772691</v>
      </c>
      <c r="I12" s="60">
        <v>9757173</v>
      </c>
      <c r="J12" s="60">
        <v>28922870</v>
      </c>
      <c r="K12" s="60">
        <v>9759777</v>
      </c>
      <c r="L12" s="60">
        <v>9776973</v>
      </c>
      <c r="M12" s="60">
        <v>8093917</v>
      </c>
      <c r="N12" s="60">
        <v>27630667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56553537</v>
      </c>
      <c r="X12" s="60">
        <v>26460528</v>
      </c>
      <c r="Y12" s="60">
        <v>30093009</v>
      </c>
      <c r="Z12" s="140">
        <v>113.73</v>
      </c>
      <c r="AA12" s="155">
        <v>127762558</v>
      </c>
    </row>
    <row r="13" spans="1:27" ht="12.75">
      <c r="A13" s="181" t="s">
        <v>109</v>
      </c>
      <c r="B13" s="185"/>
      <c r="C13" s="155">
        <v>613741015</v>
      </c>
      <c r="D13" s="155">
        <v>0</v>
      </c>
      <c r="E13" s="156">
        <v>422568056</v>
      </c>
      <c r="F13" s="60">
        <v>422568056</v>
      </c>
      <c r="G13" s="60">
        <v>15622897</v>
      </c>
      <c r="H13" s="60">
        <v>37090973</v>
      </c>
      <c r="I13" s="60">
        <v>33883493</v>
      </c>
      <c r="J13" s="60">
        <v>86597363</v>
      </c>
      <c r="K13" s="60">
        <v>15330295</v>
      </c>
      <c r="L13" s="60">
        <v>41940391</v>
      </c>
      <c r="M13" s="60">
        <v>30630779</v>
      </c>
      <c r="N13" s="60">
        <v>87901465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174498828</v>
      </c>
      <c r="X13" s="60">
        <v>141123068</v>
      </c>
      <c r="Y13" s="60">
        <v>33375760</v>
      </c>
      <c r="Z13" s="140">
        <v>23.65</v>
      </c>
      <c r="AA13" s="155">
        <v>422568056</v>
      </c>
    </row>
    <row r="14" spans="1:27" ht="12.75">
      <c r="A14" s="181" t="s">
        <v>110</v>
      </c>
      <c r="B14" s="185"/>
      <c r="C14" s="155">
        <v>336912749</v>
      </c>
      <c r="D14" s="155">
        <v>0</v>
      </c>
      <c r="E14" s="156">
        <v>523505780</v>
      </c>
      <c r="F14" s="60">
        <v>523505780</v>
      </c>
      <c r="G14" s="60">
        <v>35633996</v>
      </c>
      <c r="H14" s="60">
        <v>40682715</v>
      </c>
      <c r="I14" s="60">
        <v>40277741</v>
      </c>
      <c r="J14" s="60">
        <v>116594452</v>
      </c>
      <c r="K14" s="60">
        <v>39766191</v>
      </c>
      <c r="L14" s="60">
        <v>41154623</v>
      </c>
      <c r="M14" s="60">
        <v>42857217</v>
      </c>
      <c r="N14" s="60">
        <v>123778031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240372483</v>
      </c>
      <c r="X14" s="60">
        <v>116324138</v>
      </c>
      <c r="Y14" s="60">
        <v>124048345</v>
      </c>
      <c r="Z14" s="140">
        <v>106.64</v>
      </c>
      <c r="AA14" s="155">
        <v>523505780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92000</v>
      </c>
      <c r="F15" s="60">
        <v>92000</v>
      </c>
      <c r="G15" s="60">
        <v>0</v>
      </c>
      <c r="H15" s="60">
        <v>0</v>
      </c>
      <c r="I15" s="60">
        <v>0</v>
      </c>
      <c r="J15" s="60">
        <v>0</v>
      </c>
      <c r="K15" s="60">
        <v>66601</v>
      </c>
      <c r="L15" s="60">
        <v>0</v>
      </c>
      <c r="M15" s="60">
        <v>0</v>
      </c>
      <c r="N15" s="60">
        <v>66601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66601</v>
      </c>
      <c r="X15" s="60"/>
      <c r="Y15" s="60">
        <v>66601</v>
      </c>
      <c r="Z15" s="140">
        <v>0</v>
      </c>
      <c r="AA15" s="155">
        <v>92000</v>
      </c>
    </row>
    <row r="16" spans="1:27" ht="12.75">
      <c r="A16" s="181" t="s">
        <v>112</v>
      </c>
      <c r="B16" s="185"/>
      <c r="C16" s="155">
        <v>175878339</v>
      </c>
      <c r="D16" s="155">
        <v>0</v>
      </c>
      <c r="E16" s="156">
        <v>138197268</v>
      </c>
      <c r="F16" s="60">
        <v>138197268</v>
      </c>
      <c r="G16" s="60">
        <v>10319449</v>
      </c>
      <c r="H16" s="60">
        <v>9312075</v>
      </c>
      <c r="I16" s="60">
        <v>9078976</v>
      </c>
      <c r="J16" s="60">
        <v>28710500</v>
      </c>
      <c r="K16" s="60">
        <v>10995971</v>
      </c>
      <c r="L16" s="60">
        <v>10659669</v>
      </c>
      <c r="M16" s="60">
        <v>8930101</v>
      </c>
      <c r="N16" s="60">
        <v>30585741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59296241</v>
      </c>
      <c r="X16" s="60">
        <v>65633829</v>
      </c>
      <c r="Y16" s="60">
        <v>-6337588</v>
      </c>
      <c r="Z16" s="140">
        <v>-9.66</v>
      </c>
      <c r="AA16" s="155">
        <v>138197268</v>
      </c>
    </row>
    <row r="17" spans="1:27" ht="12.75">
      <c r="A17" s="181" t="s">
        <v>113</v>
      </c>
      <c r="B17" s="185"/>
      <c r="C17" s="155">
        <v>293198719</v>
      </c>
      <c r="D17" s="155">
        <v>0</v>
      </c>
      <c r="E17" s="156">
        <v>338744807</v>
      </c>
      <c r="F17" s="60">
        <v>338744807</v>
      </c>
      <c r="G17" s="60">
        <v>27239406</v>
      </c>
      <c r="H17" s="60">
        <v>28076334</v>
      </c>
      <c r="I17" s="60">
        <v>24412276</v>
      </c>
      <c r="J17" s="60">
        <v>79728016</v>
      </c>
      <c r="K17" s="60">
        <v>29726446</v>
      </c>
      <c r="L17" s="60">
        <v>26373996</v>
      </c>
      <c r="M17" s="60">
        <v>17966209</v>
      </c>
      <c r="N17" s="60">
        <v>74066651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153794667</v>
      </c>
      <c r="X17" s="60">
        <v>26673637</v>
      </c>
      <c r="Y17" s="60">
        <v>127121030</v>
      </c>
      <c r="Z17" s="140">
        <v>476.58</v>
      </c>
      <c r="AA17" s="155">
        <v>338744807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5626495374</v>
      </c>
      <c r="D19" s="155">
        <v>0</v>
      </c>
      <c r="E19" s="156">
        <v>6014349086</v>
      </c>
      <c r="F19" s="60">
        <v>6014349086</v>
      </c>
      <c r="G19" s="60">
        <v>1367254739</v>
      </c>
      <c r="H19" s="60">
        <v>648327886</v>
      </c>
      <c r="I19" s="60">
        <v>21968142</v>
      </c>
      <c r="J19" s="60">
        <v>2037550767</v>
      </c>
      <c r="K19" s="60">
        <v>131614349</v>
      </c>
      <c r="L19" s="60">
        <v>189096224</v>
      </c>
      <c r="M19" s="60">
        <v>1706317083</v>
      </c>
      <c r="N19" s="60">
        <v>2027027656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4064578423</v>
      </c>
      <c r="X19" s="60">
        <v>1849952210</v>
      </c>
      <c r="Y19" s="60">
        <v>2214626213</v>
      </c>
      <c r="Z19" s="140">
        <v>119.71</v>
      </c>
      <c r="AA19" s="155">
        <v>6014349086</v>
      </c>
    </row>
    <row r="20" spans="1:27" ht="12.75">
      <c r="A20" s="181" t="s">
        <v>35</v>
      </c>
      <c r="B20" s="185"/>
      <c r="C20" s="155">
        <v>1346047451</v>
      </c>
      <c r="D20" s="155">
        <v>0</v>
      </c>
      <c r="E20" s="156">
        <v>1350581371</v>
      </c>
      <c r="F20" s="54">
        <v>1350581371</v>
      </c>
      <c r="G20" s="54">
        <v>109616876</v>
      </c>
      <c r="H20" s="54">
        <v>110340997</v>
      </c>
      <c r="I20" s="54">
        <v>83519000</v>
      </c>
      <c r="J20" s="54">
        <v>303476873</v>
      </c>
      <c r="K20" s="54">
        <v>107325495</v>
      </c>
      <c r="L20" s="54">
        <v>96154570</v>
      </c>
      <c r="M20" s="54">
        <v>105777206</v>
      </c>
      <c r="N20" s="54">
        <v>309257271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612734144</v>
      </c>
      <c r="X20" s="54">
        <v>43005000</v>
      </c>
      <c r="Y20" s="54">
        <v>569729144</v>
      </c>
      <c r="Z20" s="184">
        <v>1324.8</v>
      </c>
      <c r="AA20" s="130">
        <v>1350581371</v>
      </c>
    </row>
    <row r="21" spans="1:27" ht="12.75">
      <c r="A21" s="181" t="s">
        <v>115</v>
      </c>
      <c r="B21" s="185"/>
      <c r="C21" s="155">
        <v>1701674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1643782</v>
      </c>
      <c r="N21" s="60">
        <v>1643782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1643782</v>
      </c>
      <c r="X21" s="60"/>
      <c r="Y21" s="60">
        <v>1643782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32107515432</v>
      </c>
      <c r="D22" s="188">
        <f>SUM(D5:D21)</f>
        <v>0</v>
      </c>
      <c r="E22" s="189">
        <f t="shared" si="0"/>
        <v>35317656761</v>
      </c>
      <c r="F22" s="190">
        <f t="shared" si="0"/>
        <v>35317656761</v>
      </c>
      <c r="G22" s="190">
        <f t="shared" si="0"/>
        <v>3899476741</v>
      </c>
      <c r="H22" s="190">
        <f t="shared" si="0"/>
        <v>3744688725</v>
      </c>
      <c r="I22" s="190">
        <f t="shared" si="0"/>
        <v>2338051006</v>
      </c>
      <c r="J22" s="190">
        <f t="shared" si="0"/>
        <v>9982216472</v>
      </c>
      <c r="K22" s="190">
        <f t="shared" si="0"/>
        <v>2529808203</v>
      </c>
      <c r="L22" s="190">
        <f t="shared" si="0"/>
        <v>2371489378</v>
      </c>
      <c r="M22" s="190">
        <f t="shared" si="0"/>
        <v>4048391588</v>
      </c>
      <c r="N22" s="190">
        <f t="shared" si="0"/>
        <v>8949689169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18931905641</v>
      </c>
      <c r="X22" s="190">
        <f t="shared" si="0"/>
        <v>15591827219</v>
      </c>
      <c r="Y22" s="190">
        <f t="shared" si="0"/>
        <v>3340078422</v>
      </c>
      <c r="Z22" s="191">
        <f>+IF(X22&lt;&gt;0,+(Y22/X22)*100,0)</f>
        <v>21.421982010741008</v>
      </c>
      <c r="AA22" s="188">
        <f>SUM(AA5:AA21)</f>
        <v>35317656761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7725482915</v>
      </c>
      <c r="D25" s="155">
        <v>0</v>
      </c>
      <c r="E25" s="156">
        <v>8708334031</v>
      </c>
      <c r="F25" s="60">
        <v>8708334031</v>
      </c>
      <c r="G25" s="60">
        <v>651103656</v>
      </c>
      <c r="H25" s="60">
        <v>709303802</v>
      </c>
      <c r="I25" s="60">
        <v>688907479</v>
      </c>
      <c r="J25" s="60">
        <v>2049314937</v>
      </c>
      <c r="K25" s="60">
        <v>676057986</v>
      </c>
      <c r="L25" s="60">
        <v>686387983</v>
      </c>
      <c r="M25" s="60">
        <v>697245276</v>
      </c>
      <c r="N25" s="60">
        <v>2059691245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4109006182</v>
      </c>
      <c r="X25" s="60">
        <v>3149559154</v>
      </c>
      <c r="Y25" s="60">
        <v>959447028</v>
      </c>
      <c r="Z25" s="140">
        <v>30.46</v>
      </c>
      <c r="AA25" s="155">
        <v>8708334031</v>
      </c>
    </row>
    <row r="26" spans="1:27" ht="12.75">
      <c r="A26" s="183" t="s">
        <v>38</v>
      </c>
      <c r="B26" s="182"/>
      <c r="C26" s="155">
        <v>133051734</v>
      </c>
      <c r="D26" s="155">
        <v>0</v>
      </c>
      <c r="E26" s="156">
        <v>151061797</v>
      </c>
      <c r="F26" s="60">
        <v>151061797</v>
      </c>
      <c r="G26" s="60">
        <v>11141352</v>
      </c>
      <c r="H26" s="60">
        <v>11124702</v>
      </c>
      <c r="I26" s="60">
        <v>11124702</v>
      </c>
      <c r="J26" s="60">
        <v>33390756</v>
      </c>
      <c r="K26" s="60">
        <v>11124702</v>
      </c>
      <c r="L26" s="60">
        <v>11124702</v>
      </c>
      <c r="M26" s="60">
        <v>11124702</v>
      </c>
      <c r="N26" s="60">
        <v>33374106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66764862</v>
      </c>
      <c r="X26" s="60">
        <v>55665367</v>
      </c>
      <c r="Y26" s="60">
        <v>11099495</v>
      </c>
      <c r="Z26" s="140">
        <v>19.94</v>
      </c>
      <c r="AA26" s="155">
        <v>151061797</v>
      </c>
    </row>
    <row r="27" spans="1:27" ht="12.75">
      <c r="A27" s="183" t="s">
        <v>118</v>
      </c>
      <c r="B27" s="182"/>
      <c r="C27" s="155">
        <v>1553247698</v>
      </c>
      <c r="D27" s="155">
        <v>0</v>
      </c>
      <c r="E27" s="156">
        <v>1453081147</v>
      </c>
      <c r="F27" s="60">
        <v>1453081147</v>
      </c>
      <c r="G27" s="60">
        <v>120482963</v>
      </c>
      <c r="H27" s="60">
        <v>122566826</v>
      </c>
      <c r="I27" s="60">
        <v>121051546</v>
      </c>
      <c r="J27" s="60">
        <v>364101335</v>
      </c>
      <c r="K27" s="60">
        <v>121721069</v>
      </c>
      <c r="L27" s="60">
        <v>122362659</v>
      </c>
      <c r="M27" s="60">
        <v>121661648</v>
      </c>
      <c r="N27" s="60">
        <v>365745376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729846711</v>
      </c>
      <c r="X27" s="60">
        <v>892296941</v>
      </c>
      <c r="Y27" s="60">
        <v>-162450230</v>
      </c>
      <c r="Z27" s="140">
        <v>-18.21</v>
      </c>
      <c r="AA27" s="155">
        <v>1453081147</v>
      </c>
    </row>
    <row r="28" spans="1:27" ht="12.75">
      <c r="A28" s="183" t="s">
        <v>39</v>
      </c>
      <c r="B28" s="182"/>
      <c r="C28" s="155">
        <v>2073954243</v>
      </c>
      <c r="D28" s="155">
        <v>0</v>
      </c>
      <c r="E28" s="156">
        <v>2385339278</v>
      </c>
      <c r="F28" s="60">
        <v>2385339278</v>
      </c>
      <c r="G28" s="60">
        <v>77182837</v>
      </c>
      <c r="H28" s="60">
        <v>77201008</v>
      </c>
      <c r="I28" s="60">
        <v>77092020</v>
      </c>
      <c r="J28" s="60">
        <v>231475865</v>
      </c>
      <c r="K28" s="60">
        <v>77793354</v>
      </c>
      <c r="L28" s="60">
        <v>687064070</v>
      </c>
      <c r="M28" s="60">
        <v>198190558</v>
      </c>
      <c r="N28" s="60">
        <v>963047982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1194523847</v>
      </c>
      <c r="X28" s="60">
        <v>866566104</v>
      </c>
      <c r="Y28" s="60">
        <v>327957743</v>
      </c>
      <c r="Z28" s="140">
        <v>37.85</v>
      </c>
      <c r="AA28" s="155">
        <v>2385339278</v>
      </c>
    </row>
    <row r="29" spans="1:27" ht="12.75">
      <c r="A29" s="183" t="s">
        <v>40</v>
      </c>
      <c r="B29" s="182"/>
      <c r="C29" s="155">
        <v>751393565</v>
      </c>
      <c r="D29" s="155">
        <v>0</v>
      </c>
      <c r="E29" s="156">
        <v>992048311</v>
      </c>
      <c r="F29" s="60">
        <v>992048311</v>
      </c>
      <c r="G29" s="60">
        <v>116046557</v>
      </c>
      <c r="H29" s="60">
        <v>4088831</v>
      </c>
      <c r="I29" s="60">
        <v>71169046</v>
      </c>
      <c r="J29" s="60">
        <v>191304434</v>
      </c>
      <c r="K29" s="60">
        <v>43334897</v>
      </c>
      <c r="L29" s="60">
        <v>68952683</v>
      </c>
      <c r="M29" s="60">
        <v>35883915</v>
      </c>
      <c r="N29" s="60">
        <v>148171495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339475929</v>
      </c>
      <c r="X29" s="60">
        <v>288395612</v>
      </c>
      <c r="Y29" s="60">
        <v>51080317</v>
      </c>
      <c r="Z29" s="140">
        <v>17.71</v>
      </c>
      <c r="AA29" s="155">
        <v>992048311</v>
      </c>
    </row>
    <row r="30" spans="1:27" ht="12.75">
      <c r="A30" s="183" t="s">
        <v>119</v>
      </c>
      <c r="B30" s="182"/>
      <c r="C30" s="155">
        <v>12245375228</v>
      </c>
      <c r="D30" s="155">
        <v>0</v>
      </c>
      <c r="E30" s="156">
        <v>13479344957</v>
      </c>
      <c r="F30" s="60">
        <v>13479344957</v>
      </c>
      <c r="G30" s="60">
        <v>1132008762</v>
      </c>
      <c r="H30" s="60">
        <v>1972014805</v>
      </c>
      <c r="I30" s="60">
        <v>997075823</v>
      </c>
      <c r="J30" s="60">
        <v>4101099390</v>
      </c>
      <c r="K30" s="60">
        <v>991773580</v>
      </c>
      <c r="L30" s="60">
        <v>1030505572</v>
      </c>
      <c r="M30" s="60">
        <v>912321986</v>
      </c>
      <c r="N30" s="60">
        <v>2934601138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7035700528</v>
      </c>
      <c r="X30" s="60">
        <v>7536029611</v>
      </c>
      <c r="Y30" s="60">
        <v>-500329083</v>
      </c>
      <c r="Z30" s="140">
        <v>-6.64</v>
      </c>
      <c r="AA30" s="155">
        <v>13479344957</v>
      </c>
    </row>
    <row r="31" spans="1:27" ht="12.75">
      <c r="A31" s="183" t="s">
        <v>120</v>
      </c>
      <c r="B31" s="182"/>
      <c r="C31" s="155">
        <v>1854251622</v>
      </c>
      <c r="D31" s="155">
        <v>0</v>
      </c>
      <c r="E31" s="156">
        <v>1946750210</v>
      </c>
      <c r="F31" s="60">
        <v>1946750210</v>
      </c>
      <c r="G31" s="60">
        <v>30095637</v>
      </c>
      <c r="H31" s="60">
        <v>55130431</v>
      </c>
      <c r="I31" s="60">
        <v>91632014</v>
      </c>
      <c r="J31" s="60">
        <v>176858082</v>
      </c>
      <c r="K31" s="60">
        <v>132188430</v>
      </c>
      <c r="L31" s="60">
        <v>170527530</v>
      </c>
      <c r="M31" s="60">
        <v>153261472</v>
      </c>
      <c r="N31" s="60">
        <v>455977432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632835514</v>
      </c>
      <c r="X31" s="60">
        <v>901851071</v>
      </c>
      <c r="Y31" s="60">
        <v>-269015557</v>
      </c>
      <c r="Z31" s="140">
        <v>-29.83</v>
      </c>
      <c r="AA31" s="155">
        <v>1946750210</v>
      </c>
    </row>
    <row r="32" spans="1:27" ht="12.75">
      <c r="A32" s="183" t="s">
        <v>121</v>
      </c>
      <c r="B32" s="182"/>
      <c r="C32" s="155">
        <v>3942773024</v>
      </c>
      <c r="D32" s="155">
        <v>0</v>
      </c>
      <c r="E32" s="156">
        <v>4080212646</v>
      </c>
      <c r="F32" s="60">
        <v>4080212646</v>
      </c>
      <c r="G32" s="60">
        <v>103020660</v>
      </c>
      <c r="H32" s="60">
        <v>219281978</v>
      </c>
      <c r="I32" s="60">
        <v>250886278</v>
      </c>
      <c r="J32" s="60">
        <v>573188916</v>
      </c>
      <c r="K32" s="60">
        <v>316986600</v>
      </c>
      <c r="L32" s="60">
        <v>325350927</v>
      </c>
      <c r="M32" s="60">
        <v>300680333</v>
      </c>
      <c r="N32" s="60">
        <v>943017860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1516206776</v>
      </c>
      <c r="X32" s="60">
        <v>485059520</v>
      </c>
      <c r="Y32" s="60">
        <v>1031147256</v>
      </c>
      <c r="Z32" s="140">
        <v>212.58</v>
      </c>
      <c r="AA32" s="155">
        <v>4080212646</v>
      </c>
    </row>
    <row r="33" spans="1:27" ht="12.75">
      <c r="A33" s="183" t="s">
        <v>42</v>
      </c>
      <c r="B33" s="182"/>
      <c r="C33" s="155">
        <v>966249864</v>
      </c>
      <c r="D33" s="155">
        <v>0</v>
      </c>
      <c r="E33" s="156">
        <v>897026750</v>
      </c>
      <c r="F33" s="60">
        <v>897026750</v>
      </c>
      <c r="G33" s="60">
        <v>1519538</v>
      </c>
      <c r="H33" s="60">
        <v>72150302</v>
      </c>
      <c r="I33" s="60">
        <v>67309195</v>
      </c>
      <c r="J33" s="60">
        <v>140979035</v>
      </c>
      <c r="K33" s="60">
        <v>104232566</v>
      </c>
      <c r="L33" s="60">
        <v>80322650</v>
      </c>
      <c r="M33" s="60">
        <v>91473587</v>
      </c>
      <c r="N33" s="60">
        <v>276028803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417007838</v>
      </c>
      <c r="X33" s="60">
        <v>499005791</v>
      </c>
      <c r="Y33" s="60">
        <v>-81997953</v>
      </c>
      <c r="Z33" s="140">
        <v>-16.43</v>
      </c>
      <c r="AA33" s="155">
        <v>897026750</v>
      </c>
    </row>
    <row r="34" spans="1:27" ht="12.75">
      <c r="A34" s="183" t="s">
        <v>43</v>
      </c>
      <c r="B34" s="182"/>
      <c r="C34" s="155">
        <v>1114504339</v>
      </c>
      <c r="D34" s="155">
        <v>0</v>
      </c>
      <c r="E34" s="156">
        <v>1148730185</v>
      </c>
      <c r="F34" s="60">
        <v>1148730185</v>
      </c>
      <c r="G34" s="60">
        <v>93465748</v>
      </c>
      <c r="H34" s="60">
        <v>71303092</v>
      </c>
      <c r="I34" s="60">
        <v>83949896</v>
      </c>
      <c r="J34" s="60">
        <v>248718736</v>
      </c>
      <c r="K34" s="60">
        <v>103580007</v>
      </c>
      <c r="L34" s="60">
        <v>85997981</v>
      </c>
      <c r="M34" s="60">
        <v>57627596</v>
      </c>
      <c r="N34" s="60">
        <v>247205584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495924320</v>
      </c>
      <c r="X34" s="60">
        <v>504924481</v>
      </c>
      <c r="Y34" s="60">
        <v>-9000161</v>
      </c>
      <c r="Z34" s="140">
        <v>-1.78</v>
      </c>
      <c r="AA34" s="155">
        <v>1148730185</v>
      </c>
    </row>
    <row r="35" spans="1:27" ht="12.75">
      <c r="A35" s="181" t="s">
        <v>122</v>
      </c>
      <c r="B35" s="185"/>
      <c r="C35" s="155">
        <v>2827951</v>
      </c>
      <c r="D35" s="155">
        <v>0</v>
      </c>
      <c r="E35" s="156">
        <v>14578401</v>
      </c>
      <c r="F35" s="60">
        <v>14578401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1636330</v>
      </c>
      <c r="M35" s="60">
        <v>0</v>
      </c>
      <c r="N35" s="60">
        <v>1636330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1636330</v>
      </c>
      <c r="X35" s="60"/>
      <c r="Y35" s="60">
        <v>1636330</v>
      </c>
      <c r="Z35" s="140">
        <v>0</v>
      </c>
      <c r="AA35" s="155">
        <v>14578401</v>
      </c>
    </row>
    <row r="36" spans="1:27" ht="12.75">
      <c r="A36" s="193" t="s">
        <v>44</v>
      </c>
      <c r="B36" s="187"/>
      <c r="C36" s="188">
        <f aca="true" t="shared" si="1" ref="C36:Y36">SUM(C25:C35)</f>
        <v>32363112183</v>
      </c>
      <c r="D36" s="188">
        <f>SUM(D25:D35)</f>
        <v>0</v>
      </c>
      <c r="E36" s="189">
        <f t="shared" si="1"/>
        <v>35256507713</v>
      </c>
      <c r="F36" s="190">
        <f t="shared" si="1"/>
        <v>35256507713</v>
      </c>
      <c r="G36" s="190">
        <f t="shared" si="1"/>
        <v>2336067710</v>
      </c>
      <c r="H36" s="190">
        <f t="shared" si="1"/>
        <v>3314165777</v>
      </c>
      <c r="I36" s="190">
        <f t="shared" si="1"/>
        <v>2460197999</v>
      </c>
      <c r="J36" s="190">
        <f t="shared" si="1"/>
        <v>8110431486</v>
      </c>
      <c r="K36" s="190">
        <f t="shared" si="1"/>
        <v>2578793191</v>
      </c>
      <c r="L36" s="190">
        <f t="shared" si="1"/>
        <v>3270233087</v>
      </c>
      <c r="M36" s="190">
        <f t="shared" si="1"/>
        <v>2579471073</v>
      </c>
      <c r="N36" s="190">
        <f t="shared" si="1"/>
        <v>8428497351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16538928837</v>
      </c>
      <c r="X36" s="190">
        <f t="shared" si="1"/>
        <v>15179353652</v>
      </c>
      <c r="Y36" s="190">
        <f t="shared" si="1"/>
        <v>1359575185</v>
      </c>
      <c r="Z36" s="191">
        <f>+IF(X36&lt;&gt;0,+(Y36/X36)*100,0)</f>
        <v>8.956739635754287</v>
      </c>
      <c r="AA36" s="188">
        <f>SUM(AA25:AA35)</f>
        <v>35256507713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-255596751</v>
      </c>
      <c r="D38" s="199">
        <f>+D22-D36</f>
        <v>0</v>
      </c>
      <c r="E38" s="200">
        <f t="shared" si="2"/>
        <v>61149048</v>
      </c>
      <c r="F38" s="106">
        <f t="shared" si="2"/>
        <v>61149048</v>
      </c>
      <c r="G38" s="106">
        <f t="shared" si="2"/>
        <v>1563409031</v>
      </c>
      <c r="H38" s="106">
        <f t="shared" si="2"/>
        <v>430522948</v>
      </c>
      <c r="I38" s="106">
        <f t="shared" si="2"/>
        <v>-122146993</v>
      </c>
      <c r="J38" s="106">
        <f t="shared" si="2"/>
        <v>1871784986</v>
      </c>
      <c r="K38" s="106">
        <f t="shared" si="2"/>
        <v>-48984988</v>
      </c>
      <c r="L38" s="106">
        <f t="shared" si="2"/>
        <v>-898743709</v>
      </c>
      <c r="M38" s="106">
        <f t="shared" si="2"/>
        <v>1468920515</v>
      </c>
      <c r="N38" s="106">
        <f t="shared" si="2"/>
        <v>521191818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2392976804</v>
      </c>
      <c r="X38" s="106">
        <f>IF(F22=F36,0,X22-X36)</f>
        <v>412473567</v>
      </c>
      <c r="Y38" s="106">
        <f t="shared" si="2"/>
        <v>1980503237</v>
      </c>
      <c r="Z38" s="201">
        <f>+IF(X38&lt;&gt;0,+(Y38/X38)*100,0)</f>
        <v>480.15276503766853</v>
      </c>
      <c r="AA38" s="199">
        <f>+AA22-AA36</f>
        <v>61149048</v>
      </c>
    </row>
    <row r="39" spans="1:27" ht="12.75">
      <c r="A39" s="181" t="s">
        <v>46</v>
      </c>
      <c r="B39" s="185"/>
      <c r="C39" s="155">
        <v>2002490648</v>
      </c>
      <c r="D39" s="155">
        <v>0</v>
      </c>
      <c r="E39" s="156">
        <v>2259168575</v>
      </c>
      <c r="F39" s="60">
        <v>2259168575</v>
      </c>
      <c r="G39" s="60">
        <v>3381359</v>
      </c>
      <c r="H39" s="60">
        <v>26212464</v>
      </c>
      <c r="I39" s="60">
        <v>40365209</v>
      </c>
      <c r="J39" s="60">
        <v>69959032</v>
      </c>
      <c r="K39" s="60">
        <v>64093788</v>
      </c>
      <c r="L39" s="60">
        <v>35214214</v>
      </c>
      <c r="M39" s="60">
        <v>133227116</v>
      </c>
      <c r="N39" s="60">
        <v>232535118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302494150</v>
      </c>
      <c r="X39" s="60">
        <v>1056230232</v>
      </c>
      <c r="Y39" s="60">
        <v>-753736082</v>
      </c>
      <c r="Z39" s="140">
        <v>-71.36</v>
      </c>
      <c r="AA39" s="155">
        <v>2259168575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1746893897</v>
      </c>
      <c r="D42" s="206">
        <f>SUM(D38:D41)</f>
        <v>0</v>
      </c>
      <c r="E42" s="207">
        <f t="shared" si="3"/>
        <v>2320317623</v>
      </c>
      <c r="F42" s="88">
        <f t="shared" si="3"/>
        <v>2320317623</v>
      </c>
      <c r="G42" s="88">
        <f t="shared" si="3"/>
        <v>1566790390</v>
      </c>
      <c r="H42" s="88">
        <f t="shared" si="3"/>
        <v>456735412</v>
      </c>
      <c r="I42" s="88">
        <f t="shared" si="3"/>
        <v>-81781784</v>
      </c>
      <c r="J42" s="88">
        <f t="shared" si="3"/>
        <v>1941744018</v>
      </c>
      <c r="K42" s="88">
        <f t="shared" si="3"/>
        <v>15108800</v>
      </c>
      <c r="L42" s="88">
        <f t="shared" si="3"/>
        <v>-863529495</v>
      </c>
      <c r="M42" s="88">
        <f t="shared" si="3"/>
        <v>1602147631</v>
      </c>
      <c r="N42" s="88">
        <f t="shared" si="3"/>
        <v>753726936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2695470954</v>
      </c>
      <c r="X42" s="88">
        <f t="shared" si="3"/>
        <v>1468703799</v>
      </c>
      <c r="Y42" s="88">
        <f t="shared" si="3"/>
        <v>1226767155</v>
      </c>
      <c r="Z42" s="208">
        <f>+IF(X42&lt;&gt;0,+(Y42/X42)*100,0)</f>
        <v>83.5271996869125</v>
      </c>
      <c r="AA42" s="206">
        <f>SUM(AA38:AA41)</f>
        <v>2320317623</v>
      </c>
    </row>
    <row r="43" spans="1:27" ht="12.75">
      <c r="A43" s="181" t="s">
        <v>125</v>
      </c>
      <c r="B43" s="185"/>
      <c r="C43" s="157">
        <v>23618313</v>
      </c>
      <c r="D43" s="157">
        <v>0</v>
      </c>
      <c r="E43" s="158">
        <v>59988583</v>
      </c>
      <c r="F43" s="159">
        <v>59988583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27967571</v>
      </c>
      <c r="M43" s="159">
        <v>-27967571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59988583</v>
      </c>
    </row>
    <row r="44" spans="1:27" ht="12.75">
      <c r="A44" s="209" t="s">
        <v>126</v>
      </c>
      <c r="B44" s="185"/>
      <c r="C44" s="210">
        <f aca="true" t="shared" si="4" ref="C44:Y44">+C42-C43</f>
        <v>1723275584</v>
      </c>
      <c r="D44" s="210">
        <f>+D42-D43</f>
        <v>0</v>
      </c>
      <c r="E44" s="211">
        <f t="shared" si="4"/>
        <v>2260329040</v>
      </c>
      <c r="F44" s="77">
        <f t="shared" si="4"/>
        <v>2260329040</v>
      </c>
      <c r="G44" s="77">
        <f t="shared" si="4"/>
        <v>1566790390</v>
      </c>
      <c r="H44" s="77">
        <f t="shared" si="4"/>
        <v>456735412</v>
      </c>
      <c r="I44" s="77">
        <f t="shared" si="4"/>
        <v>-81781784</v>
      </c>
      <c r="J44" s="77">
        <f t="shared" si="4"/>
        <v>1941744018</v>
      </c>
      <c r="K44" s="77">
        <f t="shared" si="4"/>
        <v>15108800</v>
      </c>
      <c r="L44" s="77">
        <f t="shared" si="4"/>
        <v>-891497066</v>
      </c>
      <c r="M44" s="77">
        <f t="shared" si="4"/>
        <v>1630115202</v>
      </c>
      <c r="N44" s="77">
        <f t="shared" si="4"/>
        <v>753726936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2695470954</v>
      </c>
      <c r="X44" s="77">
        <f t="shared" si="4"/>
        <v>1468703799</v>
      </c>
      <c r="Y44" s="77">
        <f t="shared" si="4"/>
        <v>1226767155</v>
      </c>
      <c r="Z44" s="212">
        <f>+IF(X44&lt;&gt;0,+(Y44/X44)*100,0)</f>
        <v>83.5271996869125</v>
      </c>
      <c r="AA44" s="210">
        <f>+AA42-AA43</f>
        <v>2260329040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1723275584</v>
      </c>
      <c r="D46" s="206">
        <f>SUM(D44:D45)</f>
        <v>0</v>
      </c>
      <c r="E46" s="207">
        <f t="shared" si="5"/>
        <v>2260329040</v>
      </c>
      <c r="F46" s="88">
        <f t="shared" si="5"/>
        <v>2260329040</v>
      </c>
      <c r="G46" s="88">
        <f t="shared" si="5"/>
        <v>1566790390</v>
      </c>
      <c r="H46" s="88">
        <f t="shared" si="5"/>
        <v>456735412</v>
      </c>
      <c r="I46" s="88">
        <f t="shared" si="5"/>
        <v>-81781784</v>
      </c>
      <c r="J46" s="88">
        <f t="shared" si="5"/>
        <v>1941744018</v>
      </c>
      <c r="K46" s="88">
        <f t="shared" si="5"/>
        <v>15108800</v>
      </c>
      <c r="L46" s="88">
        <f t="shared" si="5"/>
        <v>-891497066</v>
      </c>
      <c r="M46" s="88">
        <f t="shared" si="5"/>
        <v>1630115202</v>
      </c>
      <c r="N46" s="88">
        <f t="shared" si="5"/>
        <v>753726936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2695470954</v>
      </c>
      <c r="X46" s="88">
        <f t="shared" si="5"/>
        <v>1468703799</v>
      </c>
      <c r="Y46" s="88">
        <f t="shared" si="5"/>
        <v>1226767155</v>
      </c>
      <c r="Z46" s="208">
        <f>+IF(X46&lt;&gt;0,+(Y46/X46)*100,0)</f>
        <v>83.5271996869125</v>
      </c>
      <c r="AA46" s="206">
        <f>SUM(AA44:AA45)</f>
        <v>2260329040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1723275584</v>
      </c>
      <c r="D48" s="217">
        <f>SUM(D46:D47)</f>
        <v>0</v>
      </c>
      <c r="E48" s="218">
        <f t="shared" si="6"/>
        <v>2260329040</v>
      </c>
      <c r="F48" s="219">
        <f t="shared" si="6"/>
        <v>2260329040</v>
      </c>
      <c r="G48" s="219">
        <f t="shared" si="6"/>
        <v>1566790390</v>
      </c>
      <c r="H48" s="220">
        <f t="shared" si="6"/>
        <v>456735412</v>
      </c>
      <c r="I48" s="220">
        <f t="shared" si="6"/>
        <v>-81781784</v>
      </c>
      <c r="J48" s="220">
        <f t="shared" si="6"/>
        <v>1941744018</v>
      </c>
      <c r="K48" s="220">
        <f t="shared" si="6"/>
        <v>15108800</v>
      </c>
      <c r="L48" s="220">
        <f t="shared" si="6"/>
        <v>-891497066</v>
      </c>
      <c r="M48" s="219">
        <f t="shared" si="6"/>
        <v>1630115202</v>
      </c>
      <c r="N48" s="219">
        <f t="shared" si="6"/>
        <v>753726936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2695470954</v>
      </c>
      <c r="X48" s="220">
        <f t="shared" si="6"/>
        <v>1468703799</v>
      </c>
      <c r="Y48" s="220">
        <f t="shared" si="6"/>
        <v>1226767155</v>
      </c>
      <c r="Z48" s="221">
        <f>+IF(X48&lt;&gt;0,+(Y48/X48)*100,0)</f>
        <v>83.5271996869125</v>
      </c>
      <c r="AA48" s="222">
        <f>SUM(AA46:AA47)</f>
        <v>2260329040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1274162823</v>
      </c>
      <c r="D5" s="153">
        <f>SUM(D6:D8)</f>
        <v>0</v>
      </c>
      <c r="E5" s="154">
        <f t="shared" si="0"/>
        <v>1498253546</v>
      </c>
      <c r="F5" s="100">
        <f t="shared" si="0"/>
        <v>1498253546</v>
      </c>
      <c r="G5" s="100">
        <f t="shared" si="0"/>
        <v>147400</v>
      </c>
      <c r="H5" s="100">
        <f t="shared" si="0"/>
        <v>14190368</v>
      </c>
      <c r="I5" s="100">
        <f t="shared" si="0"/>
        <v>1345989</v>
      </c>
      <c r="J5" s="100">
        <f t="shared" si="0"/>
        <v>15683757</v>
      </c>
      <c r="K5" s="100">
        <f t="shared" si="0"/>
        <v>28693960</v>
      </c>
      <c r="L5" s="100">
        <f t="shared" si="0"/>
        <v>6434424</v>
      </c>
      <c r="M5" s="100">
        <f t="shared" si="0"/>
        <v>37395699</v>
      </c>
      <c r="N5" s="100">
        <f t="shared" si="0"/>
        <v>72524083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88207840</v>
      </c>
      <c r="X5" s="100">
        <f t="shared" si="0"/>
        <v>749126778</v>
      </c>
      <c r="Y5" s="100">
        <f t="shared" si="0"/>
        <v>-660918938</v>
      </c>
      <c r="Z5" s="137">
        <f>+IF(X5&lt;&gt;0,+(Y5/X5)*100,0)</f>
        <v>-88.22524536694642</v>
      </c>
      <c r="AA5" s="153">
        <f>SUM(AA6:AA8)</f>
        <v>1498253546</v>
      </c>
    </row>
    <row r="6" spans="1:27" ht="12.75">
      <c r="A6" s="138" t="s">
        <v>75</v>
      </c>
      <c r="B6" s="136"/>
      <c r="C6" s="155">
        <v>123697220</v>
      </c>
      <c r="D6" s="155"/>
      <c r="E6" s="156">
        <v>683659375</v>
      </c>
      <c r="F6" s="60">
        <v>683659375</v>
      </c>
      <c r="G6" s="60"/>
      <c r="H6" s="60">
        <v>6161773</v>
      </c>
      <c r="I6" s="60">
        <v>208949</v>
      </c>
      <c r="J6" s="60">
        <v>6370722</v>
      </c>
      <c r="K6" s="60">
        <v>18165356</v>
      </c>
      <c r="L6" s="60">
        <v>1401456</v>
      </c>
      <c r="M6" s="60">
        <v>26682697</v>
      </c>
      <c r="N6" s="60">
        <v>46249509</v>
      </c>
      <c r="O6" s="60"/>
      <c r="P6" s="60"/>
      <c r="Q6" s="60"/>
      <c r="R6" s="60"/>
      <c r="S6" s="60"/>
      <c r="T6" s="60"/>
      <c r="U6" s="60"/>
      <c r="V6" s="60"/>
      <c r="W6" s="60">
        <v>52620231</v>
      </c>
      <c r="X6" s="60">
        <v>63307428</v>
      </c>
      <c r="Y6" s="60">
        <v>-10687197</v>
      </c>
      <c r="Z6" s="140">
        <v>-16.88</v>
      </c>
      <c r="AA6" s="62">
        <v>683659375</v>
      </c>
    </row>
    <row r="7" spans="1:27" ht="12.75">
      <c r="A7" s="138" t="s">
        <v>76</v>
      </c>
      <c r="B7" s="136"/>
      <c r="C7" s="157">
        <v>484793750</v>
      </c>
      <c r="D7" s="157"/>
      <c r="E7" s="158">
        <v>814144171</v>
      </c>
      <c r="F7" s="159">
        <v>814144171</v>
      </c>
      <c r="G7" s="159">
        <v>147400</v>
      </c>
      <c r="H7" s="159">
        <v>8028595</v>
      </c>
      <c r="I7" s="159">
        <v>1137040</v>
      </c>
      <c r="J7" s="159">
        <v>9313035</v>
      </c>
      <c r="K7" s="159">
        <v>10528604</v>
      </c>
      <c r="L7" s="159">
        <v>5032968</v>
      </c>
      <c r="M7" s="159">
        <v>10713002</v>
      </c>
      <c r="N7" s="159">
        <v>26274574</v>
      </c>
      <c r="O7" s="159"/>
      <c r="P7" s="159"/>
      <c r="Q7" s="159"/>
      <c r="R7" s="159"/>
      <c r="S7" s="159"/>
      <c r="T7" s="159"/>
      <c r="U7" s="159"/>
      <c r="V7" s="159"/>
      <c r="W7" s="159">
        <v>35587609</v>
      </c>
      <c r="X7" s="159">
        <v>685819350</v>
      </c>
      <c r="Y7" s="159">
        <v>-650231741</v>
      </c>
      <c r="Z7" s="141">
        <v>-94.81</v>
      </c>
      <c r="AA7" s="225">
        <v>814144171</v>
      </c>
    </row>
    <row r="8" spans="1:27" ht="12.75">
      <c r="A8" s="138" t="s">
        <v>77</v>
      </c>
      <c r="B8" s="136"/>
      <c r="C8" s="155">
        <v>665671853</v>
      </c>
      <c r="D8" s="155"/>
      <c r="E8" s="156">
        <v>450000</v>
      </c>
      <c r="F8" s="60">
        <v>450000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450000</v>
      </c>
    </row>
    <row r="9" spans="1:27" ht="12.75">
      <c r="A9" s="135" t="s">
        <v>78</v>
      </c>
      <c r="B9" s="136"/>
      <c r="C9" s="153">
        <f aca="true" t="shared" si="1" ref="C9:Y9">SUM(C10:C14)</f>
        <v>1491022147</v>
      </c>
      <c r="D9" s="153">
        <f>SUM(D10:D14)</f>
        <v>0</v>
      </c>
      <c r="E9" s="154">
        <f t="shared" si="1"/>
        <v>1968656175</v>
      </c>
      <c r="F9" s="100">
        <f t="shared" si="1"/>
        <v>1968656175</v>
      </c>
      <c r="G9" s="100">
        <f t="shared" si="1"/>
        <v>6154047</v>
      </c>
      <c r="H9" s="100">
        <f t="shared" si="1"/>
        <v>20208332</v>
      </c>
      <c r="I9" s="100">
        <f t="shared" si="1"/>
        <v>32540533</v>
      </c>
      <c r="J9" s="100">
        <f t="shared" si="1"/>
        <v>58902912</v>
      </c>
      <c r="K9" s="100">
        <f t="shared" si="1"/>
        <v>58156332</v>
      </c>
      <c r="L9" s="100">
        <f t="shared" si="1"/>
        <v>84838295</v>
      </c>
      <c r="M9" s="100">
        <f t="shared" si="1"/>
        <v>156125912</v>
      </c>
      <c r="N9" s="100">
        <f t="shared" si="1"/>
        <v>299120539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358023451</v>
      </c>
      <c r="X9" s="100">
        <f t="shared" si="1"/>
        <v>725603586</v>
      </c>
      <c r="Y9" s="100">
        <f t="shared" si="1"/>
        <v>-367580135</v>
      </c>
      <c r="Z9" s="137">
        <f>+IF(X9&lt;&gt;0,+(Y9/X9)*100,0)</f>
        <v>-50.65853340476738</v>
      </c>
      <c r="AA9" s="102">
        <f>SUM(AA10:AA14)</f>
        <v>1968656175</v>
      </c>
    </row>
    <row r="10" spans="1:27" ht="12.75">
      <c r="A10" s="138" t="s">
        <v>79</v>
      </c>
      <c r="B10" s="136"/>
      <c r="C10" s="155"/>
      <c r="D10" s="155"/>
      <c r="E10" s="156">
        <v>278650000</v>
      </c>
      <c r="F10" s="60">
        <v>278650000</v>
      </c>
      <c r="G10" s="60"/>
      <c r="H10" s="60">
        <v>4226192</v>
      </c>
      <c r="I10" s="60">
        <v>743088</v>
      </c>
      <c r="J10" s="60">
        <v>4969280</v>
      </c>
      <c r="K10" s="60">
        <v>16542348</v>
      </c>
      <c r="L10" s="60">
        <v>10824710</v>
      </c>
      <c r="M10" s="60">
        <v>19504121</v>
      </c>
      <c r="N10" s="60">
        <v>46871179</v>
      </c>
      <c r="O10" s="60"/>
      <c r="P10" s="60"/>
      <c r="Q10" s="60"/>
      <c r="R10" s="60"/>
      <c r="S10" s="60"/>
      <c r="T10" s="60"/>
      <c r="U10" s="60"/>
      <c r="V10" s="60"/>
      <c r="W10" s="60">
        <v>51840459</v>
      </c>
      <c r="X10" s="60"/>
      <c r="Y10" s="60">
        <v>51840459</v>
      </c>
      <c r="Z10" s="140"/>
      <c r="AA10" s="62">
        <v>278650000</v>
      </c>
    </row>
    <row r="11" spans="1:27" ht="12.75">
      <c r="A11" s="138" t="s">
        <v>80</v>
      </c>
      <c r="B11" s="136"/>
      <c r="C11" s="155">
        <v>292278227</v>
      </c>
      <c r="D11" s="155"/>
      <c r="E11" s="156">
        <v>88000000</v>
      </c>
      <c r="F11" s="60">
        <v>88000000</v>
      </c>
      <c r="G11" s="60"/>
      <c r="H11" s="60">
        <v>333028</v>
      </c>
      <c r="I11" s="60">
        <v>234129</v>
      </c>
      <c r="J11" s="60">
        <v>567157</v>
      </c>
      <c r="K11" s="60">
        <v>2248533</v>
      </c>
      <c r="L11" s="60">
        <v>6727217</v>
      </c>
      <c r="M11" s="60">
        <v>3063298</v>
      </c>
      <c r="N11" s="60">
        <v>12039048</v>
      </c>
      <c r="O11" s="60"/>
      <c r="P11" s="60"/>
      <c r="Q11" s="60"/>
      <c r="R11" s="60"/>
      <c r="S11" s="60"/>
      <c r="T11" s="60"/>
      <c r="U11" s="60"/>
      <c r="V11" s="60"/>
      <c r="W11" s="60">
        <v>12606205</v>
      </c>
      <c r="X11" s="60"/>
      <c r="Y11" s="60">
        <v>12606205</v>
      </c>
      <c r="Z11" s="140"/>
      <c r="AA11" s="62">
        <v>88000000</v>
      </c>
    </row>
    <row r="12" spans="1:27" ht="12.75">
      <c r="A12" s="138" t="s">
        <v>81</v>
      </c>
      <c r="B12" s="136"/>
      <c r="C12" s="155">
        <v>190435609</v>
      </c>
      <c r="D12" s="155"/>
      <c r="E12" s="156">
        <v>337240000</v>
      </c>
      <c r="F12" s="60">
        <v>337240000</v>
      </c>
      <c r="G12" s="60">
        <v>6127661</v>
      </c>
      <c r="H12" s="60">
        <v>582923</v>
      </c>
      <c r="I12" s="60">
        <v>10772239</v>
      </c>
      <c r="J12" s="60">
        <v>17482823</v>
      </c>
      <c r="K12" s="60">
        <v>9566318</v>
      </c>
      <c r="L12" s="60">
        <v>10975869</v>
      </c>
      <c r="M12" s="60">
        <v>8800383</v>
      </c>
      <c r="N12" s="60">
        <v>29342570</v>
      </c>
      <c r="O12" s="60"/>
      <c r="P12" s="60"/>
      <c r="Q12" s="60"/>
      <c r="R12" s="60"/>
      <c r="S12" s="60"/>
      <c r="T12" s="60"/>
      <c r="U12" s="60"/>
      <c r="V12" s="60"/>
      <c r="W12" s="60">
        <v>46825393</v>
      </c>
      <c r="X12" s="60">
        <v>91069998</v>
      </c>
      <c r="Y12" s="60">
        <v>-44244605</v>
      </c>
      <c r="Z12" s="140">
        <v>-48.58</v>
      </c>
      <c r="AA12" s="62">
        <v>337240000</v>
      </c>
    </row>
    <row r="13" spans="1:27" ht="12.75">
      <c r="A13" s="138" t="s">
        <v>82</v>
      </c>
      <c r="B13" s="136"/>
      <c r="C13" s="155">
        <v>921542124</v>
      </c>
      <c r="D13" s="155"/>
      <c r="E13" s="156">
        <v>1222491175</v>
      </c>
      <c r="F13" s="60">
        <v>1222491175</v>
      </c>
      <c r="G13" s="60">
        <v>26386</v>
      </c>
      <c r="H13" s="60">
        <v>14866714</v>
      </c>
      <c r="I13" s="60">
        <v>20299784</v>
      </c>
      <c r="J13" s="60">
        <v>35192884</v>
      </c>
      <c r="K13" s="60">
        <v>28353667</v>
      </c>
      <c r="L13" s="60">
        <v>53289862</v>
      </c>
      <c r="M13" s="60">
        <v>118324356</v>
      </c>
      <c r="N13" s="60">
        <v>199967885</v>
      </c>
      <c r="O13" s="60"/>
      <c r="P13" s="60"/>
      <c r="Q13" s="60"/>
      <c r="R13" s="60"/>
      <c r="S13" s="60"/>
      <c r="T13" s="60"/>
      <c r="U13" s="60"/>
      <c r="V13" s="60"/>
      <c r="W13" s="60">
        <v>235160769</v>
      </c>
      <c r="X13" s="60">
        <v>613396086</v>
      </c>
      <c r="Y13" s="60">
        <v>-378235317</v>
      </c>
      <c r="Z13" s="140">
        <v>-61.66</v>
      </c>
      <c r="AA13" s="62">
        <v>1222491175</v>
      </c>
    </row>
    <row r="14" spans="1:27" ht="12.75">
      <c r="A14" s="138" t="s">
        <v>83</v>
      </c>
      <c r="B14" s="136"/>
      <c r="C14" s="157">
        <v>86766187</v>
      </c>
      <c r="D14" s="157"/>
      <c r="E14" s="158">
        <v>42275000</v>
      </c>
      <c r="F14" s="159">
        <v>42275000</v>
      </c>
      <c r="G14" s="159"/>
      <c r="H14" s="159">
        <v>199475</v>
      </c>
      <c r="I14" s="159">
        <v>491293</v>
      </c>
      <c r="J14" s="159">
        <v>690768</v>
      </c>
      <c r="K14" s="159">
        <v>1445466</v>
      </c>
      <c r="L14" s="159">
        <v>3020637</v>
      </c>
      <c r="M14" s="159">
        <v>6433754</v>
      </c>
      <c r="N14" s="159">
        <v>10899857</v>
      </c>
      <c r="O14" s="159"/>
      <c r="P14" s="159"/>
      <c r="Q14" s="159"/>
      <c r="R14" s="159"/>
      <c r="S14" s="159"/>
      <c r="T14" s="159"/>
      <c r="U14" s="159"/>
      <c r="V14" s="159"/>
      <c r="W14" s="159">
        <v>11590625</v>
      </c>
      <c r="X14" s="159">
        <v>21137502</v>
      </c>
      <c r="Y14" s="159">
        <v>-9546877</v>
      </c>
      <c r="Z14" s="141">
        <v>-45.17</v>
      </c>
      <c r="AA14" s="225">
        <v>42275000</v>
      </c>
    </row>
    <row r="15" spans="1:27" ht="12.75">
      <c r="A15" s="135" t="s">
        <v>84</v>
      </c>
      <c r="B15" s="142"/>
      <c r="C15" s="153">
        <f aca="true" t="shared" si="2" ref="C15:Y15">SUM(C16:C18)</f>
        <v>2150469155</v>
      </c>
      <c r="D15" s="153">
        <f>SUM(D16:D18)</f>
        <v>0</v>
      </c>
      <c r="E15" s="154">
        <f t="shared" si="2"/>
        <v>1669048000</v>
      </c>
      <c r="F15" s="100">
        <f t="shared" si="2"/>
        <v>1669048000</v>
      </c>
      <c r="G15" s="100">
        <f t="shared" si="2"/>
        <v>11609</v>
      </c>
      <c r="H15" s="100">
        <f t="shared" si="2"/>
        <v>7446079</v>
      </c>
      <c r="I15" s="100">
        <f t="shared" si="2"/>
        <v>14878921</v>
      </c>
      <c r="J15" s="100">
        <f t="shared" si="2"/>
        <v>22336609</v>
      </c>
      <c r="K15" s="100">
        <f t="shared" si="2"/>
        <v>48720895</v>
      </c>
      <c r="L15" s="100">
        <f t="shared" si="2"/>
        <v>33319135</v>
      </c>
      <c r="M15" s="100">
        <f t="shared" si="2"/>
        <v>63917681</v>
      </c>
      <c r="N15" s="100">
        <f t="shared" si="2"/>
        <v>145957711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168294320</v>
      </c>
      <c r="X15" s="100">
        <f t="shared" si="2"/>
        <v>1118274000</v>
      </c>
      <c r="Y15" s="100">
        <f t="shared" si="2"/>
        <v>-949979680</v>
      </c>
      <c r="Z15" s="137">
        <f>+IF(X15&lt;&gt;0,+(Y15/X15)*100,0)</f>
        <v>-84.95052911898158</v>
      </c>
      <c r="AA15" s="102">
        <f>SUM(AA16:AA18)</f>
        <v>1669048000</v>
      </c>
    </row>
    <row r="16" spans="1:27" ht="12.75">
      <c r="A16" s="138" t="s">
        <v>85</v>
      </c>
      <c r="B16" s="136"/>
      <c r="C16" s="155">
        <v>184369080</v>
      </c>
      <c r="D16" s="155"/>
      <c r="E16" s="156">
        <v>189250000</v>
      </c>
      <c r="F16" s="60">
        <v>189250000</v>
      </c>
      <c r="G16" s="60"/>
      <c r="H16" s="60"/>
      <c r="I16" s="60">
        <v>41995</v>
      </c>
      <c r="J16" s="60">
        <v>41995</v>
      </c>
      <c r="K16" s="60">
        <v>865287</v>
      </c>
      <c r="L16" s="60">
        <v>239622</v>
      </c>
      <c r="M16" s="60">
        <v>606006</v>
      </c>
      <c r="N16" s="60">
        <v>1710915</v>
      </c>
      <c r="O16" s="60"/>
      <c r="P16" s="60"/>
      <c r="Q16" s="60"/>
      <c r="R16" s="60"/>
      <c r="S16" s="60"/>
      <c r="T16" s="60"/>
      <c r="U16" s="60"/>
      <c r="V16" s="60"/>
      <c r="W16" s="60">
        <v>1752910</v>
      </c>
      <c r="X16" s="60">
        <v>286000002</v>
      </c>
      <c r="Y16" s="60">
        <v>-284247092</v>
      </c>
      <c r="Z16" s="140">
        <v>-99.39</v>
      </c>
      <c r="AA16" s="62">
        <v>189250000</v>
      </c>
    </row>
    <row r="17" spans="1:27" ht="12.75">
      <c r="A17" s="138" t="s">
        <v>86</v>
      </c>
      <c r="B17" s="136"/>
      <c r="C17" s="155">
        <v>1955719688</v>
      </c>
      <c r="D17" s="155"/>
      <c r="E17" s="156">
        <v>1428498000</v>
      </c>
      <c r="F17" s="60">
        <v>1428498000</v>
      </c>
      <c r="G17" s="60">
        <v>11609</v>
      </c>
      <c r="H17" s="60">
        <v>7446079</v>
      </c>
      <c r="I17" s="60">
        <v>14836926</v>
      </c>
      <c r="J17" s="60">
        <v>22294614</v>
      </c>
      <c r="K17" s="60">
        <v>43841944</v>
      </c>
      <c r="L17" s="60">
        <v>28466085</v>
      </c>
      <c r="M17" s="60">
        <v>60797674</v>
      </c>
      <c r="N17" s="60">
        <v>133105703</v>
      </c>
      <c r="O17" s="60"/>
      <c r="P17" s="60"/>
      <c r="Q17" s="60"/>
      <c r="R17" s="60"/>
      <c r="S17" s="60"/>
      <c r="T17" s="60"/>
      <c r="U17" s="60"/>
      <c r="V17" s="60"/>
      <c r="W17" s="60">
        <v>155400317</v>
      </c>
      <c r="X17" s="60">
        <v>801624000</v>
      </c>
      <c r="Y17" s="60">
        <v>-646223683</v>
      </c>
      <c r="Z17" s="140">
        <v>-80.61</v>
      </c>
      <c r="AA17" s="62">
        <v>1428498000</v>
      </c>
    </row>
    <row r="18" spans="1:27" ht="12.75">
      <c r="A18" s="138" t="s">
        <v>87</v>
      </c>
      <c r="B18" s="136"/>
      <c r="C18" s="155">
        <v>10380387</v>
      </c>
      <c r="D18" s="155"/>
      <c r="E18" s="156">
        <v>51300000</v>
      </c>
      <c r="F18" s="60">
        <v>51300000</v>
      </c>
      <c r="G18" s="60"/>
      <c r="H18" s="60"/>
      <c r="I18" s="60"/>
      <c r="J18" s="60"/>
      <c r="K18" s="60">
        <v>4013664</v>
      </c>
      <c r="L18" s="60">
        <v>4613428</v>
      </c>
      <c r="M18" s="60">
        <v>2514001</v>
      </c>
      <c r="N18" s="60">
        <v>11141093</v>
      </c>
      <c r="O18" s="60"/>
      <c r="P18" s="60"/>
      <c r="Q18" s="60"/>
      <c r="R18" s="60"/>
      <c r="S18" s="60"/>
      <c r="T18" s="60"/>
      <c r="U18" s="60"/>
      <c r="V18" s="60"/>
      <c r="W18" s="60">
        <v>11141093</v>
      </c>
      <c r="X18" s="60">
        <v>30649998</v>
      </c>
      <c r="Y18" s="60">
        <v>-19508905</v>
      </c>
      <c r="Z18" s="140">
        <v>-63.65</v>
      </c>
      <c r="AA18" s="62">
        <v>51300000</v>
      </c>
    </row>
    <row r="19" spans="1:27" ht="12.75">
      <c r="A19" s="135" t="s">
        <v>88</v>
      </c>
      <c r="B19" s="142"/>
      <c r="C19" s="153">
        <f aca="true" t="shared" si="3" ref="C19:Y19">SUM(C20:C23)</f>
        <v>1530816855</v>
      </c>
      <c r="D19" s="153">
        <f>SUM(D20:D23)</f>
        <v>0</v>
      </c>
      <c r="E19" s="154">
        <f t="shared" si="3"/>
        <v>1768254890</v>
      </c>
      <c r="F19" s="100">
        <f t="shared" si="3"/>
        <v>1768254890</v>
      </c>
      <c r="G19" s="100">
        <f t="shared" si="3"/>
        <v>6138518</v>
      </c>
      <c r="H19" s="100">
        <f t="shared" si="3"/>
        <v>21581560</v>
      </c>
      <c r="I19" s="100">
        <f t="shared" si="3"/>
        <v>38671245</v>
      </c>
      <c r="J19" s="100">
        <f t="shared" si="3"/>
        <v>66391323</v>
      </c>
      <c r="K19" s="100">
        <f t="shared" si="3"/>
        <v>87506219</v>
      </c>
      <c r="L19" s="100">
        <f t="shared" si="3"/>
        <v>106283480</v>
      </c>
      <c r="M19" s="100">
        <f t="shared" si="3"/>
        <v>114496241</v>
      </c>
      <c r="N19" s="100">
        <f t="shared" si="3"/>
        <v>308285940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374677263</v>
      </c>
      <c r="X19" s="100">
        <f t="shared" si="3"/>
        <v>884127444</v>
      </c>
      <c r="Y19" s="100">
        <f t="shared" si="3"/>
        <v>-509450181</v>
      </c>
      <c r="Z19" s="137">
        <f>+IF(X19&lt;&gt;0,+(Y19/X19)*100,0)</f>
        <v>-57.621803786016166</v>
      </c>
      <c r="AA19" s="102">
        <f>SUM(AA20:AA23)</f>
        <v>1768254890</v>
      </c>
    </row>
    <row r="20" spans="1:27" ht="12.75">
      <c r="A20" s="138" t="s">
        <v>89</v>
      </c>
      <c r="B20" s="136"/>
      <c r="C20" s="155">
        <v>708401759</v>
      </c>
      <c r="D20" s="155"/>
      <c r="E20" s="156">
        <v>736700000</v>
      </c>
      <c r="F20" s="60">
        <v>736700000</v>
      </c>
      <c r="G20" s="60">
        <v>4828622</v>
      </c>
      <c r="H20" s="60">
        <v>7759174</v>
      </c>
      <c r="I20" s="60">
        <v>7122218</v>
      </c>
      <c r="J20" s="60">
        <v>19710014</v>
      </c>
      <c r="K20" s="60">
        <v>35787186</v>
      </c>
      <c r="L20" s="60">
        <v>19190409</v>
      </c>
      <c r="M20" s="60">
        <v>10582749</v>
      </c>
      <c r="N20" s="60">
        <v>65560344</v>
      </c>
      <c r="O20" s="60"/>
      <c r="P20" s="60"/>
      <c r="Q20" s="60"/>
      <c r="R20" s="60"/>
      <c r="S20" s="60"/>
      <c r="T20" s="60"/>
      <c r="U20" s="60"/>
      <c r="V20" s="60"/>
      <c r="W20" s="60">
        <v>85270358</v>
      </c>
      <c r="X20" s="60">
        <v>368350002</v>
      </c>
      <c r="Y20" s="60">
        <v>-283079644</v>
      </c>
      <c r="Z20" s="140">
        <v>-76.85</v>
      </c>
      <c r="AA20" s="62">
        <v>736700000</v>
      </c>
    </row>
    <row r="21" spans="1:27" ht="12.75">
      <c r="A21" s="138" t="s">
        <v>90</v>
      </c>
      <c r="B21" s="136"/>
      <c r="C21" s="155">
        <v>591641022</v>
      </c>
      <c r="D21" s="155"/>
      <c r="E21" s="156">
        <v>481870000</v>
      </c>
      <c r="F21" s="60">
        <v>481870000</v>
      </c>
      <c r="G21" s="60">
        <v>1190887</v>
      </c>
      <c r="H21" s="60">
        <v>8760445</v>
      </c>
      <c r="I21" s="60">
        <v>7621200</v>
      </c>
      <c r="J21" s="60">
        <v>17572532</v>
      </c>
      <c r="K21" s="60">
        <v>19489538</v>
      </c>
      <c r="L21" s="60">
        <v>34783774</v>
      </c>
      <c r="M21" s="60">
        <v>51692520</v>
      </c>
      <c r="N21" s="60">
        <v>105965832</v>
      </c>
      <c r="O21" s="60"/>
      <c r="P21" s="60"/>
      <c r="Q21" s="60"/>
      <c r="R21" s="60"/>
      <c r="S21" s="60"/>
      <c r="T21" s="60"/>
      <c r="U21" s="60"/>
      <c r="V21" s="60"/>
      <c r="W21" s="60">
        <v>123538364</v>
      </c>
      <c r="X21" s="60">
        <v>372124998</v>
      </c>
      <c r="Y21" s="60">
        <v>-248586634</v>
      </c>
      <c r="Z21" s="140">
        <v>-66.8</v>
      </c>
      <c r="AA21" s="62">
        <v>481870000</v>
      </c>
    </row>
    <row r="22" spans="1:27" ht="12.75">
      <c r="A22" s="138" t="s">
        <v>91</v>
      </c>
      <c r="B22" s="136"/>
      <c r="C22" s="157">
        <v>93030364</v>
      </c>
      <c r="D22" s="157"/>
      <c r="E22" s="158">
        <v>384184890</v>
      </c>
      <c r="F22" s="159">
        <v>384184890</v>
      </c>
      <c r="G22" s="159">
        <v>119009</v>
      </c>
      <c r="H22" s="159">
        <v>4769143</v>
      </c>
      <c r="I22" s="159">
        <v>23666974</v>
      </c>
      <c r="J22" s="159">
        <v>28555126</v>
      </c>
      <c r="K22" s="159">
        <v>21532180</v>
      </c>
      <c r="L22" s="159">
        <v>43202816</v>
      </c>
      <c r="M22" s="159">
        <v>40570912</v>
      </c>
      <c r="N22" s="159">
        <v>105305908</v>
      </c>
      <c r="O22" s="159"/>
      <c r="P22" s="159"/>
      <c r="Q22" s="159"/>
      <c r="R22" s="159"/>
      <c r="S22" s="159"/>
      <c r="T22" s="159"/>
      <c r="U22" s="159"/>
      <c r="V22" s="159"/>
      <c r="W22" s="159">
        <v>133861034</v>
      </c>
      <c r="X22" s="159">
        <v>60902442</v>
      </c>
      <c r="Y22" s="159">
        <v>72958592</v>
      </c>
      <c r="Z22" s="141">
        <v>119.8</v>
      </c>
      <c r="AA22" s="225">
        <v>384184890</v>
      </c>
    </row>
    <row r="23" spans="1:27" ht="12.75">
      <c r="A23" s="138" t="s">
        <v>92</v>
      </c>
      <c r="B23" s="136"/>
      <c r="C23" s="155">
        <v>137743710</v>
      </c>
      <c r="D23" s="155"/>
      <c r="E23" s="156">
        <v>165500000</v>
      </c>
      <c r="F23" s="60">
        <v>165500000</v>
      </c>
      <c r="G23" s="60"/>
      <c r="H23" s="60">
        <v>292798</v>
      </c>
      <c r="I23" s="60">
        <v>260853</v>
      </c>
      <c r="J23" s="60">
        <v>553651</v>
      </c>
      <c r="K23" s="60">
        <v>10697315</v>
      </c>
      <c r="L23" s="60">
        <v>9106481</v>
      </c>
      <c r="M23" s="60">
        <v>11650060</v>
      </c>
      <c r="N23" s="60">
        <v>31453856</v>
      </c>
      <c r="O23" s="60"/>
      <c r="P23" s="60"/>
      <c r="Q23" s="60"/>
      <c r="R23" s="60"/>
      <c r="S23" s="60"/>
      <c r="T23" s="60"/>
      <c r="U23" s="60"/>
      <c r="V23" s="60"/>
      <c r="W23" s="60">
        <v>32007507</v>
      </c>
      <c r="X23" s="60">
        <v>82750002</v>
      </c>
      <c r="Y23" s="60">
        <v>-50742495</v>
      </c>
      <c r="Z23" s="140">
        <v>-61.32</v>
      </c>
      <c r="AA23" s="62">
        <v>165500000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6446470980</v>
      </c>
      <c r="D25" s="217">
        <f>+D5+D9+D15+D19+D24</f>
        <v>0</v>
      </c>
      <c r="E25" s="230">
        <f t="shared" si="4"/>
        <v>6904212611</v>
      </c>
      <c r="F25" s="219">
        <f t="shared" si="4"/>
        <v>6904212611</v>
      </c>
      <c r="G25" s="219">
        <f t="shared" si="4"/>
        <v>12451574</v>
      </c>
      <c r="H25" s="219">
        <f t="shared" si="4"/>
        <v>63426339</v>
      </c>
      <c r="I25" s="219">
        <f t="shared" si="4"/>
        <v>87436688</v>
      </c>
      <c r="J25" s="219">
        <f t="shared" si="4"/>
        <v>163314601</v>
      </c>
      <c r="K25" s="219">
        <f t="shared" si="4"/>
        <v>223077406</v>
      </c>
      <c r="L25" s="219">
        <f t="shared" si="4"/>
        <v>230875334</v>
      </c>
      <c r="M25" s="219">
        <f t="shared" si="4"/>
        <v>371935533</v>
      </c>
      <c r="N25" s="219">
        <f t="shared" si="4"/>
        <v>825888273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989202874</v>
      </c>
      <c r="X25" s="219">
        <f t="shared" si="4"/>
        <v>3477131808</v>
      </c>
      <c r="Y25" s="219">
        <f t="shared" si="4"/>
        <v>-2487928934</v>
      </c>
      <c r="Z25" s="231">
        <f>+IF(X25&lt;&gt;0,+(Y25/X25)*100,0)</f>
        <v>-71.55118273848306</v>
      </c>
      <c r="AA25" s="232">
        <f>+AA5+AA9+AA15+AA19+AA24</f>
        <v>6904212611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1992790709</v>
      </c>
      <c r="D28" s="155"/>
      <c r="E28" s="156">
        <v>2242968575</v>
      </c>
      <c r="F28" s="60">
        <v>2242968575</v>
      </c>
      <c r="G28" s="60">
        <v>3381359</v>
      </c>
      <c r="H28" s="60">
        <v>22859214</v>
      </c>
      <c r="I28" s="60">
        <v>24316433</v>
      </c>
      <c r="J28" s="60">
        <v>50557006</v>
      </c>
      <c r="K28" s="60">
        <v>64243725</v>
      </c>
      <c r="L28" s="60">
        <v>35125812</v>
      </c>
      <c r="M28" s="60">
        <v>127668386</v>
      </c>
      <c r="N28" s="60">
        <v>227037923</v>
      </c>
      <c r="O28" s="60"/>
      <c r="P28" s="60"/>
      <c r="Q28" s="60"/>
      <c r="R28" s="60"/>
      <c r="S28" s="60"/>
      <c r="T28" s="60"/>
      <c r="U28" s="60"/>
      <c r="V28" s="60"/>
      <c r="W28" s="60">
        <v>277594929</v>
      </c>
      <c r="X28" s="60">
        <v>1127284782</v>
      </c>
      <c r="Y28" s="60">
        <v>-849689853</v>
      </c>
      <c r="Z28" s="140">
        <v>-75.37</v>
      </c>
      <c r="AA28" s="155">
        <v>2242968575</v>
      </c>
    </row>
    <row r="29" spans="1:27" ht="12.75">
      <c r="A29" s="234" t="s">
        <v>134</v>
      </c>
      <c r="B29" s="136"/>
      <c r="C29" s="155">
        <v>8491958</v>
      </c>
      <c r="D29" s="155"/>
      <c r="E29" s="156">
        <v>8700000</v>
      </c>
      <c r="F29" s="60">
        <v>8700000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4849998</v>
      </c>
      <c r="Y29" s="60">
        <v>-4849998</v>
      </c>
      <c r="Z29" s="140">
        <v>-100</v>
      </c>
      <c r="AA29" s="62">
        <v>8700000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821587688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2822870355</v>
      </c>
      <c r="D32" s="210">
        <f>SUM(D28:D31)</f>
        <v>0</v>
      </c>
      <c r="E32" s="211">
        <f t="shared" si="5"/>
        <v>2251668575</v>
      </c>
      <c r="F32" s="77">
        <f t="shared" si="5"/>
        <v>2251668575</v>
      </c>
      <c r="G32" s="77">
        <f t="shared" si="5"/>
        <v>3381359</v>
      </c>
      <c r="H32" s="77">
        <f t="shared" si="5"/>
        <v>22859214</v>
      </c>
      <c r="I32" s="77">
        <f t="shared" si="5"/>
        <v>24316433</v>
      </c>
      <c r="J32" s="77">
        <f t="shared" si="5"/>
        <v>50557006</v>
      </c>
      <c r="K32" s="77">
        <f t="shared" si="5"/>
        <v>64243725</v>
      </c>
      <c r="L32" s="77">
        <f t="shared" si="5"/>
        <v>35125812</v>
      </c>
      <c r="M32" s="77">
        <f t="shared" si="5"/>
        <v>127668386</v>
      </c>
      <c r="N32" s="77">
        <f t="shared" si="5"/>
        <v>227037923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277594929</v>
      </c>
      <c r="X32" s="77">
        <f t="shared" si="5"/>
        <v>1132134780</v>
      </c>
      <c r="Y32" s="77">
        <f t="shared" si="5"/>
        <v>-854539851</v>
      </c>
      <c r="Z32" s="212">
        <f>+IF(X32&lt;&gt;0,+(Y32/X32)*100,0)</f>
        <v>-75.48039916236829</v>
      </c>
      <c r="AA32" s="79">
        <f>SUM(AA28:AA31)</f>
        <v>2251668575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2858493057</v>
      </c>
      <c r="D34" s="155"/>
      <c r="E34" s="156">
        <v>3590944096</v>
      </c>
      <c r="F34" s="60">
        <v>3590944096</v>
      </c>
      <c r="G34" s="60">
        <v>2598969</v>
      </c>
      <c r="H34" s="60">
        <v>27195568</v>
      </c>
      <c r="I34" s="60">
        <v>31236617</v>
      </c>
      <c r="J34" s="60">
        <v>61031154</v>
      </c>
      <c r="K34" s="60">
        <v>105544628</v>
      </c>
      <c r="L34" s="60">
        <v>146267072</v>
      </c>
      <c r="M34" s="60">
        <v>206931725</v>
      </c>
      <c r="N34" s="60">
        <v>458743425</v>
      </c>
      <c r="O34" s="60"/>
      <c r="P34" s="60"/>
      <c r="Q34" s="60"/>
      <c r="R34" s="60"/>
      <c r="S34" s="60"/>
      <c r="T34" s="60"/>
      <c r="U34" s="60"/>
      <c r="V34" s="60"/>
      <c r="W34" s="60">
        <v>519774579</v>
      </c>
      <c r="X34" s="60">
        <v>1765947048</v>
      </c>
      <c r="Y34" s="60">
        <v>-1246172469</v>
      </c>
      <c r="Z34" s="140">
        <v>-70.57</v>
      </c>
      <c r="AA34" s="62">
        <v>3590944096</v>
      </c>
    </row>
    <row r="35" spans="1:27" ht="12.75">
      <c r="A35" s="237" t="s">
        <v>53</v>
      </c>
      <c r="B35" s="136"/>
      <c r="C35" s="155">
        <v>765107568</v>
      </c>
      <c r="D35" s="155"/>
      <c r="E35" s="156">
        <v>1061599940</v>
      </c>
      <c r="F35" s="60">
        <v>1061599940</v>
      </c>
      <c r="G35" s="60">
        <v>6471247</v>
      </c>
      <c r="H35" s="60">
        <v>13371556</v>
      </c>
      <c r="I35" s="60">
        <v>31883639</v>
      </c>
      <c r="J35" s="60">
        <v>51726442</v>
      </c>
      <c r="K35" s="60">
        <v>53289051</v>
      </c>
      <c r="L35" s="60">
        <v>49482451</v>
      </c>
      <c r="M35" s="60">
        <v>37335420</v>
      </c>
      <c r="N35" s="60">
        <v>140106922</v>
      </c>
      <c r="O35" s="60"/>
      <c r="P35" s="60"/>
      <c r="Q35" s="60"/>
      <c r="R35" s="60"/>
      <c r="S35" s="60"/>
      <c r="T35" s="60"/>
      <c r="U35" s="60"/>
      <c r="V35" s="60"/>
      <c r="W35" s="60">
        <v>191833364</v>
      </c>
      <c r="X35" s="60">
        <v>579049968</v>
      </c>
      <c r="Y35" s="60">
        <v>-387216604</v>
      </c>
      <c r="Z35" s="140">
        <v>-66.87</v>
      </c>
      <c r="AA35" s="62">
        <v>1061599940</v>
      </c>
    </row>
    <row r="36" spans="1:27" ht="12.75">
      <c r="A36" s="238" t="s">
        <v>139</v>
      </c>
      <c r="B36" s="149"/>
      <c r="C36" s="222">
        <f aca="true" t="shared" si="6" ref="C36:Y36">SUM(C32:C35)</f>
        <v>6446470980</v>
      </c>
      <c r="D36" s="222">
        <f>SUM(D32:D35)</f>
        <v>0</v>
      </c>
      <c r="E36" s="218">
        <f t="shared" si="6"/>
        <v>6904212611</v>
      </c>
      <c r="F36" s="220">
        <f t="shared" si="6"/>
        <v>6904212611</v>
      </c>
      <c r="G36" s="220">
        <f t="shared" si="6"/>
        <v>12451575</v>
      </c>
      <c r="H36" s="220">
        <f t="shared" si="6"/>
        <v>63426338</v>
      </c>
      <c r="I36" s="220">
        <f t="shared" si="6"/>
        <v>87436689</v>
      </c>
      <c r="J36" s="220">
        <f t="shared" si="6"/>
        <v>163314602</v>
      </c>
      <c r="K36" s="220">
        <f t="shared" si="6"/>
        <v>223077404</v>
      </c>
      <c r="L36" s="220">
        <f t="shared" si="6"/>
        <v>230875335</v>
      </c>
      <c r="M36" s="220">
        <f t="shared" si="6"/>
        <v>371935531</v>
      </c>
      <c r="N36" s="220">
        <f t="shared" si="6"/>
        <v>825888270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989202872</v>
      </c>
      <c r="X36" s="220">
        <f t="shared" si="6"/>
        <v>3477131796</v>
      </c>
      <c r="Y36" s="220">
        <f t="shared" si="6"/>
        <v>-2487928924</v>
      </c>
      <c r="Z36" s="221">
        <f>+IF(X36&lt;&gt;0,+(Y36/X36)*100,0)</f>
        <v>-71.55118269782145</v>
      </c>
      <c r="AA36" s="239">
        <f>SUM(AA32:AA35)</f>
        <v>6904212611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3534467662</v>
      </c>
      <c r="D6" s="155"/>
      <c r="E6" s="59">
        <v>13636593663</v>
      </c>
      <c r="F6" s="60">
        <v>13636593663</v>
      </c>
      <c r="G6" s="60">
        <v>3642804787</v>
      </c>
      <c r="H6" s="60">
        <v>3436589106</v>
      </c>
      <c r="I6" s="60">
        <v>3250048523</v>
      </c>
      <c r="J6" s="60">
        <v>3250048523</v>
      </c>
      <c r="K6" s="60">
        <v>2751273287</v>
      </c>
      <c r="L6" s="60">
        <v>2458430322</v>
      </c>
      <c r="M6" s="60">
        <v>2794264791</v>
      </c>
      <c r="N6" s="60">
        <v>2794264791</v>
      </c>
      <c r="O6" s="60"/>
      <c r="P6" s="60"/>
      <c r="Q6" s="60"/>
      <c r="R6" s="60"/>
      <c r="S6" s="60"/>
      <c r="T6" s="60"/>
      <c r="U6" s="60"/>
      <c r="V6" s="60"/>
      <c r="W6" s="60">
        <v>2794264791</v>
      </c>
      <c r="X6" s="60">
        <v>6818296832</v>
      </c>
      <c r="Y6" s="60">
        <v>-4024032041</v>
      </c>
      <c r="Z6" s="140">
        <v>-59.02</v>
      </c>
      <c r="AA6" s="62">
        <v>13636593663</v>
      </c>
    </row>
    <row r="7" spans="1:27" ht="12.75">
      <c r="A7" s="249" t="s">
        <v>144</v>
      </c>
      <c r="B7" s="182"/>
      <c r="C7" s="155">
        <v>547044533</v>
      </c>
      <c r="D7" s="155"/>
      <c r="E7" s="59">
        <v>126270360</v>
      </c>
      <c r="F7" s="60">
        <v>126270360</v>
      </c>
      <c r="G7" s="60"/>
      <c r="H7" s="60"/>
      <c r="I7" s="60"/>
      <c r="J7" s="60"/>
      <c r="K7" s="60"/>
      <c r="L7" s="60">
        <v>555526155</v>
      </c>
      <c r="M7" s="60">
        <v>555526155</v>
      </c>
      <c r="N7" s="60">
        <v>555526155</v>
      </c>
      <c r="O7" s="60"/>
      <c r="P7" s="60"/>
      <c r="Q7" s="60"/>
      <c r="R7" s="60"/>
      <c r="S7" s="60"/>
      <c r="T7" s="60"/>
      <c r="U7" s="60"/>
      <c r="V7" s="60"/>
      <c r="W7" s="60">
        <v>555526155</v>
      </c>
      <c r="X7" s="60">
        <v>63135180</v>
      </c>
      <c r="Y7" s="60">
        <v>492390975</v>
      </c>
      <c r="Z7" s="140">
        <v>779.9</v>
      </c>
      <c r="AA7" s="62">
        <v>126270360</v>
      </c>
    </row>
    <row r="8" spans="1:27" ht="12.75">
      <c r="A8" s="249" t="s">
        <v>145</v>
      </c>
      <c r="B8" s="182"/>
      <c r="C8" s="155">
        <v>5486430787</v>
      </c>
      <c r="D8" s="155"/>
      <c r="E8" s="59">
        <v>3510795641</v>
      </c>
      <c r="F8" s="60">
        <v>3510795641</v>
      </c>
      <c r="G8" s="60">
        <v>6511065108</v>
      </c>
      <c r="H8" s="60">
        <v>5448889641</v>
      </c>
      <c r="I8" s="60">
        <v>5375997553</v>
      </c>
      <c r="J8" s="60">
        <v>5375997553</v>
      </c>
      <c r="K8" s="60">
        <v>4877280368</v>
      </c>
      <c r="L8" s="60">
        <v>6119434711</v>
      </c>
      <c r="M8" s="60">
        <v>6388475789</v>
      </c>
      <c r="N8" s="60">
        <v>6388475789</v>
      </c>
      <c r="O8" s="60"/>
      <c r="P8" s="60"/>
      <c r="Q8" s="60"/>
      <c r="R8" s="60"/>
      <c r="S8" s="60"/>
      <c r="T8" s="60"/>
      <c r="U8" s="60"/>
      <c r="V8" s="60"/>
      <c r="W8" s="60">
        <v>6388475789</v>
      </c>
      <c r="X8" s="60">
        <v>1755397821</v>
      </c>
      <c r="Y8" s="60">
        <v>4633077968</v>
      </c>
      <c r="Z8" s="140">
        <v>263.93</v>
      </c>
      <c r="AA8" s="62">
        <v>3510795641</v>
      </c>
    </row>
    <row r="9" spans="1:27" ht="12.75">
      <c r="A9" s="249" t="s">
        <v>146</v>
      </c>
      <c r="B9" s="182"/>
      <c r="C9" s="155">
        <v>1196405742</v>
      </c>
      <c r="D9" s="155"/>
      <c r="E9" s="59">
        <v>579675000</v>
      </c>
      <c r="F9" s="60">
        <v>579675000</v>
      </c>
      <c r="G9" s="60">
        <v>4072794178</v>
      </c>
      <c r="H9" s="60">
        <v>2299645804</v>
      </c>
      <c r="I9" s="60">
        <v>3026220885</v>
      </c>
      <c r="J9" s="60">
        <v>3026220885</v>
      </c>
      <c r="K9" s="60">
        <v>3341198918</v>
      </c>
      <c r="L9" s="60">
        <v>2201897172</v>
      </c>
      <c r="M9" s="60">
        <v>2556228308</v>
      </c>
      <c r="N9" s="60">
        <v>2556228308</v>
      </c>
      <c r="O9" s="60"/>
      <c r="P9" s="60"/>
      <c r="Q9" s="60"/>
      <c r="R9" s="60"/>
      <c r="S9" s="60"/>
      <c r="T9" s="60"/>
      <c r="U9" s="60"/>
      <c r="V9" s="60"/>
      <c r="W9" s="60">
        <v>2556228308</v>
      </c>
      <c r="X9" s="60">
        <v>289837500</v>
      </c>
      <c r="Y9" s="60">
        <v>2266390808</v>
      </c>
      <c r="Z9" s="140">
        <v>781.95</v>
      </c>
      <c r="AA9" s="62">
        <v>579675000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751525326</v>
      </c>
      <c r="D11" s="155"/>
      <c r="E11" s="59">
        <v>217889492</v>
      </c>
      <c r="F11" s="60">
        <v>217889492</v>
      </c>
      <c r="G11" s="60">
        <v>705445392</v>
      </c>
      <c r="H11" s="60">
        <v>1055743772</v>
      </c>
      <c r="I11" s="60">
        <v>1032657077</v>
      </c>
      <c r="J11" s="60">
        <v>1032657077</v>
      </c>
      <c r="K11" s="60">
        <v>1024512828</v>
      </c>
      <c r="L11" s="60">
        <v>1038135011</v>
      </c>
      <c r="M11" s="60">
        <v>1016150365</v>
      </c>
      <c r="N11" s="60">
        <v>1016150365</v>
      </c>
      <c r="O11" s="60"/>
      <c r="P11" s="60"/>
      <c r="Q11" s="60"/>
      <c r="R11" s="60"/>
      <c r="S11" s="60"/>
      <c r="T11" s="60"/>
      <c r="U11" s="60"/>
      <c r="V11" s="60"/>
      <c r="W11" s="60">
        <v>1016150365</v>
      </c>
      <c r="X11" s="60">
        <v>108944746</v>
      </c>
      <c r="Y11" s="60">
        <v>907205619</v>
      </c>
      <c r="Z11" s="140">
        <v>832.72</v>
      </c>
      <c r="AA11" s="62">
        <v>217889492</v>
      </c>
    </row>
    <row r="12" spans="1:27" ht="12.75">
      <c r="A12" s="250" t="s">
        <v>56</v>
      </c>
      <c r="B12" s="251"/>
      <c r="C12" s="168">
        <f aca="true" t="shared" si="0" ref="C12:Y12">SUM(C6:C11)</f>
        <v>11515874050</v>
      </c>
      <c r="D12" s="168">
        <f>SUM(D6:D11)</f>
        <v>0</v>
      </c>
      <c r="E12" s="72">
        <f t="shared" si="0"/>
        <v>18071224156</v>
      </c>
      <c r="F12" s="73">
        <f t="shared" si="0"/>
        <v>18071224156</v>
      </c>
      <c r="G12" s="73">
        <f t="shared" si="0"/>
        <v>14932109465</v>
      </c>
      <c r="H12" s="73">
        <f t="shared" si="0"/>
        <v>12240868323</v>
      </c>
      <c r="I12" s="73">
        <f t="shared" si="0"/>
        <v>12684924038</v>
      </c>
      <c r="J12" s="73">
        <f t="shared" si="0"/>
        <v>12684924038</v>
      </c>
      <c r="K12" s="73">
        <f t="shared" si="0"/>
        <v>11994265401</v>
      </c>
      <c r="L12" s="73">
        <f t="shared" si="0"/>
        <v>12373423371</v>
      </c>
      <c r="M12" s="73">
        <f t="shared" si="0"/>
        <v>13310645408</v>
      </c>
      <c r="N12" s="73">
        <f t="shared" si="0"/>
        <v>13310645408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13310645408</v>
      </c>
      <c r="X12" s="73">
        <f t="shared" si="0"/>
        <v>9035612079</v>
      </c>
      <c r="Y12" s="73">
        <f t="shared" si="0"/>
        <v>4275033329</v>
      </c>
      <c r="Z12" s="170">
        <f>+IF(X12&lt;&gt;0,+(Y12/X12)*100,0)</f>
        <v>47.31315700167964</v>
      </c>
      <c r="AA12" s="74">
        <f>SUM(AA6:AA11)</f>
        <v>18071224156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3384168</v>
      </c>
      <c r="D15" s="155"/>
      <c r="E15" s="59">
        <v>4725642</v>
      </c>
      <c r="F15" s="60">
        <v>4725642</v>
      </c>
      <c r="G15" s="60">
        <v>6528473</v>
      </c>
      <c r="H15" s="60">
        <v>3489159</v>
      </c>
      <c r="I15" s="60">
        <v>3489215</v>
      </c>
      <c r="J15" s="60">
        <v>3489215</v>
      </c>
      <c r="K15" s="60">
        <v>3477725</v>
      </c>
      <c r="L15" s="60">
        <v>6760770</v>
      </c>
      <c r="M15" s="60">
        <v>6761887</v>
      </c>
      <c r="N15" s="60">
        <v>6761887</v>
      </c>
      <c r="O15" s="60"/>
      <c r="P15" s="60"/>
      <c r="Q15" s="60"/>
      <c r="R15" s="60"/>
      <c r="S15" s="60"/>
      <c r="T15" s="60"/>
      <c r="U15" s="60"/>
      <c r="V15" s="60"/>
      <c r="W15" s="60">
        <v>6761887</v>
      </c>
      <c r="X15" s="60">
        <v>2362821</v>
      </c>
      <c r="Y15" s="60">
        <v>4399066</v>
      </c>
      <c r="Z15" s="140">
        <v>186.18</v>
      </c>
      <c r="AA15" s="62">
        <v>4725642</v>
      </c>
    </row>
    <row r="16" spans="1:27" ht="12.75">
      <c r="A16" s="249" t="s">
        <v>151</v>
      </c>
      <c r="B16" s="182"/>
      <c r="C16" s="155">
        <v>1722523097</v>
      </c>
      <c r="D16" s="155"/>
      <c r="E16" s="59">
        <v>2860163857</v>
      </c>
      <c r="F16" s="60">
        <v>2860163857</v>
      </c>
      <c r="G16" s="159">
        <v>1806579776</v>
      </c>
      <c r="H16" s="159">
        <v>1427531194</v>
      </c>
      <c r="I16" s="159">
        <v>1807025670</v>
      </c>
      <c r="J16" s="60">
        <v>1807025670</v>
      </c>
      <c r="K16" s="159">
        <v>1843021738</v>
      </c>
      <c r="L16" s="159">
        <v>1311292517</v>
      </c>
      <c r="M16" s="60">
        <v>1355309086</v>
      </c>
      <c r="N16" s="159">
        <v>1355309086</v>
      </c>
      <c r="O16" s="159"/>
      <c r="P16" s="159"/>
      <c r="Q16" s="60"/>
      <c r="R16" s="159"/>
      <c r="S16" s="159"/>
      <c r="T16" s="60"/>
      <c r="U16" s="159"/>
      <c r="V16" s="159"/>
      <c r="W16" s="159">
        <v>1355309086</v>
      </c>
      <c r="X16" s="60">
        <v>1430081929</v>
      </c>
      <c r="Y16" s="159">
        <v>-74772843</v>
      </c>
      <c r="Z16" s="141">
        <v>-5.23</v>
      </c>
      <c r="AA16" s="225">
        <v>2860163857</v>
      </c>
    </row>
    <row r="17" spans="1:27" ht="12.75">
      <c r="A17" s="249" t="s">
        <v>152</v>
      </c>
      <c r="B17" s="182"/>
      <c r="C17" s="155">
        <v>558669742</v>
      </c>
      <c r="D17" s="155"/>
      <c r="E17" s="59">
        <v>230414688</v>
      </c>
      <c r="F17" s="60">
        <v>230414688</v>
      </c>
      <c r="G17" s="60">
        <v>407604165</v>
      </c>
      <c r="H17" s="60">
        <v>414144247</v>
      </c>
      <c r="I17" s="60">
        <v>418155898</v>
      </c>
      <c r="J17" s="60">
        <v>418155898</v>
      </c>
      <c r="K17" s="60">
        <v>418155898</v>
      </c>
      <c r="L17" s="60">
        <v>681612562</v>
      </c>
      <c r="M17" s="60">
        <v>681612562</v>
      </c>
      <c r="N17" s="60">
        <v>681612562</v>
      </c>
      <c r="O17" s="60"/>
      <c r="P17" s="60"/>
      <c r="Q17" s="60"/>
      <c r="R17" s="60"/>
      <c r="S17" s="60"/>
      <c r="T17" s="60"/>
      <c r="U17" s="60"/>
      <c r="V17" s="60"/>
      <c r="W17" s="60">
        <v>681612562</v>
      </c>
      <c r="X17" s="60">
        <v>115207344</v>
      </c>
      <c r="Y17" s="60">
        <v>566405218</v>
      </c>
      <c r="Z17" s="140">
        <v>491.64</v>
      </c>
      <c r="AA17" s="62">
        <v>230414688</v>
      </c>
    </row>
    <row r="18" spans="1:27" ht="12.75">
      <c r="A18" s="249" t="s">
        <v>153</v>
      </c>
      <c r="B18" s="182"/>
      <c r="C18" s="155">
        <v>106</v>
      </c>
      <c r="D18" s="155"/>
      <c r="E18" s="59">
        <v>106</v>
      </c>
      <c r="F18" s="60">
        <v>106</v>
      </c>
      <c r="G18" s="60">
        <v>106</v>
      </c>
      <c r="H18" s="60">
        <v>106</v>
      </c>
      <c r="I18" s="60">
        <v>106</v>
      </c>
      <c r="J18" s="60">
        <v>106</v>
      </c>
      <c r="K18" s="60">
        <v>106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53</v>
      </c>
      <c r="Y18" s="60">
        <v>-53</v>
      </c>
      <c r="Z18" s="140">
        <v>-100</v>
      </c>
      <c r="AA18" s="62">
        <v>106</v>
      </c>
    </row>
    <row r="19" spans="1:27" ht="12.75">
      <c r="A19" s="249" t="s">
        <v>154</v>
      </c>
      <c r="B19" s="182"/>
      <c r="C19" s="155">
        <v>52848830027</v>
      </c>
      <c r="D19" s="155"/>
      <c r="E19" s="59">
        <v>60192677550</v>
      </c>
      <c r="F19" s="60">
        <v>60192677550</v>
      </c>
      <c r="G19" s="60">
        <v>54418557229</v>
      </c>
      <c r="H19" s="60">
        <v>52288893882</v>
      </c>
      <c r="I19" s="60">
        <v>54554835165</v>
      </c>
      <c r="J19" s="60">
        <v>54554835165</v>
      </c>
      <c r="K19" s="60">
        <v>54707030142</v>
      </c>
      <c r="L19" s="60">
        <v>53950163312</v>
      </c>
      <c r="M19" s="60">
        <v>54119900038</v>
      </c>
      <c r="N19" s="60">
        <v>54119900038</v>
      </c>
      <c r="O19" s="60"/>
      <c r="P19" s="60"/>
      <c r="Q19" s="60"/>
      <c r="R19" s="60"/>
      <c r="S19" s="60"/>
      <c r="T19" s="60"/>
      <c r="U19" s="60"/>
      <c r="V19" s="60"/>
      <c r="W19" s="60">
        <v>54119900038</v>
      </c>
      <c r="X19" s="60">
        <v>30096338775</v>
      </c>
      <c r="Y19" s="60">
        <v>24023561263</v>
      </c>
      <c r="Z19" s="140">
        <v>79.82</v>
      </c>
      <c r="AA19" s="62">
        <v>60192677550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654713196</v>
      </c>
      <c r="D22" s="155"/>
      <c r="E22" s="59">
        <v>506915427</v>
      </c>
      <c r="F22" s="60">
        <v>506915427</v>
      </c>
      <c r="G22" s="60">
        <v>318674440</v>
      </c>
      <c r="H22" s="60">
        <v>741981157</v>
      </c>
      <c r="I22" s="60">
        <v>749599836</v>
      </c>
      <c r="J22" s="60">
        <v>749599836</v>
      </c>
      <c r="K22" s="60">
        <v>751958259</v>
      </c>
      <c r="L22" s="60">
        <v>826558386</v>
      </c>
      <c r="M22" s="60">
        <v>830462472</v>
      </c>
      <c r="N22" s="60">
        <v>830462472</v>
      </c>
      <c r="O22" s="60"/>
      <c r="P22" s="60"/>
      <c r="Q22" s="60"/>
      <c r="R22" s="60"/>
      <c r="S22" s="60"/>
      <c r="T22" s="60"/>
      <c r="U22" s="60"/>
      <c r="V22" s="60"/>
      <c r="W22" s="60">
        <v>830462472</v>
      </c>
      <c r="X22" s="60">
        <v>253457714</v>
      </c>
      <c r="Y22" s="60">
        <v>577004758</v>
      </c>
      <c r="Z22" s="140">
        <v>227.65</v>
      </c>
      <c r="AA22" s="62">
        <v>506915427</v>
      </c>
    </row>
    <row r="23" spans="1:27" ht="12.75">
      <c r="A23" s="249" t="s">
        <v>158</v>
      </c>
      <c r="B23" s="182"/>
      <c r="C23" s="155">
        <v>62576392</v>
      </c>
      <c r="D23" s="155"/>
      <c r="E23" s="59">
        <v>40639118</v>
      </c>
      <c r="F23" s="60">
        <v>40639118</v>
      </c>
      <c r="G23" s="159">
        <v>62576392</v>
      </c>
      <c r="H23" s="159">
        <v>62576392</v>
      </c>
      <c r="I23" s="159">
        <v>62576392</v>
      </c>
      <c r="J23" s="60">
        <v>62576392</v>
      </c>
      <c r="K23" s="159">
        <v>62576392</v>
      </c>
      <c r="L23" s="159">
        <v>76223837</v>
      </c>
      <c r="M23" s="60">
        <v>76223837</v>
      </c>
      <c r="N23" s="159">
        <v>76223837</v>
      </c>
      <c r="O23" s="159"/>
      <c r="P23" s="159"/>
      <c r="Q23" s="60"/>
      <c r="R23" s="159"/>
      <c r="S23" s="159"/>
      <c r="T23" s="60"/>
      <c r="U23" s="159"/>
      <c r="V23" s="159"/>
      <c r="W23" s="159">
        <v>76223837</v>
      </c>
      <c r="X23" s="60">
        <v>20319559</v>
      </c>
      <c r="Y23" s="159">
        <v>55904278</v>
      </c>
      <c r="Z23" s="141">
        <v>275.13</v>
      </c>
      <c r="AA23" s="225">
        <v>40639118</v>
      </c>
    </row>
    <row r="24" spans="1:27" ht="12.75">
      <c r="A24" s="250" t="s">
        <v>57</v>
      </c>
      <c r="B24" s="253"/>
      <c r="C24" s="168">
        <f aca="true" t="shared" si="1" ref="C24:Y24">SUM(C15:C23)</f>
        <v>55850696728</v>
      </c>
      <c r="D24" s="168">
        <f>SUM(D15:D23)</f>
        <v>0</v>
      </c>
      <c r="E24" s="76">
        <f t="shared" si="1"/>
        <v>63835536388</v>
      </c>
      <c r="F24" s="77">
        <f t="shared" si="1"/>
        <v>63835536388</v>
      </c>
      <c r="G24" s="77">
        <f t="shared" si="1"/>
        <v>57020520581</v>
      </c>
      <c r="H24" s="77">
        <f t="shared" si="1"/>
        <v>54938616137</v>
      </c>
      <c r="I24" s="77">
        <f t="shared" si="1"/>
        <v>57595682282</v>
      </c>
      <c r="J24" s="77">
        <f t="shared" si="1"/>
        <v>57595682282</v>
      </c>
      <c r="K24" s="77">
        <f t="shared" si="1"/>
        <v>57786220260</v>
      </c>
      <c r="L24" s="77">
        <f t="shared" si="1"/>
        <v>56852611384</v>
      </c>
      <c r="M24" s="77">
        <f t="shared" si="1"/>
        <v>57070269882</v>
      </c>
      <c r="N24" s="77">
        <f t="shared" si="1"/>
        <v>57070269882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57070269882</v>
      </c>
      <c r="X24" s="77">
        <f t="shared" si="1"/>
        <v>31917768195</v>
      </c>
      <c r="Y24" s="77">
        <f t="shared" si="1"/>
        <v>25152501687</v>
      </c>
      <c r="Z24" s="212">
        <f>+IF(X24&lt;&gt;0,+(Y24/X24)*100,0)</f>
        <v>78.80407406098088</v>
      </c>
      <c r="AA24" s="79">
        <f>SUM(AA15:AA23)</f>
        <v>63835536388</v>
      </c>
    </row>
    <row r="25" spans="1:27" ht="12.75">
      <c r="A25" s="250" t="s">
        <v>159</v>
      </c>
      <c r="B25" s="251"/>
      <c r="C25" s="168">
        <f aca="true" t="shared" si="2" ref="C25:Y25">+C12+C24</f>
        <v>67366570778</v>
      </c>
      <c r="D25" s="168">
        <f>+D12+D24</f>
        <v>0</v>
      </c>
      <c r="E25" s="72">
        <f t="shared" si="2"/>
        <v>81906760544</v>
      </c>
      <c r="F25" s="73">
        <f t="shared" si="2"/>
        <v>81906760544</v>
      </c>
      <c r="G25" s="73">
        <f t="shared" si="2"/>
        <v>71952630046</v>
      </c>
      <c r="H25" s="73">
        <f t="shared" si="2"/>
        <v>67179484460</v>
      </c>
      <c r="I25" s="73">
        <f t="shared" si="2"/>
        <v>70280606320</v>
      </c>
      <c r="J25" s="73">
        <f t="shared" si="2"/>
        <v>70280606320</v>
      </c>
      <c r="K25" s="73">
        <f t="shared" si="2"/>
        <v>69780485661</v>
      </c>
      <c r="L25" s="73">
        <f t="shared" si="2"/>
        <v>69226034755</v>
      </c>
      <c r="M25" s="73">
        <f t="shared" si="2"/>
        <v>70380915290</v>
      </c>
      <c r="N25" s="73">
        <f t="shared" si="2"/>
        <v>70380915290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70380915290</v>
      </c>
      <c r="X25" s="73">
        <f t="shared" si="2"/>
        <v>40953380274</v>
      </c>
      <c r="Y25" s="73">
        <f t="shared" si="2"/>
        <v>29427535016</v>
      </c>
      <c r="Z25" s="170">
        <f>+IF(X25&lt;&gt;0,+(Y25/X25)*100,0)</f>
        <v>71.8561809040281</v>
      </c>
      <c r="AA25" s="74">
        <f>+AA12+AA24</f>
        <v>81906760544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502529860</v>
      </c>
      <c r="D30" s="155"/>
      <c r="E30" s="59">
        <v>420172767</v>
      </c>
      <c r="F30" s="60">
        <v>420172767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210086384</v>
      </c>
      <c r="Y30" s="60">
        <v>-210086384</v>
      </c>
      <c r="Z30" s="140">
        <v>-100</v>
      </c>
      <c r="AA30" s="62">
        <v>420172767</v>
      </c>
    </row>
    <row r="31" spans="1:27" ht="12.75">
      <c r="A31" s="249" t="s">
        <v>163</v>
      </c>
      <c r="B31" s="182"/>
      <c r="C31" s="155">
        <v>866331112</v>
      </c>
      <c r="D31" s="155"/>
      <c r="E31" s="59">
        <v>780560870</v>
      </c>
      <c r="F31" s="60">
        <v>780560870</v>
      </c>
      <c r="G31" s="60">
        <v>882233022</v>
      </c>
      <c r="H31" s="60">
        <v>843991564</v>
      </c>
      <c r="I31" s="60">
        <v>857247921</v>
      </c>
      <c r="J31" s="60">
        <v>857247921</v>
      </c>
      <c r="K31" s="60">
        <v>864696036</v>
      </c>
      <c r="L31" s="60">
        <v>874942753</v>
      </c>
      <c r="M31" s="60">
        <v>875307643</v>
      </c>
      <c r="N31" s="60">
        <v>875307643</v>
      </c>
      <c r="O31" s="60"/>
      <c r="P31" s="60"/>
      <c r="Q31" s="60"/>
      <c r="R31" s="60"/>
      <c r="S31" s="60"/>
      <c r="T31" s="60"/>
      <c r="U31" s="60"/>
      <c r="V31" s="60"/>
      <c r="W31" s="60">
        <v>875307643</v>
      </c>
      <c r="X31" s="60">
        <v>390280435</v>
      </c>
      <c r="Y31" s="60">
        <v>485027208</v>
      </c>
      <c r="Z31" s="140">
        <v>124.28</v>
      </c>
      <c r="AA31" s="62">
        <v>780560870</v>
      </c>
    </row>
    <row r="32" spans="1:27" ht="12.75">
      <c r="A32" s="249" t="s">
        <v>164</v>
      </c>
      <c r="B32" s="182"/>
      <c r="C32" s="155">
        <v>8116752925</v>
      </c>
      <c r="D32" s="155"/>
      <c r="E32" s="59">
        <v>6677517000</v>
      </c>
      <c r="F32" s="60">
        <v>6677517000</v>
      </c>
      <c r="G32" s="60">
        <v>7871898788</v>
      </c>
      <c r="H32" s="60">
        <v>4693661685</v>
      </c>
      <c r="I32" s="60">
        <v>5355536902</v>
      </c>
      <c r="J32" s="60">
        <v>5355536902</v>
      </c>
      <c r="K32" s="60">
        <v>4356027480</v>
      </c>
      <c r="L32" s="60">
        <v>5738189647</v>
      </c>
      <c r="M32" s="60">
        <v>7131977588</v>
      </c>
      <c r="N32" s="60">
        <v>7131977588</v>
      </c>
      <c r="O32" s="60"/>
      <c r="P32" s="60"/>
      <c r="Q32" s="60"/>
      <c r="R32" s="60"/>
      <c r="S32" s="60"/>
      <c r="T32" s="60"/>
      <c r="U32" s="60"/>
      <c r="V32" s="60"/>
      <c r="W32" s="60">
        <v>7131977588</v>
      </c>
      <c r="X32" s="60">
        <v>3338758500</v>
      </c>
      <c r="Y32" s="60">
        <v>3793219088</v>
      </c>
      <c r="Z32" s="140">
        <v>113.61</v>
      </c>
      <c r="AA32" s="62">
        <v>6677517000</v>
      </c>
    </row>
    <row r="33" spans="1:27" ht="12.75">
      <c r="A33" s="249" t="s">
        <v>165</v>
      </c>
      <c r="B33" s="182"/>
      <c r="C33" s="155">
        <v>601392631</v>
      </c>
      <c r="D33" s="155"/>
      <c r="E33" s="59">
        <v>4255313708</v>
      </c>
      <c r="F33" s="60">
        <v>4255313708</v>
      </c>
      <c r="G33" s="60">
        <v>658754802</v>
      </c>
      <c r="H33" s="60">
        <v>593459439</v>
      </c>
      <c r="I33" s="60">
        <v>556208306</v>
      </c>
      <c r="J33" s="60">
        <v>556208306</v>
      </c>
      <c r="K33" s="60">
        <v>498763324</v>
      </c>
      <c r="L33" s="60">
        <v>439566805</v>
      </c>
      <c r="M33" s="60">
        <v>401725903</v>
      </c>
      <c r="N33" s="60">
        <v>401725903</v>
      </c>
      <c r="O33" s="60"/>
      <c r="P33" s="60"/>
      <c r="Q33" s="60"/>
      <c r="R33" s="60"/>
      <c r="S33" s="60"/>
      <c r="T33" s="60"/>
      <c r="U33" s="60"/>
      <c r="V33" s="60"/>
      <c r="W33" s="60">
        <v>401725903</v>
      </c>
      <c r="X33" s="60">
        <v>2127656854</v>
      </c>
      <c r="Y33" s="60">
        <v>-1725930951</v>
      </c>
      <c r="Z33" s="140">
        <v>-81.12</v>
      </c>
      <c r="AA33" s="62">
        <v>4255313708</v>
      </c>
    </row>
    <row r="34" spans="1:27" ht="12.75">
      <c r="A34" s="250" t="s">
        <v>58</v>
      </c>
      <c r="B34" s="251"/>
      <c r="C34" s="168">
        <f aca="true" t="shared" si="3" ref="C34:Y34">SUM(C29:C33)</f>
        <v>10087006528</v>
      </c>
      <c r="D34" s="168">
        <f>SUM(D29:D33)</f>
        <v>0</v>
      </c>
      <c r="E34" s="72">
        <f t="shared" si="3"/>
        <v>12133564345</v>
      </c>
      <c r="F34" s="73">
        <f t="shared" si="3"/>
        <v>12133564345</v>
      </c>
      <c r="G34" s="73">
        <f t="shared" si="3"/>
        <v>9412886612</v>
      </c>
      <c r="H34" s="73">
        <f t="shared" si="3"/>
        <v>6131112688</v>
      </c>
      <c r="I34" s="73">
        <f t="shared" si="3"/>
        <v>6768993129</v>
      </c>
      <c r="J34" s="73">
        <f t="shared" si="3"/>
        <v>6768993129</v>
      </c>
      <c r="K34" s="73">
        <f t="shared" si="3"/>
        <v>5719486840</v>
      </c>
      <c r="L34" s="73">
        <f t="shared" si="3"/>
        <v>7052699205</v>
      </c>
      <c r="M34" s="73">
        <f t="shared" si="3"/>
        <v>8409011134</v>
      </c>
      <c r="N34" s="73">
        <f t="shared" si="3"/>
        <v>8409011134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8409011134</v>
      </c>
      <c r="X34" s="73">
        <f t="shared" si="3"/>
        <v>6066782173</v>
      </c>
      <c r="Y34" s="73">
        <f t="shared" si="3"/>
        <v>2342228961</v>
      </c>
      <c r="Z34" s="170">
        <f>+IF(X34&lt;&gt;0,+(Y34/X34)*100,0)</f>
        <v>38.60743462034961</v>
      </c>
      <c r="AA34" s="74">
        <f>SUM(AA29:AA33)</f>
        <v>12133564345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5415151524</v>
      </c>
      <c r="D37" s="155"/>
      <c r="E37" s="59">
        <v>11742086000</v>
      </c>
      <c r="F37" s="60">
        <v>11742086000</v>
      </c>
      <c r="G37" s="60">
        <v>6453820983</v>
      </c>
      <c r="H37" s="60">
        <v>5989759203</v>
      </c>
      <c r="I37" s="60">
        <v>7045894777</v>
      </c>
      <c r="J37" s="60">
        <v>7045894777</v>
      </c>
      <c r="K37" s="60">
        <v>7010253142</v>
      </c>
      <c r="L37" s="60">
        <v>5898537744</v>
      </c>
      <c r="M37" s="60">
        <v>5780430552</v>
      </c>
      <c r="N37" s="60">
        <v>5780430552</v>
      </c>
      <c r="O37" s="60"/>
      <c r="P37" s="60"/>
      <c r="Q37" s="60"/>
      <c r="R37" s="60"/>
      <c r="S37" s="60"/>
      <c r="T37" s="60"/>
      <c r="U37" s="60"/>
      <c r="V37" s="60"/>
      <c r="W37" s="60">
        <v>5780430552</v>
      </c>
      <c r="X37" s="60">
        <v>5871043000</v>
      </c>
      <c r="Y37" s="60">
        <v>-90612448</v>
      </c>
      <c r="Z37" s="140">
        <v>-1.54</v>
      </c>
      <c r="AA37" s="62">
        <v>11742086000</v>
      </c>
    </row>
    <row r="38" spans="1:27" ht="12.75">
      <c r="A38" s="249" t="s">
        <v>165</v>
      </c>
      <c r="B38" s="182"/>
      <c r="C38" s="155">
        <v>3324161977</v>
      </c>
      <c r="D38" s="155"/>
      <c r="E38" s="59">
        <v>3438815000</v>
      </c>
      <c r="F38" s="60">
        <v>3438815000</v>
      </c>
      <c r="G38" s="60">
        <v>2943156163</v>
      </c>
      <c r="H38" s="60">
        <v>3021891448</v>
      </c>
      <c r="I38" s="60">
        <v>3021891448</v>
      </c>
      <c r="J38" s="60">
        <v>3021891448</v>
      </c>
      <c r="K38" s="60">
        <v>3021891448</v>
      </c>
      <c r="L38" s="60">
        <v>2880285850</v>
      </c>
      <c r="M38" s="60">
        <v>2881119553</v>
      </c>
      <c r="N38" s="60">
        <v>2881119553</v>
      </c>
      <c r="O38" s="60"/>
      <c r="P38" s="60"/>
      <c r="Q38" s="60"/>
      <c r="R38" s="60"/>
      <c r="S38" s="60"/>
      <c r="T38" s="60"/>
      <c r="U38" s="60"/>
      <c r="V38" s="60"/>
      <c r="W38" s="60">
        <v>2881119553</v>
      </c>
      <c r="X38" s="60">
        <v>1719407500</v>
      </c>
      <c r="Y38" s="60">
        <v>1161712053</v>
      </c>
      <c r="Z38" s="140">
        <v>67.56</v>
      </c>
      <c r="AA38" s="62">
        <v>3438815000</v>
      </c>
    </row>
    <row r="39" spans="1:27" ht="12.75">
      <c r="A39" s="250" t="s">
        <v>59</v>
      </c>
      <c r="B39" s="253"/>
      <c r="C39" s="168">
        <f aca="true" t="shared" si="4" ref="C39:Y39">SUM(C37:C38)</f>
        <v>8739313501</v>
      </c>
      <c r="D39" s="168">
        <f>SUM(D37:D38)</f>
        <v>0</v>
      </c>
      <c r="E39" s="76">
        <f t="shared" si="4"/>
        <v>15180901000</v>
      </c>
      <c r="F39" s="77">
        <f t="shared" si="4"/>
        <v>15180901000</v>
      </c>
      <c r="G39" s="77">
        <f t="shared" si="4"/>
        <v>9396977146</v>
      </c>
      <c r="H39" s="77">
        <f t="shared" si="4"/>
        <v>9011650651</v>
      </c>
      <c r="I39" s="77">
        <f t="shared" si="4"/>
        <v>10067786225</v>
      </c>
      <c r="J39" s="77">
        <f t="shared" si="4"/>
        <v>10067786225</v>
      </c>
      <c r="K39" s="77">
        <f t="shared" si="4"/>
        <v>10032144590</v>
      </c>
      <c r="L39" s="77">
        <f t="shared" si="4"/>
        <v>8778823594</v>
      </c>
      <c r="M39" s="77">
        <f t="shared" si="4"/>
        <v>8661550105</v>
      </c>
      <c r="N39" s="77">
        <f t="shared" si="4"/>
        <v>8661550105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8661550105</v>
      </c>
      <c r="X39" s="77">
        <f t="shared" si="4"/>
        <v>7590450500</v>
      </c>
      <c r="Y39" s="77">
        <f t="shared" si="4"/>
        <v>1071099605</v>
      </c>
      <c r="Z39" s="212">
        <f>+IF(X39&lt;&gt;0,+(Y39/X39)*100,0)</f>
        <v>14.11114669676062</v>
      </c>
      <c r="AA39" s="79">
        <f>SUM(AA37:AA38)</f>
        <v>15180901000</v>
      </c>
    </row>
    <row r="40" spans="1:27" ht="12.75">
      <c r="A40" s="250" t="s">
        <v>167</v>
      </c>
      <c r="B40" s="251"/>
      <c r="C40" s="168">
        <f aca="true" t="shared" si="5" ref="C40:Y40">+C34+C39</f>
        <v>18826320029</v>
      </c>
      <c r="D40" s="168">
        <f>+D34+D39</f>
        <v>0</v>
      </c>
      <c r="E40" s="72">
        <f t="shared" si="5"/>
        <v>27314465345</v>
      </c>
      <c r="F40" s="73">
        <f t="shared" si="5"/>
        <v>27314465345</v>
      </c>
      <c r="G40" s="73">
        <f t="shared" si="5"/>
        <v>18809863758</v>
      </c>
      <c r="H40" s="73">
        <f t="shared" si="5"/>
        <v>15142763339</v>
      </c>
      <c r="I40" s="73">
        <f t="shared" si="5"/>
        <v>16836779354</v>
      </c>
      <c r="J40" s="73">
        <f t="shared" si="5"/>
        <v>16836779354</v>
      </c>
      <c r="K40" s="73">
        <f t="shared" si="5"/>
        <v>15751631430</v>
      </c>
      <c r="L40" s="73">
        <f t="shared" si="5"/>
        <v>15831522799</v>
      </c>
      <c r="M40" s="73">
        <f t="shared" si="5"/>
        <v>17070561239</v>
      </c>
      <c r="N40" s="73">
        <f t="shared" si="5"/>
        <v>17070561239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17070561239</v>
      </c>
      <c r="X40" s="73">
        <f t="shared" si="5"/>
        <v>13657232673</v>
      </c>
      <c r="Y40" s="73">
        <f t="shared" si="5"/>
        <v>3413328566</v>
      </c>
      <c r="Z40" s="170">
        <f>+IF(X40&lt;&gt;0,+(Y40/X40)*100,0)</f>
        <v>24.992827227349384</v>
      </c>
      <c r="AA40" s="74">
        <f>+AA34+AA39</f>
        <v>27314465345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48540250749</v>
      </c>
      <c r="D42" s="257">
        <f>+D25-D40</f>
        <v>0</v>
      </c>
      <c r="E42" s="258">
        <f t="shared" si="6"/>
        <v>54592295199</v>
      </c>
      <c r="F42" s="259">
        <f t="shared" si="6"/>
        <v>54592295199</v>
      </c>
      <c r="G42" s="259">
        <f t="shared" si="6"/>
        <v>53142766288</v>
      </c>
      <c r="H42" s="259">
        <f t="shared" si="6"/>
        <v>52036721121</v>
      </c>
      <c r="I42" s="259">
        <f t="shared" si="6"/>
        <v>53443826966</v>
      </c>
      <c r="J42" s="259">
        <f t="shared" si="6"/>
        <v>53443826966</v>
      </c>
      <c r="K42" s="259">
        <f t="shared" si="6"/>
        <v>54028854231</v>
      </c>
      <c r="L42" s="259">
        <f t="shared" si="6"/>
        <v>53394511956</v>
      </c>
      <c r="M42" s="259">
        <f t="shared" si="6"/>
        <v>53310354051</v>
      </c>
      <c r="N42" s="259">
        <f t="shared" si="6"/>
        <v>53310354051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53310354051</v>
      </c>
      <c r="X42" s="259">
        <f t="shared" si="6"/>
        <v>27296147601</v>
      </c>
      <c r="Y42" s="259">
        <f t="shared" si="6"/>
        <v>26014206450</v>
      </c>
      <c r="Z42" s="260">
        <f>+IF(X42&lt;&gt;0,+(Y42/X42)*100,0)</f>
        <v>95.30358214009279</v>
      </c>
      <c r="AA42" s="261">
        <f>+AA25-AA40</f>
        <v>54592295199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48540250749</v>
      </c>
      <c r="D45" s="155"/>
      <c r="E45" s="59">
        <v>54592295199</v>
      </c>
      <c r="F45" s="60">
        <v>54592295199</v>
      </c>
      <c r="G45" s="60">
        <v>53142766288</v>
      </c>
      <c r="H45" s="60">
        <v>52036721121</v>
      </c>
      <c r="I45" s="60">
        <v>53443826966</v>
      </c>
      <c r="J45" s="60">
        <v>53443826966</v>
      </c>
      <c r="K45" s="60">
        <v>54028854231</v>
      </c>
      <c r="L45" s="60">
        <v>53394511956</v>
      </c>
      <c r="M45" s="60">
        <v>53310354051</v>
      </c>
      <c r="N45" s="60">
        <v>53310354051</v>
      </c>
      <c r="O45" s="60"/>
      <c r="P45" s="60"/>
      <c r="Q45" s="60"/>
      <c r="R45" s="60"/>
      <c r="S45" s="60"/>
      <c r="T45" s="60"/>
      <c r="U45" s="60"/>
      <c r="V45" s="60"/>
      <c r="W45" s="60">
        <v>53310354051</v>
      </c>
      <c r="X45" s="60">
        <v>27296147600</v>
      </c>
      <c r="Y45" s="60">
        <v>26014206451</v>
      </c>
      <c r="Z45" s="139">
        <v>95.3</v>
      </c>
      <c r="AA45" s="62">
        <v>54592295199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48540250749</v>
      </c>
      <c r="D48" s="217">
        <f>SUM(D45:D47)</f>
        <v>0</v>
      </c>
      <c r="E48" s="264">
        <f t="shared" si="7"/>
        <v>54592295199</v>
      </c>
      <c r="F48" s="219">
        <f t="shared" si="7"/>
        <v>54592295199</v>
      </c>
      <c r="G48" s="219">
        <f t="shared" si="7"/>
        <v>53142766288</v>
      </c>
      <c r="H48" s="219">
        <f t="shared" si="7"/>
        <v>52036721121</v>
      </c>
      <c r="I48" s="219">
        <f t="shared" si="7"/>
        <v>53443826966</v>
      </c>
      <c r="J48" s="219">
        <f t="shared" si="7"/>
        <v>53443826966</v>
      </c>
      <c r="K48" s="219">
        <f t="shared" si="7"/>
        <v>54028854231</v>
      </c>
      <c r="L48" s="219">
        <f t="shared" si="7"/>
        <v>53394511956</v>
      </c>
      <c r="M48" s="219">
        <f t="shared" si="7"/>
        <v>53310354051</v>
      </c>
      <c r="N48" s="219">
        <f t="shared" si="7"/>
        <v>53310354051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53310354051</v>
      </c>
      <c r="X48" s="219">
        <f t="shared" si="7"/>
        <v>27296147600</v>
      </c>
      <c r="Y48" s="219">
        <f t="shared" si="7"/>
        <v>26014206451</v>
      </c>
      <c r="Z48" s="265">
        <f>+IF(X48&lt;&gt;0,+(Y48/X48)*100,0)</f>
        <v>95.30358214724777</v>
      </c>
      <c r="AA48" s="232">
        <f>SUM(AA45:AA47)</f>
        <v>54592295199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4779642110</v>
      </c>
      <c r="D6" s="155"/>
      <c r="E6" s="59">
        <v>4833913478</v>
      </c>
      <c r="F6" s="60">
        <v>4833913478</v>
      </c>
      <c r="G6" s="60">
        <v>333738260</v>
      </c>
      <c r="H6" s="60">
        <v>425777449</v>
      </c>
      <c r="I6" s="60">
        <v>415230169</v>
      </c>
      <c r="J6" s="60">
        <v>1174745878</v>
      </c>
      <c r="K6" s="60">
        <v>473803513</v>
      </c>
      <c r="L6" s="60">
        <v>419614743</v>
      </c>
      <c r="M6" s="60">
        <v>396057023</v>
      </c>
      <c r="N6" s="60">
        <v>1289475279</v>
      </c>
      <c r="O6" s="60"/>
      <c r="P6" s="60"/>
      <c r="Q6" s="60"/>
      <c r="R6" s="60"/>
      <c r="S6" s="60"/>
      <c r="T6" s="60"/>
      <c r="U6" s="60"/>
      <c r="V6" s="60"/>
      <c r="W6" s="60">
        <v>2464221157</v>
      </c>
      <c r="X6" s="60">
        <v>2416956744</v>
      </c>
      <c r="Y6" s="60">
        <v>47264413</v>
      </c>
      <c r="Z6" s="140">
        <v>1.96</v>
      </c>
      <c r="AA6" s="62">
        <v>4833913478</v>
      </c>
    </row>
    <row r="7" spans="1:27" ht="12.75">
      <c r="A7" s="249" t="s">
        <v>32</v>
      </c>
      <c r="B7" s="182"/>
      <c r="C7" s="155">
        <v>17392337423</v>
      </c>
      <c r="D7" s="155"/>
      <c r="E7" s="59">
        <v>18823617619</v>
      </c>
      <c r="F7" s="60">
        <v>18823617619</v>
      </c>
      <c r="G7" s="60">
        <v>1239516538</v>
      </c>
      <c r="H7" s="60">
        <v>1048423556</v>
      </c>
      <c r="I7" s="60">
        <v>1278683415</v>
      </c>
      <c r="J7" s="60">
        <v>3566623509</v>
      </c>
      <c r="K7" s="60">
        <v>2037933488</v>
      </c>
      <c r="L7" s="60">
        <v>1391251945</v>
      </c>
      <c r="M7" s="60">
        <v>1187252775</v>
      </c>
      <c r="N7" s="60">
        <v>4616438208</v>
      </c>
      <c r="O7" s="60"/>
      <c r="P7" s="60"/>
      <c r="Q7" s="60"/>
      <c r="R7" s="60"/>
      <c r="S7" s="60"/>
      <c r="T7" s="60"/>
      <c r="U7" s="60"/>
      <c r="V7" s="60"/>
      <c r="W7" s="60">
        <v>8183061717</v>
      </c>
      <c r="X7" s="60">
        <v>9411808806</v>
      </c>
      <c r="Y7" s="60">
        <v>-1228747089</v>
      </c>
      <c r="Z7" s="140">
        <v>-13.06</v>
      </c>
      <c r="AA7" s="62">
        <v>18823617619</v>
      </c>
    </row>
    <row r="8" spans="1:27" ht="12.75">
      <c r="A8" s="249" t="s">
        <v>178</v>
      </c>
      <c r="B8" s="182"/>
      <c r="C8" s="155">
        <v>416719845</v>
      </c>
      <c r="D8" s="155"/>
      <c r="E8" s="59">
        <v>3968520194</v>
      </c>
      <c r="F8" s="60">
        <v>3968520194</v>
      </c>
      <c r="G8" s="60">
        <v>156146484</v>
      </c>
      <c r="H8" s="60">
        <v>385958463</v>
      </c>
      <c r="I8" s="60">
        <v>-292394470</v>
      </c>
      <c r="J8" s="60">
        <v>249710477</v>
      </c>
      <c r="K8" s="60">
        <v>-106621550</v>
      </c>
      <c r="L8" s="60">
        <v>142965208</v>
      </c>
      <c r="M8" s="60">
        <v>-61400937</v>
      </c>
      <c r="N8" s="60">
        <v>-25057279</v>
      </c>
      <c r="O8" s="60"/>
      <c r="P8" s="60"/>
      <c r="Q8" s="60"/>
      <c r="R8" s="60"/>
      <c r="S8" s="60"/>
      <c r="T8" s="60"/>
      <c r="U8" s="60"/>
      <c r="V8" s="60"/>
      <c r="W8" s="60">
        <v>224653198</v>
      </c>
      <c r="X8" s="60">
        <v>1996479041</v>
      </c>
      <c r="Y8" s="60">
        <v>-1771825843</v>
      </c>
      <c r="Z8" s="140">
        <v>-88.75</v>
      </c>
      <c r="AA8" s="62">
        <v>3968520194</v>
      </c>
    </row>
    <row r="9" spans="1:27" ht="12.75">
      <c r="A9" s="249" t="s">
        <v>179</v>
      </c>
      <c r="B9" s="182"/>
      <c r="C9" s="155">
        <v>5500086169</v>
      </c>
      <c r="D9" s="155"/>
      <c r="E9" s="59">
        <v>5406054273</v>
      </c>
      <c r="F9" s="60">
        <v>5406054273</v>
      </c>
      <c r="G9" s="60">
        <v>2052814654</v>
      </c>
      <c r="H9" s="60">
        <v>1791991354</v>
      </c>
      <c r="I9" s="60">
        <v>21968142</v>
      </c>
      <c r="J9" s="60">
        <v>3866774150</v>
      </c>
      <c r="K9" s="60">
        <v>106701741</v>
      </c>
      <c r="L9" s="60">
        <v>189096224</v>
      </c>
      <c r="M9" s="60">
        <v>1634789773</v>
      </c>
      <c r="N9" s="60">
        <v>1930587738</v>
      </c>
      <c r="O9" s="60"/>
      <c r="P9" s="60"/>
      <c r="Q9" s="60"/>
      <c r="R9" s="60"/>
      <c r="S9" s="60"/>
      <c r="T9" s="60"/>
      <c r="U9" s="60"/>
      <c r="V9" s="60"/>
      <c r="W9" s="60">
        <v>5797361888</v>
      </c>
      <c r="X9" s="60">
        <v>3609436426</v>
      </c>
      <c r="Y9" s="60">
        <v>2187925462</v>
      </c>
      <c r="Z9" s="140">
        <v>60.62</v>
      </c>
      <c r="AA9" s="62">
        <v>5406054273</v>
      </c>
    </row>
    <row r="10" spans="1:27" ht="12.75">
      <c r="A10" s="249" t="s">
        <v>180</v>
      </c>
      <c r="B10" s="182"/>
      <c r="C10" s="155">
        <v>2225867509</v>
      </c>
      <c r="D10" s="155"/>
      <c r="E10" s="59">
        <v>2259168575</v>
      </c>
      <c r="F10" s="60">
        <v>2259168575</v>
      </c>
      <c r="G10" s="60">
        <v>3381359</v>
      </c>
      <c r="H10" s="60">
        <v>26212464</v>
      </c>
      <c r="I10" s="60">
        <v>40365210</v>
      </c>
      <c r="J10" s="60">
        <v>69959033</v>
      </c>
      <c r="K10" s="60">
        <v>64093787</v>
      </c>
      <c r="L10" s="60">
        <v>35214214</v>
      </c>
      <c r="M10" s="60">
        <v>133227116</v>
      </c>
      <c r="N10" s="60">
        <v>232535117</v>
      </c>
      <c r="O10" s="60"/>
      <c r="P10" s="60"/>
      <c r="Q10" s="60"/>
      <c r="R10" s="60"/>
      <c r="S10" s="60"/>
      <c r="T10" s="60"/>
      <c r="U10" s="60"/>
      <c r="V10" s="60"/>
      <c r="W10" s="60">
        <v>302494150</v>
      </c>
      <c r="X10" s="60">
        <v>201541767</v>
      </c>
      <c r="Y10" s="60">
        <v>100952383</v>
      </c>
      <c r="Z10" s="140">
        <v>50.09</v>
      </c>
      <c r="AA10" s="62">
        <v>2259168575</v>
      </c>
    </row>
    <row r="11" spans="1:27" ht="12.75">
      <c r="A11" s="249" t="s">
        <v>181</v>
      </c>
      <c r="B11" s="182"/>
      <c r="C11" s="155">
        <v>884489127</v>
      </c>
      <c r="D11" s="155"/>
      <c r="E11" s="59">
        <v>868669698</v>
      </c>
      <c r="F11" s="60">
        <v>868669698</v>
      </c>
      <c r="G11" s="60">
        <v>51282676</v>
      </c>
      <c r="H11" s="60">
        <v>77773687</v>
      </c>
      <c r="I11" s="60">
        <v>74161233</v>
      </c>
      <c r="J11" s="60">
        <v>203217596</v>
      </c>
      <c r="K11" s="60">
        <v>55096485</v>
      </c>
      <c r="L11" s="60">
        <v>83095013</v>
      </c>
      <c r="M11" s="60">
        <v>73487996</v>
      </c>
      <c r="N11" s="60">
        <v>211679494</v>
      </c>
      <c r="O11" s="60"/>
      <c r="P11" s="60"/>
      <c r="Q11" s="60"/>
      <c r="R11" s="60"/>
      <c r="S11" s="60"/>
      <c r="T11" s="60"/>
      <c r="U11" s="60"/>
      <c r="V11" s="60"/>
      <c r="W11" s="60">
        <v>414897090</v>
      </c>
      <c r="X11" s="60">
        <v>434334846</v>
      </c>
      <c r="Y11" s="60">
        <v>-19437756</v>
      </c>
      <c r="Z11" s="140">
        <v>-4.48</v>
      </c>
      <c r="AA11" s="62">
        <v>868669698</v>
      </c>
    </row>
    <row r="12" spans="1:27" ht="12.75">
      <c r="A12" s="249" t="s">
        <v>182</v>
      </c>
      <c r="B12" s="182"/>
      <c r="C12" s="155"/>
      <c r="D12" s="155"/>
      <c r="E12" s="59">
        <v>90000</v>
      </c>
      <c r="F12" s="60">
        <v>90000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45000</v>
      </c>
      <c r="Y12" s="60">
        <v>-45000</v>
      </c>
      <c r="Z12" s="140">
        <v>-100</v>
      </c>
      <c r="AA12" s="62">
        <v>90000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-25703278503</v>
      </c>
      <c r="D14" s="155"/>
      <c r="E14" s="59">
        <v>-27570355710</v>
      </c>
      <c r="F14" s="60">
        <v>-27570355710</v>
      </c>
      <c r="G14" s="60">
        <v>-4123648784</v>
      </c>
      <c r="H14" s="60">
        <v>-4461261927</v>
      </c>
      <c r="I14" s="60">
        <v>-2207382559</v>
      </c>
      <c r="J14" s="60">
        <v>-10792293270</v>
      </c>
      <c r="K14" s="60">
        <v>-2705611574</v>
      </c>
      <c r="L14" s="60">
        <v>-1626547245</v>
      </c>
      <c r="M14" s="60">
        <v>-2533226559</v>
      </c>
      <c r="N14" s="60">
        <v>-6865385378</v>
      </c>
      <c r="O14" s="60"/>
      <c r="P14" s="60"/>
      <c r="Q14" s="60"/>
      <c r="R14" s="60"/>
      <c r="S14" s="60"/>
      <c r="T14" s="60"/>
      <c r="U14" s="60"/>
      <c r="V14" s="60"/>
      <c r="W14" s="60">
        <v>-17657678648</v>
      </c>
      <c r="X14" s="60">
        <v>-14607863235</v>
      </c>
      <c r="Y14" s="60">
        <v>-3049815413</v>
      </c>
      <c r="Z14" s="140">
        <v>20.88</v>
      </c>
      <c r="AA14" s="62">
        <v>-27570355710</v>
      </c>
    </row>
    <row r="15" spans="1:27" ht="12.75">
      <c r="A15" s="249" t="s">
        <v>40</v>
      </c>
      <c r="B15" s="182"/>
      <c r="C15" s="155">
        <v>-656762098</v>
      </c>
      <c r="D15" s="155"/>
      <c r="E15" s="59">
        <v>-992048311</v>
      </c>
      <c r="F15" s="60">
        <v>-992048311</v>
      </c>
      <c r="G15" s="60">
        <v>-116046556</v>
      </c>
      <c r="H15" s="60">
        <v>4088831</v>
      </c>
      <c r="I15" s="60">
        <v>-71169046</v>
      </c>
      <c r="J15" s="60">
        <v>-183126771</v>
      </c>
      <c r="K15" s="60">
        <v>-43334897</v>
      </c>
      <c r="L15" s="60">
        <v>-68952683</v>
      </c>
      <c r="M15" s="60">
        <v>-35883914</v>
      </c>
      <c r="N15" s="60">
        <v>-148171494</v>
      </c>
      <c r="O15" s="60"/>
      <c r="P15" s="60"/>
      <c r="Q15" s="60"/>
      <c r="R15" s="60"/>
      <c r="S15" s="60"/>
      <c r="T15" s="60"/>
      <c r="U15" s="60"/>
      <c r="V15" s="60"/>
      <c r="W15" s="60">
        <v>-331298265</v>
      </c>
      <c r="X15" s="60">
        <v>-496024158</v>
      </c>
      <c r="Y15" s="60">
        <v>164725893</v>
      </c>
      <c r="Z15" s="140">
        <v>-33.21</v>
      </c>
      <c r="AA15" s="62">
        <v>-992048311</v>
      </c>
    </row>
    <row r="16" spans="1:27" ht="12.75">
      <c r="A16" s="249" t="s">
        <v>42</v>
      </c>
      <c r="B16" s="182"/>
      <c r="C16" s="155">
        <v>-1709829084</v>
      </c>
      <c r="D16" s="155"/>
      <c r="E16" s="59">
        <v>-897026750</v>
      </c>
      <c r="F16" s="60">
        <v>-897026750</v>
      </c>
      <c r="G16" s="60">
        <v>-1519538</v>
      </c>
      <c r="H16" s="60">
        <v>-72150302</v>
      </c>
      <c r="I16" s="60">
        <v>-67309195</v>
      </c>
      <c r="J16" s="60">
        <v>-140979035</v>
      </c>
      <c r="K16" s="60">
        <v>-104232566</v>
      </c>
      <c r="L16" s="60">
        <v>-80322650</v>
      </c>
      <c r="M16" s="60">
        <v>-91473587</v>
      </c>
      <c r="N16" s="60">
        <v>-276028803</v>
      </c>
      <c r="O16" s="60"/>
      <c r="P16" s="60"/>
      <c r="Q16" s="60"/>
      <c r="R16" s="60"/>
      <c r="S16" s="60"/>
      <c r="T16" s="60"/>
      <c r="U16" s="60"/>
      <c r="V16" s="60"/>
      <c r="W16" s="60">
        <v>-417007838</v>
      </c>
      <c r="X16" s="60">
        <v>-430755895</v>
      </c>
      <c r="Y16" s="60">
        <v>13748057</v>
      </c>
      <c r="Z16" s="140">
        <v>-3.19</v>
      </c>
      <c r="AA16" s="62">
        <v>-897026750</v>
      </c>
    </row>
    <row r="17" spans="1:27" ht="12.75">
      <c r="A17" s="250" t="s">
        <v>185</v>
      </c>
      <c r="B17" s="251"/>
      <c r="C17" s="168">
        <f aca="true" t="shared" si="0" ref="C17:Y17">SUM(C6:C16)</f>
        <v>3129272498</v>
      </c>
      <c r="D17" s="168">
        <f t="shared" si="0"/>
        <v>0</v>
      </c>
      <c r="E17" s="72">
        <f t="shared" si="0"/>
        <v>6700603066</v>
      </c>
      <c r="F17" s="73">
        <f t="shared" si="0"/>
        <v>6700603066</v>
      </c>
      <c r="G17" s="73">
        <f t="shared" si="0"/>
        <v>-404334907</v>
      </c>
      <c r="H17" s="73">
        <f t="shared" si="0"/>
        <v>-773186425</v>
      </c>
      <c r="I17" s="73">
        <f t="shared" si="0"/>
        <v>-807847101</v>
      </c>
      <c r="J17" s="73">
        <f t="shared" si="0"/>
        <v>-1985368433</v>
      </c>
      <c r="K17" s="73">
        <f t="shared" si="0"/>
        <v>-222171573</v>
      </c>
      <c r="L17" s="73">
        <f t="shared" si="0"/>
        <v>485414769</v>
      </c>
      <c r="M17" s="73">
        <f t="shared" si="0"/>
        <v>702829686</v>
      </c>
      <c r="N17" s="73">
        <f t="shared" si="0"/>
        <v>966072882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-1019295551</v>
      </c>
      <c r="X17" s="73">
        <f t="shared" si="0"/>
        <v>2535959342</v>
      </c>
      <c r="Y17" s="73">
        <f t="shared" si="0"/>
        <v>-3555254893</v>
      </c>
      <c r="Z17" s="170">
        <f>+IF(X17&lt;&gt;0,+(Y17/X17)*100,0)</f>
        <v>-140.19368663048542</v>
      </c>
      <c r="AA17" s="74">
        <f>SUM(AA6:AA16)</f>
        <v>6700603066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-698550493</v>
      </c>
      <c r="D23" s="157"/>
      <c r="E23" s="59"/>
      <c r="F23" s="60"/>
      <c r="G23" s="159">
        <v>-4788</v>
      </c>
      <c r="H23" s="159">
        <v>-9575</v>
      </c>
      <c r="I23" s="159">
        <v>-56</v>
      </c>
      <c r="J23" s="60">
        <v>-14419</v>
      </c>
      <c r="K23" s="159">
        <v>11490</v>
      </c>
      <c r="L23" s="159">
        <v>-3283045</v>
      </c>
      <c r="M23" s="60">
        <v>-1117</v>
      </c>
      <c r="N23" s="159">
        <v>-3272672</v>
      </c>
      <c r="O23" s="159"/>
      <c r="P23" s="159"/>
      <c r="Q23" s="60"/>
      <c r="R23" s="159"/>
      <c r="S23" s="159"/>
      <c r="T23" s="60"/>
      <c r="U23" s="159"/>
      <c r="V23" s="159"/>
      <c r="W23" s="159">
        <v>-3287091</v>
      </c>
      <c r="X23" s="60"/>
      <c r="Y23" s="159">
        <v>-3287091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-52183403</v>
      </c>
      <c r="F24" s="60">
        <v>-52183403</v>
      </c>
      <c r="G24" s="60">
        <v>370959541</v>
      </c>
      <c r="H24" s="60">
        <v>741919082</v>
      </c>
      <c r="I24" s="60">
        <v>-379494476</v>
      </c>
      <c r="J24" s="60">
        <v>733384147</v>
      </c>
      <c r="K24" s="60">
        <v>-35996068</v>
      </c>
      <c r="L24" s="60">
        <v>531729221</v>
      </c>
      <c r="M24" s="60">
        <v>-44016569</v>
      </c>
      <c r="N24" s="60">
        <v>451716584</v>
      </c>
      <c r="O24" s="60"/>
      <c r="P24" s="60"/>
      <c r="Q24" s="60"/>
      <c r="R24" s="60"/>
      <c r="S24" s="60"/>
      <c r="T24" s="60"/>
      <c r="U24" s="60"/>
      <c r="V24" s="60"/>
      <c r="W24" s="60">
        <v>1185100731</v>
      </c>
      <c r="X24" s="60">
        <v>-26091702</v>
      </c>
      <c r="Y24" s="60">
        <v>1211192433</v>
      </c>
      <c r="Z24" s="140">
        <v>-4642.06</v>
      </c>
      <c r="AA24" s="62">
        <v>-52183403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-5611399666</v>
      </c>
      <c r="D26" s="155"/>
      <c r="E26" s="59">
        <v>-6489959854</v>
      </c>
      <c r="F26" s="60">
        <v>-6489959854</v>
      </c>
      <c r="G26" s="60">
        <v>-12294571</v>
      </c>
      <c r="H26" s="60">
        <v>-60072529</v>
      </c>
      <c r="I26" s="60">
        <v>-68593880</v>
      </c>
      <c r="J26" s="60">
        <v>-140960980</v>
      </c>
      <c r="K26" s="60">
        <v>-212422565</v>
      </c>
      <c r="L26" s="60">
        <v>-205235230</v>
      </c>
      <c r="M26" s="60">
        <v>-205235230</v>
      </c>
      <c r="N26" s="60">
        <v>-622893025</v>
      </c>
      <c r="O26" s="60"/>
      <c r="P26" s="60"/>
      <c r="Q26" s="60"/>
      <c r="R26" s="60"/>
      <c r="S26" s="60"/>
      <c r="T26" s="60"/>
      <c r="U26" s="60"/>
      <c r="V26" s="60"/>
      <c r="W26" s="60">
        <v>-763854005</v>
      </c>
      <c r="X26" s="60">
        <v>-2742427619</v>
      </c>
      <c r="Y26" s="60">
        <v>1978573614</v>
      </c>
      <c r="Z26" s="140">
        <v>-72.15</v>
      </c>
      <c r="AA26" s="62">
        <v>-6489959854</v>
      </c>
    </row>
    <row r="27" spans="1:27" ht="12.75">
      <c r="A27" s="250" t="s">
        <v>192</v>
      </c>
      <c r="B27" s="251"/>
      <c r="C27" s="168">
        <f aca="true" t="shared" si="1" ref="C27:Y27">SUM(C21:C26)</f>
        <v>-6309950159</v>
      </c>
      <c r="D27" s="168">
        <f>SUM(D21:D26)</f>
        <v>0</v>
      </c>
      <c r="E27" s="72">
        <f t="shared" si="1"/>
        <v>-6542143257</v>
      </c>
      <c r="F27" s="73">
        <f t="shared" si="1"/>
        <v>-6542143257</v>
      </c>
      <c r="G27" s="73">
        <f t="shared" si="1"/>
        <v>358660182</v>
      </c>
      <c r="H27" s="73">
        <f t="shared" si="1"/>
        <v>681836978</v>
      </c>
      <c r="I27" s="73">
        <f t="shared" si="1"/>
        <v>-448088412</v>
      </c>
      <c r="J27" s="73">
        <f t="shared" si="1"/>
        <v>592408748</v>
      </c>
      <c r="K27" s="73">
        <f t="shared" si="1"/>
        <v>-248407143</v>
      </c>
      <c r="L27" s="73">
        <f t="shared" si="1"/>
        <v>323210946</v>
      </c>
      <c r="M27" s="73">
        <f t="shared" si="1"/>
        <v>-249252916</v>
      </c>
      <c r="N27" s="73">
        <f t="shared" si="1"/>
        <v>-174449113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417959635</v>
      </c>
      <c r="X27" s="73">
        <f t="shared" si="1"/>
        <v>-2768519321</v>
      </c>
      <c r="Y27" s="73">
        <f t="shared" si="1"/>
        <v>3186478956</v>
      </c>
      <c r="Z27" s="170">
        <f>+IF(X27&lt;&gt;0,+(Y27/X27)*100,0)</f>
        <v>-115.09686538322698</v>
      </c>
      <c r="AA27" s="74">
        <f>SUM(AA21:AA26)</f>
        <v>-6542143257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1300000000</v>
      </c>
      <c r="D32" s="155"/>
      <c r="E32" s="59">
        <v>3375487450</v>
      </c>
      <c r="F32" s="60">
        <v>3375487450</v>
      </c>
      <c r="G32" s="60">
        <v>39852850</v>
      </c>
      <c r="H32" s="60">
        <v>79705699</v>
      </c>
      <c r="I32" s="60">
        <v>1056138574</v>
      </c>
      <c r="J32" s="60">
        <v>1175697123</v>
      </c>
      <c r="K32" s="60">
        <v>-35644635</v>
      </c>
      <c r="L32" s="60">
        <v>-1111715398</v>
      </c>
      <c r="M32" s="60">
        <v>-118107192</v>
      </c>
      <c r="N32" s="60">
        <v>-1265467225</v>
      </c>
      <c r="O32" s="60"/>
      <c r="P32" s="60"/>
      <c r="Q32" s="60"/>
      <c r="R32" s="60"/>
      <c r="S32" s="60"/>
      <c r="T32" s="60"/>
      <c r="U32" s="60"/>
      <c r="V32" s="60"/>
      <c r="W32" s="60">
        <v>-89770102</v>
      </c>
      <c r="X32" s="60">
        <v>1687743726</v>
      </c>
      <c r="Y32" s="60">
        <v>-1777513828</v>
      </c>
      <c r="Z32" s="140">
        <v>-105.32</v>
      </c>
      <c r="AA32" s="62">
        <v>3375487450</v>
      </c>
    </row>
    <row r="33" spans="1:27" ht="12.75">
      <c r="A33" s="249" t="s">
        <v>196</v>
      </c>
      <c r="B33" s="182"/>
      <c r="C33" s="155">
        <v>59568533</v>
      </c>
      <c r="D33" s="155"/>
      <c r="E33" s="59">
        <v>50303528</v>
      </c>
      <c r="F33" s="60">
        <v>50303528</v>
      </c>
      <c r="G33" s="60">
        <v>-11940390</v>
      </c>
      <c r="H33" s="159">
        <v>-23880782</v>
      </c>
      <c r="I33" s="159">
        <v>13256357</v>
      </c>
      <c r="J33" s="159">
        <v>-22564815</v>
      </c>
      <c r="K33" s="60">
        <v>7448115</v>
      </c>
      <c r="L33" s="60">
        <v>10246717</v>
      </c>
      <c r="M33" s="60">
        <v>364890</v>
      </c>
      <c r="N33" s="60">
        <v>18059722</v>
      </c>
      <c r="O33" s="159"/>
      <c r="P33" s="159"/>
      <c r="Q33" s="159"/>
      <c r="R33" s="60"/>
      <c r="S33" s="60"/>
      <c r="T33" s="60"/>
      <c r="U33" s="60"/>
      <c r="V33" s="159"/>
      <c r="W33" s="159">
        <v>-4505093</v>
      </c>
      <c r="X33" s="159">
        <v>25151766</v>
      </c>
      <c r="Y33" s="60">
        <v>-29656859</v>
      </c>
      <c r="Z33" s="140">
        <v>-117.91</v>
      </c>
      <c r="AA33" s="62">
        <v>50303528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-454376755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905191778</v>
      </c>
      <c r="D36" s="168">
        <f>SUM(D31:D35)</f>
        <v>0</v>
      </c>
      <c r="E36" s="72">
        <f t="shared" si="2"/>
        <v>3425790978</v>
      </c>
      <c r="F36" s="73">
        <f t="shared" si="2"/>
        <v>3425790978</v>
      </c>
      <c r="G36" s="73">
        <f t="shared" si="2"/>
        <v>27912460</v>
      </c>
      <c r="H36" s="73">
        <f t="shared" si="2"/>
        <v>55824917</v>
      </c>
      <c r="I36" s="73">
        <f t="shared" si="2"/>
        <v>1069394931</v>
      </c>
      <c r="J36" s="73">
        <f t="shared" si="2"/>
        <v>1153132308</v>
      </c>
      <c r="K36" s="73">
        <f t="shared" si="2"/>
        <v>-28196520</v>
      </c>
      <c r="L36" s="73">
        <f t="shared" si="2"/>
        <v>-1101468681</v>
      </c>
      <c r="M36" s="73">
        <f t="shared" si="2"/>
        <v>-117742302</v>
      </c>
      <c r="N36" s="73">
        <f t="shared" si="2"/>
        <v>-1247407503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-94275195</v>
      </c>
      <c r="X36" s="73">
        <f t="shared" si="2"/>
        <v>1712895492</v>
      </c>
      <c r="Y36" s="73">
        <f t="shared" si="2"/>
        <v>-1807170687</v>
      </c>
      <c r="Z36" s="170">
        <f>+IF(X36&lt;&gt;0,+(Y36/X36)*100,0)</f>
        <v>-105.50384979354013</v>
      </c>
      <c r="AA36" s="74">
        <f>SUM(AA31:AA35)</f>
        <v>3425790978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-2275485883</v>
      </c>
      <c r="D38" s="153">
        <f>+D17+D27+D36</f>
        <v>0</v>
      </c>
      <c r="E38" s="99">
        <f t="shared" si="3"/>
        <v>3584250787</v>
      </c>
      <c r="F38" s="100">
        <f t="shared" si="3"/>
        <v>3584250787</v>
      </c>
      <c r="G38" s="100">
        <f t="shared" si="3"/>
        <v>-17762265</v>
      </c>
      <c r="H38" s="100">
        <f t="shared" si="3"/>
        <v>-35524530</v>
      </c>
      <c r="I38" s="100">
        <f t="shared" si="3"/>
        <v>-186540582</v>
      </c>
      <c r="J38" s="100">
        <f t="shared" si="3"/>
        <v>-239827377</v>
      </c>
      <c r="K38" s="100">
        <f t="shared" si="3"/>
        <v>-498775236</v>
      </c>
      <c r="L38" s="100">
        <f t="shared" si="3"/>
        <v>-292842966</v>
      </c>
      <c r="M38" s="100">
        <f t="shared" si="3"/>
        <v>335834468</v>
      </c>
      <c r="N38" s="100">
        <f t="shared" si="3"/>
        <v>-455783734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-695611111</v>
      </c>
      <c r="X38" s="100">
        <f t="shared" si="3"/>
        <v>1480335513</v>
      </c>
      <c r="Y38" s="100">
        <f t="shared" si="3"/>
        <v>-2175946624</v>
      </c>
      <c r="Z38" s="137">
        <f>+IF(X38&lt;&gt;0,+(Y38/X38)*100,0)</f>
        <v>-146.9900981832353</v>
      </c>
      <c r="AA38" s="102">
        <f>+AA17+AA27+AA36</f>
        <v>3584250787</v>
      </c>
    </row>
    <row r="39" spans="1:27" ht="12.75">
      <c r="A39" s="249" t="s">
        <v>200</v>
      </c>
      <c r="B39" s="182"/>
      <c r="C39" s="153">
        <v>5809953846</v>
      </c>
      <c r="D39" s="153"/>
      <c r="E39" s="99">
        <v>5809953546</v>
      </c>
      <c r="F39" s="100">
        <v>5809953546</v>
      </c>
      <c r="G39" s="100">
        <v>3489875901</v>
      </c>
      <c r="H39" s="100">
        <v>3472113636</v>
      </c>
      <c r="I39" s="100">
        <v>3436589106</v>
      </c>
      <c r="J39" s="100">
        <v>3489875901</v>
      </c>
      <c r="K39" s="100">
        <v>3250048524</v>
      </c>
      <c r="L39" s="100">
        <v>2751273288</v>
      </c>
      <c r="M39" s="100">
        <v>2458430322</v>
      </c>
      <c r="N39" s="100">
        <v>3250048524</v>
      </c>
      <c r="O39" s="100"/>
      <c r="P39" s="100"/>
      <c r="Q39" s="100"/>
      <c r="R39" s="100"/>
      <c r="S39" s="100"/>
      <c r="T39" s="100"/>
      <c r="U39" s="100"/>
      <c r="V39" s="100"/>
      <c r="W39" s="100">
        <v>3489875901</v>
      </c>
      <c r="X39" s="100">
        <v>5809953546</v>
      </c>
      <c r="Y39" s="100">
        <v>-2320077645</v>
      </c>
      <c r="Z39" s="137">
        <v>-39.93</v>
      </c>
      <c r="AA39" s="102">
        <v>5809953546</v>
      </c>
    </row>
    <row r="40" spans="1:27" ht="12.75">
      <c r="A40" s="269" t="s">
        <v>201</v>
      </c>
      <c r="B40" s="256"/>
      <c r="C40" s="257">
        <v>3534467963</v>
      </c>
      <c r="D40" s="257"/>
      <c r="E40" s="258">
        <v>9394204333</v>
      </c>
      <c r="F40" s="259">
        <v>9394204333</v>
      </c>
      <c r="G40" s="259">
        <v>3472113636</v>
      </c>
      <c r="H40" s="259">
        <v>3436589106</v>
      </c>
      <c r="I40" s="259">
        <v>3250048524</v>
      </c>
      <c r="J40" s="259">
        <v>3250048524</v>
      </c>
      <c r="K40" s="259">
        <v>2751273288</v>
      </c>
      <c r="L40" s="259">
        <v>2458430322</v>
      </c>
      <c r="M40" s="259">
        <v>2794264790</v>
      </c>
      <c r="N40" s="259">
        <v>2794264790</v>
      </c>
      <c r="O40" s="259"/>
      <c r="P40" s="259"/>
      <c r="Q40" s="259"/>
      <c r="R40" s="259"/>
      <c r="S40" s="259"/>
      <c r="T40" s="259"/>
      <c r="U40" s="259"/>
      <c r="V40" s="259"/>
      <c r="W40" s="259">
        <v>2794264790</v>
      </c>
      <c r="X40" s="259">
        <v>7290289059</v>
      </c>
      <c r="Y40" s="259">
        <v>-4496024269</v>
      </c>
      <c r="Z40" s="260">
        <v>-61.67</v>
      </c>
      <c r="AA40" s="261">
        <v>9394204333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6446470980</v>
      </c>
      <c r="D5" s="200">
        <f t="shared" si="0"/>
        <v>0</v>
      </c>
      <c r="E5" s="106">
        <f t="shared" si="0"/>
        <v>3063239700</v>
      </c>
      <c r="F5" s="106">
        <f t="shared" si="0"/>
        <v>3063239700</v>
      </c>
      <c r="G5" s="106">
        <f t="shared" si="0"/>
        <v>12451574</v>
      </c>
      <c r="H5" s="106">
        <f t="shared" si="0"/>
        <v>63426339</v>
      </c>
      <c r="I5" s="106">
        <f t="shared" si="0"/>
        <v>87436688</v>
      </c>
      <c r="J5" s="106">
        <f t="shared" si="0"/>
        <v>163314601</v>
      </c>
      <c r="K5" s="106">
        <f t="shared" si="0"/>
        <v>223077406</v>
      </c>
      <c r="L5" s="106">
        <f t="shared" si="0"/>
        <v>230875334</v>
      </c>
      <c r="M5" s="106">
        <f t="shared" si="0"/>
        <v>371935533</v>
      </c>
      <c r="N5" s="106">
        <f t="shared" si="0"/>
        <v>825888273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989202874</v>
      </c>
      <c r="X5" s="106">
        <f t="shared" si="0"/>
        <v>1531619850</v>
      </c>
      <c r="Y5" s="106">
        <f t="shared" si="0"/>
        <v>-542416976</v>
      </c>
      <c r="Z5" s="201">
        <f>+IF(X5&lt;&gt;0,+(Y5/X5)*100,0)</f>
        <v>-35.41459559955429</v>
      </c>
      <c r="AA5" s="199">
        <f>SUM(AA11:AA18)</f>
        <v>3063239700</v>
      </c>
    </row>
    <row r="6" spans="1:27" ht="12.75">
      <c r="A6" s="291" t="s">
        <v>206</v>
      </c>
      <c r="B6" s="142"/>
      <c r="C6" s="62">
        <v>1015615503</v>
      </c>
      <c r="D6" s="156"/>
      <c r="E6" s="60">
        <v>296600000</v>
      </c>
      <c r="F6" s="60">
        <v>296600000</v>
      </c>
      <c r="G6" s="60"/>
      <c r="H6" s="60">
        <v>7255889</v>
      </c>
      <c r="I6" s="60">
        <v>8809172</v>
      </c>
      <c r="J6" s="60">
        <v>16065061</v>
      </c>
      <c r="K6" s="60">
        <v>42698809</v>
      </c>
      <c r="L6" s="60">
        <v>24034721</v>
      </c>
      <c r="M6" s="60">
        <v>45807247</v>
      </c>
      <c r="N6" s="60">
        <v>112540777</v>
      </c>
      <c r="O6" s="60"/>
      <c r="P6" s="60"/>
      <c r="Q6" s="60"/>
      <c r="R6" s="60"/>
      <c r="S6" s="60"/>
      <c r="T6" s="60"/>
      <c r="U6" s="60"/>
      <c r="V6" s="60"/>
      <c r="W6" s="60">
        <v>128605838</v>
      </c>
      <c r="X6" s="60">
        <v>148300000</v>
      </c>
      <c r="Y6" s="60">
        <v>-19694162</v>
      </c>
      <c r="Z6" s="140">
        <v>-13.28</v>
      </c>
      <c r="AA6" s="155">
        <v>296600000</v>
      </c>
    </row>
    <row r="7" spans="1:27" ht="12.75">
      <c r="A7" s="291" t="s">
        <v>207</v>
      </c>
      <c r="B7" s="142"/>
      <c r="C7" s="62">
        <v>673215570</v>
      </c>
      <c r="D7" s="156"/>
      <c r="E7" s="60">
        <v>555000000</v>
      </c>
      <c r="F7" s="60">
        <v>555000000</v>
      </c>
      <c r="G7" s="60">
        <v>4828622</v>
      </c>
      <c r="H7" s="60">
        <v>7742737</v>
      </c>
      <c r="I7" s="60">
        <v>6922622</v>
      </c>
      <c r="J7" s="60">
        <v>19493981</v>
      </c>
      <c r="K7" s="60">
        <v>31732934</v>
      </c>
      <c r="L7" s="60">
        <v>16225447</v>
      </c>
      <c r="M7" s="60">
        <v>7476678</v>
      </c>
      <c r="N7" s="60">
        <v>55435059</v>
      </c>
      <c r="O7" s="60"/>
      <c r="P7" s="60"/>
      <c r="Q7" s="60"/>
      <c r="R7" s="60"/>
      <c r="S7" s="60"/>
      <c r="T7" s="60"/>
      <c r="U7" s="60"/>
      <c r="V7" s="60"/>
      <c r="W7" s="60">
        <v>74929040</v>
      </c>
      <c r="X7" s="60">
        <v>277500000</v>
      </c>
      <c r="Y7" s="60">
        <v>-202570960</v>
      </c>
      <c r="Z7" s="140">
        <v>-73</v>
      </c>
      <c r="AA7" s="155">
        <v>555000000</v>
      </c>
    </row>
    <row r="8" spans="1:27" ht="12.75">
      <c r="A8" s="291" t="s">
        <v>208</v>
      </c>
      <c r="B8" s="142"/>
      <c r="C8" s="62">
        <v>365153736</v>
      </c>
      <c r="D8" s="156"/>
      <c r="E8" s="60">
        <v>188150000</v>
      </c>
      <c r="F8" s="60">
        <v>188150000</v>
      </c>
      <c r="G8" s="60">
        <v>1190887</v>
      </c>
      <c r="H8" s="60">
        <v>8760445</v>
      </c>
      <c r="I8" s="60">
        <v>7604763</v>
      </c>
      <c r="J8" s="60">
        <v>17556095</v>
      </c>
      <c r="K8" s="60">
        <v>20860748</v>
      </c>
      <c r="L8" s="60">
        <v>37066699</v>
      </c>
      <c r="M8" s="60">
        <v>60948045</v>
      </c>
      <c r="N8" s="60">
        <v>118875492</v>
      </c>
      <c r="O8" s="60"/>
      <c r="P8" s="60"/>
      <c r="Q8" s="60"/>
      <c r="R8" s="60"/>
      <c r="S8" s="60"/>
      <c r="T8" s="60"/>
      <c r="U8" s="60"/>
      <c r="V8" s="60"/>
      <c r="W8" s="60">
        <v>136431587</v>
      </c>
      <c r="X8" s="60">
        <v>94075000</v>
      </c>
      <c r="Y8" s="60">
        <v>42356587</v>
      </c>
      <c r="Z8" s="140">
        <v>45.02</v>
      </c>
      <c r="AA8" s="155">
        <v>188150000</v>
      </c>
    </row>
    <row r="9" spans="1:27" ht="12.75">
      <c r="A9" s="291" t="s">
        <v>209</v>
      </c>
      <c r="B9" s="142"/>
      <c r="C9" s="62">
        <v>966977613</v>
      </c>
      <c r="D9" s="156"/>
      <c r="E9" s="60">
        <v>66600000</v>
      </c>
      <c r="F9" s="60">
        <v>66600000</v>
      </c>
      <c r="G9" s="60">
        <v>119009</v>
      </c>
      <c r="H9" s="60">
        <v>4769143</v>
      </c>
      <c r="I9" s="60">
        <v>23666974</v>
      </c>
      <c r="J9" s="60">
        <v>28555126</v>
      </c>
      <c r="K9" s="60">
        <v>18770651</v>
      </c>
      <c r="L9" s="60">
        <v>40076486</v>
      </c>
      <c r="M9" s="60">
        <v>28114286</v>
      </c>
      <c r="N9" s="60">
        <v>86961423</v>
      </c>
      <c r="O9" s="60"/>
      <c r="P9" s="60"/>
      <c r="Q9" s="60"/>
      <c r="R9" s="60"/>
      <c r="S9" s="60"/>
      <c r="T9" s="60"/>
      <c r="U9" s="60"/>
      <c r="V9" s="60"/>
      <c r="W9" s="60">
        <v>115516549</v>
      </c>
      <c r="X9" s="60">
        <v>33300000</v>
      </c>
      <c r="Y9" s="60">
        <v>82216549</v>
      </c>
      <c r="Z9" s="140">
        <v>246.9</v>
      </c>
      <c r="AA9" s="155">
        <v>66600000</v>
      </c>
    </row>
    <row r="10" spans="1:27" ht="12.75">
      <c r="A10" s="291" t="s">
        <v>210</v>
      </c>
      <c r="B10" s="142"/>
      <c r="C10" s="62">
        <v>1853623955</v>
      </c>
      <c r="D10" s="156"/>
      <c r="E10" s="60"/>
      <c r="F10" s="60"/>
      <c r="G10" s="60"/>
      <c r="H10" s="60">
        <v>21220595</v>
      </c>
      <c r="I10" s="60">
        <v>20647029</v>
      </c>
      <c r="J10" s="60">
        <v>41867624</v>
      </c>
      <c r="K10" s="60">
        <v>49363196</v>
      </c>
      <c r="L10" s="60">
        <v>63103744</v>
      </c>
      <c r="M10" s="60">
        <v>158494432</v>
      </c>
      <c r="N10" s="60">
        <v>270961372</v>
      </c>
      <c r="O10" s="60"/>
      <c r="P10" s="60"/>
      <c r="Q10" s="60"/>
      <c r="R10" s="60"/>
      <c r="S10" s="60"/>
      <c r="T10" s="60"/>
      <c r="U10" s="60"/>
      <c r="V10" s="60"/>
      <c r="W10" s="60">
        <v>312828996</v>
      </c>
      <c r="X10" s="60"/>
      <c r="Y10" s="60">
        <v>312828996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4874586377</v>
      </c>
      <c r="D11" s="294">
        <f t="shared" si="1"/>
        <v>0</v>
      </c>
      <c r="E11" s="295">
        <f t="shared" si="1"/>
        <v>1106350000</v>
      </c>
      <c r="F11" s="295">
        <f t="shared" si="1"/>
        <v>1106350000</v>
      </c>
      <c r="G11" s="295">
        <f t="shared" si="1"/>
        <v>6138518</v>
      </c>
      <c r="H11" s="295">
        <f t="shared" si="1"/>
        <v>49748809</v>
      </c>
      <c r="I11" s="295">
        <f t="shared" si="1"/>
        <v>67650560</v>
      </c>
      <c r="J11" s="295">
        <f t="shared" si="1"/>
        <v>123537887</v>
      </c>
      <c r="K11" s="295">
        <f t="shared" si="1"/>
        <v>163426338</v>
      </c>
      <c r="L11" s="295">
        <f t="shared" si="1"/>
        <v>180507097</v>
      </c>
      <c r="M11" s="295">
        <f t="shared" si="1"/>
        <v>300840688</v>
      </c>
      <c r="N11" s="295">
        <f t="shared" si="1"/>
        <v>644774123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768312010</v>
      </c>
      <c r="X11" s="295">
        <f t="shared" si="1"/>
        <v>553175000</v>
      </c>
      <c r="Y11" s="295">
        <f t="shared" si="1"/>
        <v>215137010</v>
      </c>
      <c r="Z11" s="296">
        <f>+IF(X11&lt;&gt;0,+(Y11/X11)*100,0)</f>
        <v>38.89131106792607</v>
      </c>
      <c r="AA11" s="297">
        <f>SUM(AA6:AA10)</f>
        <v>1106350000</v>
      </c>
    </row>
    <row r="12" spans="1:27" ht="12.75">
      <c r="A12" s="298" t="s">
        <v>212</v>
      </c>
      <c r="B12" s="136"/>
      <c r="C12" s="62">
        <v>359280483</v>
      </c>
      <c r="D12" s="156"/>
      <c r="E12" s="60">
        <v>234500000</v>
      </c>
      <c r="F12" s="60">
        <v>234500000</v>
      </c>
      <c r="G12" s="60"/>
      <c r="H12" s="60">
        <v>565923</v>
      </c>
      <c r="I12" s="60">
        <v>6553833</v>
      </c>
      <c r="J12" s="60">
        <v>7119756</v>
      </c>
      <c r="K12" s="60">
        <v>11105847</v>
      </c>
      <c r="L12" s="60">
        <v>24911068</v>
      </c>
      <c r="M12" s="60">
        <v>32181093</v>
      </c>
      <c r="N12" s="60">
        <v>68198008</v>
      </c>
      <c r="O12" s="60"/>
      <c r="P12" s="60"/>
      <c r="Q12" s="60"/>
      <c r="R12" s="60"/>
      <c r="S12" s="60"/>
      <c r="T12" s="60"/>
      <c r="U12" s="60"/>
      <c r="V12" s="60"/>
      <c r="W12" s="60">
        <v>75317764</v>
      </c>
      <c r="X12" s="60">
        <v>117250000</v>
      </c>
      <c r="Y12" s="60">
        <v>-41932236</v>
      </c>
      <c r="Z12" s="140">
        <v>-35.76</v>
      </c>
      <c r="AA12" s="155">
        <v>234500000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>
        <v>1689789700</v>
      </c>
      <c r="F14" s="60">
        <v>1689789700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844894850</v>
      </c>
      <c r="Y14" s="60">
        <v>-844894850</v>
      </c>
      <c r="Z14" s="140">
        <v>-100</v>
      </c>
      <c r="AA14" s="155">
        <v>1689789700</v>
      </c>
    </row>
    <row r="15" spans="1:27" ht="12.75">
      <c r="A15" s="298" t="s">
        <v>215</v>
      </c>
      <c r="B15" s="136" t="s">
        <v>138</v>
      </c>
      <c r="C15" s="62">
        <v>1212604120</v>
      </c>
      <c r="D15" s="156"/>
      <c r="E15" s="60">
        <v>32600000</v>
      </c>
      <c r="F15" s="60">
        <v>32600000</v>
      </c>
      <c r="G15" s="60">
        <v>6313056</v>
      </c>
      <c r="H15" s="60">
        <v>13111607</v>
      </c>
      <c r="I15" s="60">
        <v>13232295</v>
      </c>
      <c r="J15" s="60">
        <v>32656958</v>
      </c>
      <c r="K15" s="60">
        <v>48545221</v>
      </c>
      <c r="L15" s="60">
        <v>25457169</v>
      </c>
      <c r="M15" s="60">
        <v>38913752</v>
      </c>
      <c r="N15" s="60">
        <v>112916142</v>
      </c>
      <c r="O15" s="60"/>
      <c r="P15" s="60"/>
      <c r="Q15" s="60"/>
      <c r="R15" s="60"/>
      <c r="S15" s="60"/>
      <c r="T15" s="60"/>
      <c r="U15" s="60"/>
      <c r="V15" s="60"/>
      <c r="W15" s="60">
        <v>145573100</v>
      </c>
      <c r="X15" s="60">
        <v>16300000</v>
      </c>
      <c r="Y15" s="60">
        <v>129273100</v>
      </c>
      <c r="Z15" s="140">
        <v>793.09</v>
      </c>
      <c r="AA15" s="155">
        <v>32600000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3840972911</v>
      </c>
      <c r="F20" s="100">
        <f t="shared" si="2"/>
        <v>3840972911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1920486456</v>
      </c>
      <c r="Y20" s="100">
        <f t="shared" si="2"/>
        <v>-1920486456</v>
      </c>
      <c r="Z20" s="137">
        <f>+IF(X20&lt;&gt;0,+(Y20/X20)*100,0)</f>
        <v>-100</v>
      </c>
      <c r="AA20" s="153">
        <f>SUM(AA26:AA33)</f>
        <v>3840972911</v>
      </c>
    </row>
    <row r="21" spans="1:27" ht="12.75">
      <c r="A21" s="291" t="s">
        <v>206</v>
      </c>
      <c r="B21" s="142"/>
      <c r="C21" s="62"/>
      <c r="D21" s="156"/>
      <c r="E21" s="60">
        <v>799198000</v>
      </c>
      <c r="F21" s="60">
        <v>799198000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399599000</v>
      </c>
      <c r="Y21" s="60">
        <v>-399599000</v>
      </c>
      <c r="Z21" s="140">
        <v>-100</v>
      </c>
      <c r="AA21" s="155">
        <v>799198000</v>
      </c>
    </row>
    <row r="22" spans="1:27" ht="12.75">
      <c r="A22" s="291" t="s">
        <v>207</v>
      </c>
      <c r="B22" s="142"/>
      <c r="C22" s="62"/>
      <c r="D22" s="156"/>
      <c r="E22" s="60">
        <v>158000000</v>
      </c>
      <c r="F22" s="60">
        <v>158000000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79000000</v>
      </c>
      <c r="Y22" s="60">
        <v>-79000000</v>
      </c>
      <c r="Z22" s="140">
        <v>-100</v>
      </c>
      <c r="AA22" s="155">
        <v>158000000</v>
      </c>
    </row>
    <row r="23" spans="1:27" ht="12.75">
      <c r="A23" s="291" t="s">
        <v>208</v>
      </c>
      <c r="B23" s="142"/>
      <c r="C23" s="62"/>
      <c r="D23" s="156"/>
      <c r="E23" s="60">
        <v>238510000</v>
      </c>
      <c r="F23" s="60">
        <v>238510000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119255000</v>
      </c>
      <c r="Y23" s="60">
        <v>-119255000</v>
      </c>
      <c r="Z23" s="140">
        <v>-100</v>
      </c>
      <c r="AA23" s="155">
        <v>238510000</v>
      </c>
    </row>
    <row r="24" spans="1:27" ht="12.75">
      <c r="A24" s="291" t="s">
        <v>209</v>
      </c>
      <c r="B24" s="142"/>
      <c r="C24" s="62"/>
      <c r="D24" s="156"/>
      <c r="E24" s="60">
        <v>279594890</v>
      </c>
      <c r="F24" s="60">
        <v>279594890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139797445</v>
      </c>
      <c r="Y24" s="60">
        <v>-139797445</v>
      </c>
      <c r="Z24" s="140">
        <v>-100</v>
      </c>
      <c r="AA24" s="155">
        <v>279594890</v>
      </c>
    </row>
    <row r="25" spans="1:27" ht="12.75">
      <c r="A25" s="291" t="s">
        <v>210</v>
      </c>
      <c r="B25" s="142"/>
      <c r="C25" s="62"/>
      <c r="D25" s="156"/>
      <c r="E25" s="60">
        <v>649786971</v>
      </c>
      <c r="F25" s="60">
        <v>649786971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324893486</v>
      </c>
      <c r="Y25" s="60">
        <v>-324893486</v>
      </c>
      <c r="Z25" s="140">
        <v>-100</v>
      </c>
      <c r="AA25" s="155">
        <v>649786971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2125089861</v>
      </c>
      <c r="F26" s="295">
        <f t="shared" si="3"/>
        <v>2125089861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1062544931</v>
      </c>
      <c r="Y26" s="295">
        <f t="shared" si="3"/>
        <v>-1062544931</v>
      </c>
      <c r="Z26" s="296">
        <f>+IF(X26&lt;&gt;0,+(Y26/X26)*100,0)</f>
        <v>-100</v>
      </c>
      <c r="AA26" s="297">
        <f>SUM(AA21:AA25)</f>
        <v>2125089861</v>
      </c>
    </row>
    <row r="27" spans="1:27" ht="12.75">
      <c r="A27" s="298" t="s">
        <v>212</v>
      </c>
      <c r="B27" s="147"/>
      <c r="C27" s="62"/>
      <c r="D27" s="156"/>
      <c r="E27" s="60">
        <v>681850000</v>
      </c>
      <c r="F27" s="60">
        <v>681850000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340925000</v>
      </c>
      <c r="Y27" s="60">
        <v>-340925000</v>
      </c>
      <c r="Z27" s="140">
        <v>-100</v>
      </c>
      <c r="AA27" s="155">
        <v>681850000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>
        <v>92037000</v>
      </c>
      <c r="F29" s="60">
        <v>92037000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46018500</v>
      </c>
      <c r="Y29" s="60">
        <v>-46018500</v>
      </c>
      <c r="Z29" s="140">
        <v>-100</v>
      </c>
      <c r="AA29" s="155">
        <v>92037000</v>
      </c>
    </row>
    <row r="30" spans="1:27" ht="12.75">
      <c r="A30" s="298" t="s">
        <v>215</v>
      </c>
      <c r="B30" s="136" t="s">
        <v>138</v>
      </c>
      <c r="C30" s="62"/>
      <c r="D30" s="156"/>
      <c r="E30" s="60">
        <v>941996050</v>
      </c>
      <c r="F30" s="60">
        <v>941996050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470998025</v>
      </c>
      <c r="Y30" s="60">
        <v>-470998025</v>
      </c>
      <c r="Z30" s="140">
        <v>-100</v>
      </c>
      <c r="AA30" s="155">
        <v>941996050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1015615503</v>
      </c>
      <c r="D36" s="156">
        <f t="shared" si="4"/>
        <v>0</v>
      </c>
      <c r="E36" s="60">
        <f t="shared" si="4"/>
        <v>1095798000</v>
      </c>
      <c r="F36" s="60">
        <f t="shared" si="4"/>
        <v>1095798000</v>
      </c>
      <c r="G36" s="60">
        <f t="shared" si="4"/>
        <v>0</v>
      </c>
      <c r="H36" s="60">
        <f t="shared" si="4"/>
        <v>7255889</v>
      </c>
      <c r="I36" s="60">
        <f t="shared" si="4"/>
        <v>8809172</v>
      </c>
      <c r="J36" s="60">
        <f t="shared" si="4"/>
        <v>16065061</v>
      </c>
      <c r="K36" s="60">
        <f t="shared" si="4"/>
        <v>42698809</v>
      </c>
      <c r="L36" s="60">
        <f t="shared" si="4"/>
        <v>24034721</v>
      </c>
      <c r="M36" s="60">
        <f t="shared" si="4"/>
        <v>45807247</v>
      </c>
      <c r="N36" s="60">
        <f t="shared" si="4"/>
        <v>112540777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128605838</v>
      </c>
      <c r="X36" s="60">
        <f t="shared" si="4"/>
        <v>547899000</v>
      </c>
      <c r="Y36" s="60">
        <f t="shared" si="4"/>
        <v>-419293162</v>
      </c>
      <c r="Z36" s="140">
        <f aca="true" t="shared" si="5" ref="Z36:Z49">+IF(X36&lt;&gt;0,+(Y36/X36)*100,0)</f>
        <v>-76.52745524266334</v>
      </c>
      <c r="AA36" s="155">
        <f>AA6+AA21</f>
        <v>1095798000</v>
      </c>
    </row>
    <row r="37" spans="1:27" ht="12.75">
      <c r="A37" s="291" t="s">
        <v>207</v>
      </c>
      <c r="B37" s="142"/>
      <c r="C37" s="62">
        <f t="shared" si="4"/>
        <v>673215570</v>
      </c>
      <c r="D37" s="156">
        <f t="shared" si="4"/>
        <v>0</v>
      </c>
      <c r="E37" s="60">
        <f t="shared" si="4"/>
        <v>713000000</v>
      </c>
      <c r="F37" s="60">
        <f t="shared" si="4"/>
        <v>713000000</v>
      </c>
      <c r="G37" s="60">
        <f t="shared" si="4"/>
        <v>4828622</v>
      </c>
      <c r="H37" s="60">
        <f t="shared" si="4"/>
        <v>7742737</v>
      </c>
      <c r="I37" s="60">
        <f t="shared" si="4"/>
        <v>6922622</v>
      </c>
      <c r="J37" s="60">
        <f t="shared" si="4"/>
        <v>19493981</v>
      </c>
      <c r="K37" s="60">
        <f t="shared" si="4"/>
        <v>31732934</v>
      </c>
      <c r="L37" s="60">
        <f t="shared" si="4"/>
        <v>16225447</v>
      </c>
      <c r="M37" s="60">
        <f t="shared" si="4"/>
        <v>7476678</v>
      </c>
      <c r="N37" s="60">
        <f t="shared" si="4"/>
        <v>55435059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74929040</v>
      </c>
      <c r="X37" s="60">
        <f t="shared" si="4"/>
        <v>356500000</v>
      </c>
      <c r="Y37" s="60">
        <f t="shared" si="4"/>
        <v>-281570960</v>
      </c>
      <c r="Z37" s="140">
        <f t="shared" si="5"/>
        <v>-78.98203646563815</v>
      </c>
      <c r="AA37" s="155">
        <f>AA7+AA22</f>
        <v>713000000</v>
      </c>
    </row>
    <row r="38" spans="1:27" ht="12.75">
      <c r="A38" s="291" t="s">
        <v>208</v>
      </c>
      <c r="B38" s="142"/>
      <c r="C38" s="62">
        <f t="shared" si="4"/>
        <v>365153736</v>
      </c>
      <c r="D38" s="156">
        <f t="shared" si="4"/>
        <v>0</v>
      </c>
      <c r="E38" s="60">
        <f t="shared" si="4"/>
        <v>426660000</v>
      </c>
      <c r="F38" s="60">
        <f t="shared" si="4"/>
        <v>426660000</v>
      </c>
      <c r="G38" s="60">
        <f t="shared" si="4"/>
        <v>1190887</v>
      </c>
      <c r="H38" s="60">
        <f t="shared" si="4"/>
        <v>8760445</v>
      </c>
      <c r="I38" s="60">
        <f t="shared" si="4"/>
        <v>7604763</v>
      </c>
      <c r="J38" s="60">
        <f t="shared" si="4"/>
        <v>17556095</v>
      </c>
      <c r="K38" s="60">
        <f t="shared" si="4"/>
        <v>20860748</v>
      </c>
      <c r="L38" s="60">
        <f t="shared" si="4"/>
        <v>37066699</v>
      </c>
      <c r="M38" s="60">
        <f t="shared" si="4"/>
        <v>60948045</v>
      </c>
      <c r="N38" s="60">
        <f t="shared" si="4"/>
        <v>118875492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136431587</v>
      </c>
      <c r="X38" s="60">
        <f t="shared" si="4"/>
        <v>213330000</v>
      </c>
      <c r="Y38" s="60">
        <f t="shared" si="4"/>
        <v>-76898413</v>
      </c>
      <c r="Z38" s="140">
        <f t="shared" si="5"/>
        <v>-36.0466943233488</v>
      </c>
      <c r="AA38" s="155">
        <f>AA8+AA23</f>
        <v>426660000</v>
      </c>
    </row>
    <row r="39" spans="1:27" ht="12.75">
      <c r="A39" s="291" t="s">
        <v>209</v>
      </c>
      <c r="B39" s="142"/>
      <c r="C39" s="62">
        <f t="shared" si="4"/>
        <v>966977613</v>
      </c>
      <c r="D39" s="156">
        <f t="shared" si="4"/>
        <v>0</v>
      </c>
      <c r="E39" s="60">
        <f t="shared" si="4"/>
        <v>346194890</v>
      </c>
      <c r="F39" s="60">
        <f t="shared" si="4"/>
        <v>346194890</v>
      </c>
      <c r="G39" s="60">
        <f t="shared" si="4"/>
        <v>119009</v>
      </c>
      <c r="H39" s="60">
        <f t="shared" si="4"/>
        <v>4769143</v>
      </c>
      <c r="I39" s="60">
        <f t="shared" si="4"/>
        <v>23666974</v>
      </c>
      <c r="J39" s="60">
        <f t="shared" si="4"/>
        <v>28555126</v>
      </c>
      <c r="K39" s="60">
        <f t="shared" si="4"/>
        <v>18770651</v>
      </c>
      <c r="L39" s="60">
        <f t="shared" si="4"/>
        <v>40076486</v>
      </c>
      <c r="M39" s="60">
        <f t="shared" si="4"/>
        <v>28114286</v>
      </c>
      <c r="N39" s="60">
        <f t="shared" si="4"/>
        <v>86961423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115516549</v>
      </c>
      <c r="X39" s="60">
        <f t="shared" si="4"/>
        <v>173097445</v>
      </c>
      <c r="Y39" s="60">
        <f t="shared" si="4"/>
        <v>-57580896</v>
      </c>
      <c r="Z39" s="140">
        <f t="shared" si="5"/>
        <v>-33.26501786320416</v>
      </c>
      <c r="AA39" s="155">
        <f>AA9+AA24</f>
        <v>346194890</v>
      </c>
    </row>
    <row r="40" spans="1:27" ht="12.75">
      <c r="A40" s="291" t="s">
        <v>210</v>
      </c>
      <c r="B40" s="142"/>
      <c r="C40" s="62">
        <f t="shared" si="4"/>
        <v>1853623955</v>
      </c>
      <c r="D40" s="156">
        <f t="shared" si="4"/>
        <v>0</v>
      </c>
      <c r="E40" s="60">
        <f t="shared" si="4"/>
        <v>649786971</v>
      </c>
      <c r="F40" s="60">
        <f t="shared" si="4"/>
        <v>649786971</v>
      </c>
      <c r="G40" s="60">
        <f t="shared" si="4"/>
        <v>0</v>
      </c>
      <c r="H40" s="60">
        <f t="shared" si="4"/>
        <v>21220595</v>
      </c>
      <c r="I40" s="60">
        <f t="shared" si="4"/>
        <v>20647029</v>
      </c>
      <c r="J40" s="60">
        <f t="shared" si="4"/>
        <v>41867624</v>
      </c>
      <c r="K40" s="60">
        <f t="shared" si="4"/>
        <v>49363196</v>
      </c>
      <c r="L40" s="60">
        <f t="shared" si="4"/>
        <v>63103744</v>
      </c>
      <c r="M40" s="60">
        <f t="shared" si="4"/>
        <v>158494432</v>
      </c>
      <c r="N40" s="60">
        <f t="shared" si="4"/>
        <v>270961372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312828996</v>
      </c>
      <c r="X40" s="60">
        <f t="shared" si="4"/>
        <v>324893486</v>
      </c>
      <c r="Y40" s="60">
        <f t="shared" si="4"/>
        <v>-12064490</v>
      </c>
      <c r="Z40" s="140">
        <f t="shared" si="5"/>
        <v>-3.7133677712454967</v>
      </c>
      <c r="AA40" s="155">
        <f>AA10+AA25</f>
        <v>649786971</v>
      </c>
    </row>
    <row r="41" spans="1:27" ht="12.75">
      <c r="A41" s="292" t="s">
        <v>211</v>
      </c>
      <c r="B41" s="142"/>
      <c r="C41" s="293">
        <f aca="true" t="shared" si="6" ref="C41:Y41">SUM(C36:C40)</f>
        <v>4874586377</v>
      </c>
      <c r="D41" s="294">
        <f t="shared" si="6"/>
        <v>0</v>
      </c>
      <c r="E41" s="295">
        <f t="shared" si="6"/>
        <v>3231439861</v>
      </c>
      <c r="F41" s="295">
        <f t="shared" si="6"/>
        <v>3231439861</v>
      </c>
      <c r="G41" s="295">
        <f t="shared" si="6"/>
        <v>6138518</v>
      </c>
      <c r="H41" s="295">
        <f t="shared" si="6"/>
        <v>49748809</v>
      </c>
      <c r="I41" s="295">
        <f t="shared" si="6"/>
        <v>67650560</v>
      </c>
      <c r="J41" s="295">
        <f t="shared" si="6"/>
        <v>123537887</v>
      </c>
      <c r="K41" s="295">
        <f t="shared" si="6"/>
        <v>163426338</v>
      </c>
      <c r="L41" s="295">
        <f t="shared" si="6"/>
        <v>180507097</v>
      </c>
      <c r="M41" s="295">
        <f t="shared" si="6"/>
        <v>300840688</v>
      </c>
      <c r="N41" s="295">
        <f t="shared" si="6"/>
        <v>644774123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768312010</v>
      </c>
      <c r="X41" s="295">
        <f t="shared" si="6"/>
        <v>1615719931</v>
      </c>
      <c r="Y41" s="295">
        <f t="shared" si="6"/>
        <v>-847407921</v>
      </c>
      <c r="Z41" s="296">
        <f t="shared" si="5"/>
        <v>-52.44769868472954</v>
      </c>
      <c r="AA41" s="297">
        <f>SUM(AA36:AA40)</f>
        <v>3231439861</v>
      </c>
    </row>
    <row r="42" spans="1:27" ht="12.75">
      <c r="A42" s="298" t="s">
        <v>212</v>
      </c>
      <c r="B42" s="136"/>
      <c r="C42" s="95">
        <f aca="true" t="shared" si="7" ref="C42:Y48">C12+C27</f>
        <v>359280483</v>
      </c>
      <c r="D42" s="129">
        <f t="shared" si="7"/>
        <v>0</v>
      </c>
      <c r="E42" s="54">
        <f t="shared" si="7"/>
        <v>916350000</v>
      </c>
      <c r="F42" s="54">
        <f t="shared" si="7"/>
        <v>916350000</v>
      </c>
      <c r="G42" s="54">
        <f t="shared" si="7"/>
        <v>0</v>
      </c>
      <c r="H42" s="54">
        <f t="shared" si="7"/>
        <v>565923</v>
      </c>
      <c r="I42" s="54">
        <f t="shared" si="7"/>
        <v>6553833</v>
      </c>
      <c r="J42" s="54">
        <f t="shared" si="7"/>
        <v>7119756</v>
      </c>
      <c r="K42" s="54">
        <f t="shared" si="7"/>
        <v>11105847</v>
      </c>
      <c r="L42" s="54">
        <f t="shared" si="7"/>
        <v>24911068</v>
      </c>
      <c r="M42" s="54">
        <f t="shared" si="7"/>
        <v>32181093</v>
      </c>
      <c r="N42" s="54">
        <f t="shared" si="7"/>
        <v>68198008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75317764</v>
      </c>
      <c r="X42" s="54">
        <f t="shared" si="7"/>
        <v>458175000</v>
      </c>
      <c r="Y42" s="54">
        <f t="shared" si="7"/>
        <v>-382857236</v>
      </c>
      <c r="Z42" s="184">
        <f t="shared" si="5"/>
        <v>-83.5613545042833</v>
      </c>
      <c r="AA42" s="130">
        <f aca="true" t="shared" si="8" ref="AA42:AA48">AA12+AA27</f>
        <v>916350000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1781826700</v>
      </c>
      <c r="F44" s="54">
        <f t="shared" si="7"/>
        <v>1781826700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890913350</v>
      </c>
      <c r="Y44" s="54">
        <f t="shared" si="7"/>
        <v>-890913350</v>
      </c>
      <c r="Z44" s="184">
        <f t="shared" si="5"/>
        <v>-100</v>
      </c>
      <c r="AA44" s="130">
        <f t="shared" si="8"/>
        <v>1781826700</v>
      </c>
    </row>
    <row r="45" spans="1:27" ht="12.75">
      <c r="A45" s="298" t="s">
        <v>215</v>
      </c>
      <c r="B45" s="136" t="s">
        <v>138</v>
      </c>
      <c r="C45" s="95">
        <f t="shared" si="7"/>
        <v>1212604120</v>
      </c>
      <c r="D45" s="129">
        <f t="shared" si="7"/>
        <v>0</v>
      </c>
      <c r="E45" s="54">
        <f t="shared" si="7"/>
        <v>974596050</v>
      </c>
      <c r="F45" s="54">
        <f t="shared" si="7"/>
        <v>974596050</v>
      </c>
      <c r="G45" s="54">
        <f t="shared" si="7"/>
        <v>6313056</v>
      </c>
      <c r="H45" s="54">
        <f t="shared" si="7"/>
        <v>13111607</v>
      </c>
      <c r="I45" s="54">
        <f t="shared" si="7"/>
        <v>13232295</v>
      </c>
      <c r="J45" s="54">
        <f t="shared" si="7"/>
        <v>32656958</v>
      </c>
      <c r="K45" s="54">
        <f t="shared" si="7"/>
        <v>48545221</v>
      </c>
      <c r="L45" s="54">
        <f t="shared" si="7"/>
        <v>25457169</v>
      </c>
      <c r="M45" s="54">
        <f t="shared" si="7"/>
        <v>38913752</v>
      </c>
      <c r="N45" s="54">
        <f t="shared" si="7"/>
        <v>112916142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145573100</v>
      </c>
      <c r="X45" s="54">
        <f t="shared" si="7"/>
        <v>487298025</v>
      </c>
      <c r="Y45" s="54">
        <f t="shared" si="7"/>
        <v>-341724925</v>
      </c>
      <c r="Z45" s="184">
        <f t="shared" si="5"/>
        <v>-70.12647445061982</v>
      </c>
      <c r="AA45" s="130">
        <f t="shared" si="8"/>
        <v>974596050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6446470980</v>
      </c>
      <c r="D49" s="218">
        <f t="shared" si="9"/>
        <v>0</v>
      </c>
      <c r="E49" s="220">
        <f t="shared" si="9"/>
        <v>6904212611</v>
      </c>
      <c r="F49" s="220">
        <f t="shared" si="9"/>
        <v>6904212611</v>
      </c>
      <c r="G49" s="220">
        <f t="shared" si="9"/>
        <v>12451574</v>
      </c>
      <c r="H49" s="220">
        <f t="shared" si="9"/>
        <v>63426339</v>
      </c>
      <c r="I49" s="220">
        <f t="shared" si="9"/>
        <v>87436688</v>
      </c>
      <c r="J49" s="220">
        <f t="shared" si="9"/>
        <v>163314601</v>
      </c>
      <c r="K49" s="220">
        <f t="shared" si="9"/>
        <v>223077406</v>
      </c>
      <c r="L49" s="220">
        <f t="shared" si="9"/>
        <v>230875334</v>
      </c>
      <c r="M49" s="220">
        <f t="shared" si="9"/>
        <v>371935533</v>
      </c>
      <c r="N49" s="220">
        <f t="shared" si="9"/>
        <v>825888273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989202874</v>
      </c>
      <c r="X49" s="220">
        <f t="shared" si="9"/>
        <v>3452106306</v>
      </c>
      <c r="Y49" s="220">
        <f t="shared" si="9"/>
        <v>-2462903432</v>
      </c>
      <c r="Z49" s="221">
        <f t="shared" si="5"/>
        <v>-71.34494750985226</v>
      </c>
      <c r="AA49" s="222">
        <f>SUM(AA41:AA48)</f>
        <v>6904212611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2416166473</v>
      </c>
      <c r="F51" s="54">
        <f t="shared" si="10"/>
        <v>2416166473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1208083239</v>
      </c>
      <c r="Y51" s="54">
        <f t="shared" si="10"/>
        <v>-1208083239</v>
      </c>
      <c r="Z51" s="184">
        <f>+IF(X51&lt;&gt;0,+(Y51/X51)*100,0)</f>
        <v>-100</v>
      </c>
      <c r="AA51" s="130">
        <f>SUM(AA57:AA61)</f>
        <v>2416166473</v>
      </c>
    </row>
    <row r="52" spans="1:27" ht="12.75">
      <c r="A52" s="310" t="s">
        <v>206</v>
      </c>
      <c r="B52" s="142"/>
      <c r="C52" s="62"/>
      <c r="D52" s="156"/>
      <c r="E52" s="60">
        <v>690037120</v>
      </c>
      <c r="F52" s="60">
        <v>690037120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345018560</v>
      </c>
      <c r="Y52" s="60">
        <v>-345018560</v>
      </c>
      <c r="Z52" s="140">
        <v>-100</v>
      </c>
      <c r="AA52" s="155">
        <v>690037120</v>
      </c>
    </row>
    <row r="53" spans="1:27" ht="12.75">
      <c r="A53" s="310" t="s">
        <v>207</v>
      </c>
      <c r="B53" s="142"/>
      <c r="C53" s="62"/>
      <c r="D53" s="156"/>
      <c r="E53" s="60">
        <v>747101081</v>
      </c>
      <c r="F53" s="60">
        <v>747101081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373550541</v>
      </c>
      <c r="Y53" s="60">
        <v>-373550541</v>
      </c>
      <c r="Z53" s="140">
        <v>-100</v>
      </c>
      <c r="AA53" s="155">
        <v>747101081</v>
      </c>
    </row>
    <row r="54" spans="1:27" ht="12.75">
      <c r="A54" s="310" t="s">
        <v>208</v>
      </c>
      <c r="B54" s="142"/>
      <c r="C54" s="62"/>
      <c r="D54" s="156"/>
      <c r="E54" s="60">
        <v>244457197</v>
      </c>
      <c r="F54" s="60">
        <v>244457197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122228599</v>
      </c>
      <c r="Y54" s="60">
        <v>-122228599</v>
      </c>
      <c r="Z54" s="140">
        <v>-100</v>
      </c>
      <c r="AA54" s="155">
        <v>244457197</v>
      </c>
    </row>
    <row r="55" spans="1:27" ht="12.75">
      <c r="A55" s="310" t="s">
        <v>209</v>
      </c>
      <c r="B55" s="142"/>
      <c r="C55" s="62"/>
      <c r="D55" s="156"/>
      <c r="E55" s="60">
        <v>220190072</v>
      </c>
      <c r="F55" s="60">
        <v>220190072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110095036</v>
      </c>
      <c r="Y55" s="60">
        <v>-110095036</v>
      </c>
      <c r="Z55" s="140">
        <v>-100</v>
      </c>
      <c r="AA55" s="155">
        <v>220190072</v>
      </c>
    </row>
    <row r="56" spans="1:27" ht="12.75">
      <c r="A56" s="310" t="s">
        <v>210</v>
      </c>
      <c r="B56" s="142"/>
      <c r="C56" s="62"/>
      <c r="D56" s="156"/>
      <c r="E56" s="60">
        <v>58282539</v>
      </c>
      <c r="F56" s="60">
        <v>58282539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29141270</v>
      </c>
      <c r="Y56" s="60">
        <v>-29141270</v>
      </c>
      <c r="Z56" s="140">
        <v>-100</v>
      </c>
      <c r="AA56" s="155">
        <v>58282539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1960068009</v>
      </c>
      <c r="F57" s="295">
        <f t="shared" si="11"/>
        <v>1960068009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980034006</v>
      </c>
      <c r="Y57" s="295">
        <f t="shared" si="11"/>
        <v>-980034006</v>
      </c>
      <c r="Z57" s="296">
        <f>+IF(X57&lt;&gt;0,+(Y57/X57)*100,0)</f>
        <v>-100</v>
      </c>
      <c r="AA57" s="297">
        <f>SUM(AA52:AA56)</f>
        <v>1960068009</v>
      </c>
    </row>
    <row r="58" spans="1:27" ht="12.75">
      <c r="A58" s="311" t="s">
        <v>212</v>
      </c>
      <c r="B58" s="136"/>
      <c r="C58" s="62"/>
      <c r="D58" s="156"/>
      <c r="E58" s="60">
        <v>97701601</v>
      </c>
      <c r="F58" s="60">
        <v>97701601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48850801</v>
      </c>
      <c r="Y58" s="60">
        <v>-48850801</v>
      </c>
      <c r="Z58" s="140">
        <v>-100</v>
      </c>
      <c r="AA58" s="155">
        <v>97701601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>
        <v>48083026</v>
      </c>
      <c r="F60" s="60">
        <v>48083026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24041513</v>
      </c>
      <c r="Y60" s="60">
        <v>-24041513</v>
      </c>
      <c r="Z60" s="140">
        <v>-100</v>
      </c>
      <c r="AA60" s="155">
        <v>48083026</v>
      </c>
    </row>
    <row r="61" spans="1:27" ht="12.75">
      <c r="A61" s="311" t="s">
        <v>215</v>
      </c>
      <c r="B61" s="136" t="s">
        <v>223</v>
      </c>
      <c r="C61" s="62"/>
      <c r="D61" s="156"/>
      <c r="E61" s="60">
        <v>310313837</v>
      </c>
      <c r="F61" s="60">
        <v>310313837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155156919</v>
      </c>
      <c r="Y61" s="60">
        <v>-155156919</v>
      </c>
      <c r="Z61" s="140">
        <v>-100</v>
      </c>
      <c r="AA61" s="155">
        <v>310313837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41922994</v>
      </c>
      <c r="H65" s="60">
        <v>36942750</v>
      </c>
      <c r="I65" s="60">
        <v>57043958</v>
      </c>
      <c r="J65" s="60">
        <v>135909702</v>
      </c>
      <c r="K65" s="60">
        <v>67766911</v>
      </c>
      <c r="L65" s="60">
        <v>94244048</v>
      </c>
      <c r="M65" s="60">
        <v>82609292</v>
      </c>
      <c r="N65" s="60">
        <v>244620251</v>
      </c>
      <c r="O65" s="60"/>
      <c r="P65" s="60"/>
      <c r="Q65" s="60"/>
      <c r="R65" s="60"/>
      <c r="S65" s="60"/>
      <c r="T65" s="60"/>
      <c r="U65" s="60"/>
      <c r="V65" s="60"/>
      <c r="W65" s="60">
        <v>380529953</v>
      </c>
      <c r="X65" s="60"/>
      <c r="Y65" s="60">
        <v>380529953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24222174</v>
      </c>
      <c r="H66" s="275">
        <v>21344753</v>
      </c>
      <c r="I66" s="275">
        <v>32958731</v>
      </c>
      <c r="J66" s="275">
        <v>78525658</v>
      </c>
      <c r="K66" s="275">
        <v>39154215</v>
      </c>
      <c r="L66" s="275">
        <v>50129812</v>
      </c>
      <c r="M66" s="275">
        <v>43941113</v>
      </c>
      <c r="N66" s="275">
        <v>133225140</v>
      </c>
      <c r="O66" s="275"/>
      <c r="P66" s="275"/>
      <c r="Q66" s="275"/>
      <c r="R66" s="275"/>
      <c r="S66" s="275"/>
      <c r="T66" s="275"/>
      <c r="U66" s="275"/>
      <c r="V66" s="275"/>
      <c r="W66" s="275">
        <v>211750798</v>
      </c>
      <c r="X66" s="275"/>
      <c r="Y66" s="275">
        <v>211750798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27017041</v>
      </c>
      <c r="H67" s="60">
        <v>23807550</v>
      </c>
      <c r="I67" s="60">
        <v>36761662</v>
      </c>
      <c r="J67" s="60">
        <v>87586253</v>
      </c>
      <c r="K67" s="60">
        <v>43672009</v>
      </c>
      <c r="L67" s="60">
        <v>56145390</v>
      </c>
      <c r="M67" s="60">
        <v>49214045</v>
      </c>
      <c r="N67" s="60">
        <v>149031444</v>
      </c>
      <c r="O67" s="60"/>
      <c r="P67" s="60"/>
      <c r="Q67" s="60"/>
      <c r="R67" s="60"/>
      <c r="S67" s="60"/>
      <c r="T67" s="60"/>
      <c r="U67" s="60"/>
      <c r="V67" s="60"/>
      <c r="W67" s="60">
        <v>236617697</v>
      </c>
      <c r="X67" s="60"/>
      <c r="Y67" s="60">
        <v>236617697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93162209</v>
      </c>
      <c r="H69" s="220">
        <f t="shared" si="12"/>
        <v>82095053</v>
      </c>
      <c r="I69" s="220">
        <f t="shared" si="12"/>
        <v>126764351</v>
      </c>
      <c r="J69" s="220">
        <f t="shared" si="12"/>
        <v>302021613</v>
      </c>
      <c r="K69" s="220">
        <f t="shared" si="12"/>
        <v>150593135</v>
      </c>
      <c r="L69" s="220">
        <f t="shared" si="12"/>
        <v>200519250</v>
      </c>
      <c r="M69" s="220">
        <f t="shared" si="12"/>
        <v>175764450</v>
      </c>
      <c r="N69" s="220">
        <f t="shared" si="12"/>
        <v>526876835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828898448</v>
      </c>
      <c r="X69" s="220">
        <f t="shared" si="12"/>
        <v>0</v>
      </c>
      <c r="Y69" s="220">
        <f t="shared" si="12"/>
        <v>828898448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4874586377</v>
      </c>
      <c r="D5" s="357">
        <f t="shared" si="0"/>
        <v>0</v>
      </c>
      <c r="E5" s="356">
        <f t="shared" si="0"/>
        <v>1106350000</v>
      </c>
      <c r="F5" s="358">
        <f t="shared" si="0"/>
        <v>1106350000</v>
      </c>
      <c r="G5" s="358">
        <f t="shared" si="0"/>
        <v>6138518</v>
      </c>
      <c r="H5" s="356">
        <f t="shared" si="0"/>
        <v>49748809</v>
      </c>
      <c r="I5" s="356">
        <f t="shared" si="0"/>
        <v>67650560</v>
      </c>
      <c r="J5" s="358">
        <f t="shared" si="0"/>
        <v>123537887</v>
      </c>
      <c r="K5" s="358">
        <f t="shared" si="0"/>
        <v>163426338</v>
      </c>
      <c r="L5" s="356">
        <f t="shared" si="0"/>
        <v>180507097</v>
      </c>
      <c r="M5" s="356">
        <f t="shared" si="0"/>
        <v>300840688</v>
      </c>
      <c r="N5" s="358">
        <f t="shared" si="0"/>
        <v>644774123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768312010</v>
      </c>
      <c r="X5" s="356">
        <f t="shared" si="0"/>
        <v>553175000</v>
      </c>
      <c r="Y5" s="358">
        <f t="shared" si="0"/>
        <v>215137010</v>
      </c>
      <c r="Z5" s="359">
        <f>+IF(X5&lt;&gt;0,+(Y5/X5)*100,0)</f>
        <v>38.89131106792607</v>
      </c>
      <c r="AA5" s="360">
        <f>+AA6+AA8+AA11+AA13+AA15</f>
        <v>1106350000</v>
      </c>
    </row>
    <row r="6" spans="1:27" ht="12.75">
      <c r="A6" s="361" t="s">
        <v>206</v>
      </c>
      <c r="B6" s="142"/>
      <c r="C6" s="60">
        <f>+C7</f>
        <v>1015615503</v>
      </c>
      <c r="D6" s="340">
        <f aca="true" t="shared" si="1" ref="D6:AA6">+D7</f>
        <v>0</v>
      </c>
      <c r="E6" s="60">
        <f t="shared" si="1"/>
        <v>296600000</v>
      </c>
      <c r="F6" s="59">
        <f t="shared" si="1"/>
        <v>296600000</v>
      </c>
      <c r="G6" s="59">
        <f t="shared" si="1"/>
        <v>0</v>
      </c>
      <c r="H6" s="60">
        <f t="shared" si="1"/>
        <v>7255889</v>
      </c>
      <c r="I6" s="60">
        <f t="shared" si="1"/>
        <v>8809172</v>
      </c>
      <c r="J6" s="59">
        <f t="shared" si="1"/>
        <v>16065061</v>
      </c>
      <c r="K6" s="59">
        <f t="shared" si="1"/>
        <v>42698809</v>
      </c>
      <c r="L6" s="60">
        <f t="shared" si="1"/>
        <v>24034721</v>
      </c>
      <c r="M6" s="60">
        <f t="shared" si="1"/>
        <v>45807247</v>
      </c>
      <c r="N6" s="59">
        <f t="shared" si="1"/>
        <v>112540777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128605838</v>
      </c>
      <c r="X6" s="60">
        <f t="shared" si="1"/>
        <v>148300000</v>
      </c>
      <c r="Y6" s="59">
        <f t="shared" si="1"/>
        <v>-19694162</v>
      </c>
      <c r="Z6" s="61">
        <f>+IF(X6&lt;&gt;0,+(Y6/X6)*100,0)</f>
        <v>-13.279947403910992</v>
      </c>
      <c r="AA6" s="62">
        <f t="shared" si="1"/>
        <v>296600000</v>
      </c>
    </row>
    <row r="7" spans="1:27" ht="12.75">
      <c r="A7" s="291" t="s">
        <v>230</v>
      </c>
      <c r="B7" s="142"/>
      <c r="C7" s="60">
        <v>1015615503</v>
      </c>
      <c r="D7" s="340"/>
      <c r="E7" s="60">
        <v>296600000</v>
      </c>
      <c r="F7" s="59">
        <v>296600000</v>
      </c>
      <c r="G7" s="59"/>
      <c r="H7" s="60">
        <v>7255889</v>
      </c>
      <c r="I7" s="60">
        <v>8809172</v>
      </c>
      <c r="J7" s="59">
        <v>16065061</v>
      </c>
      <c r="K7" s="59">
        <v>42698809</v>
      </c>
      <c r="L7" s="60">
        <v>24034721</v>
      </c>
      <c r="M7" s="60">
        <v>45807247</v>
      </c>
      <c r="N7" s="59">
        <v>112540777</v>
      </c>
      <c r="O7" s="59"/>
      <c r="P7" s="60"/>
      <c r="Q7" s="60"/>
      <c r="R7" s="59"/>
      <c r="S7" s="59"/>
      <c r="T7" s="60"/>
      <c r="U7" s="60"/>
      <c r="V7" s="59"/>
      <c r="W7" s="59">
        <v>128605838</v>
      </c>
      <c r="X7" s="60">
        <v>148300000</v>
      </c>
      <c r="Y7" s="59">
        <v>-19694162</v>
      </c>
      <c r="Z7" s="61">
        <v>-13.28</v>
      </c>
      <c r="AA7" s="62">
        <v>296600000</v>
      </c>
    </row>
    <row r="8" spans="1:27" ht="12.75">
      <c r="A8" s="361" t="s">
        <v>207</v>
      </c>
      <c r="B8" s="142"/>
      <c r="C8" s="60">
        <f aca="true" t="shared" si="2" ref="C8:Y8">SUM(C9:C10)</f>
        <v>673215570</v>
      </c>
      <c r="D8" s="340">
        <f t="shared" si="2"/>
        <v>0</v>
      </c>
      <c r="E8" s="60">
        <f t="shared" si="2"/>
        <v>555000000</v>
      </c>
      <c r="F8" s="59">
        <f t="shared" si="2"/>
        <v>555000000</v>
      </c>
      <c r="G8" s="59">
        <f t="shared" si="2"/>
        <v>4828622</v>
      </c>
      <c r="H8" s="60">
        <f t="shared" si="2"/>
        <v>7742737</v>
      </c>
      <c r="I8" s="60">
        <f t="shared" si="2"/>
        <v>6922622</v>
      </c>
      <c r="J8" s="59">
        <f t="shared" si="2"/>
        <v>19493981</v>
      </c>
      <c r="K8" s="59">
        <f t="shared" si="2"/>
        <v>31732934</v>
      </c>
      <c r="L8" s="60">
        <f t="shared" si="2"/>
        <v>16225447</v>
      </c>
      <c r="M8" s="60">
        <f t="shared" si="2"/>
        <v>7476678</v>
      </c>
      <c r="N8" s="59">
        <f t="shared" si="2"/>
        <v>55435059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74929040</v>
      </c>
      <c r="X8" s="60">
        <f t="shared" si="2"/>
        <v>277500000</v>
      </c>
      <c r="Y8" s="59">
        <f t="shared" si="2"/>
        <v>-202570960</v>
      </c>
      <c r="Z8" s="61">
        <f>+IF(X8&lt;&gt;0,+(Y8/X8)*100,0)</f>
        <v>-72.99854414414413</v>
      </c>
      <c r="AA8" s="62">
        <f>SUM(AA9:AA10)</f>
        <v>555000000</v>
      </c>
    </row>
    <row r="9" spans="1:27" ht="12.75">
      <c r="A9" s="291" t="s">
        <v>231</v>
      </c>
      <c r="B9" s="142"/>
      <c r="C9" s="60">
        <v>673215570</v>
      </c>
      <c r="D9" s="340"/>
      <c r="E9" s="60">
        <v>555000000</v>
      </c>
      <c r="F9" s="59">
        <v>555000000</v>
      </c>
      <c r="G9" s="59">
        <v>4828622</v>
      </c>
      <c r="H9" s="60">
        <v>7742737</v>
      </c>
      <c r="I9" s="60">
        <v>6922622</v>
      </c>
      <c r="J9" s="59">
        <v>19493981</v>
      </c>
      <c r="K9" s="59">
        <v>31732934</v>
      </c>
      <c r="L9" s="60">
        <v>16225447</v>
      </c>
      <c r="M9" s="60">
        <v>7476678</v>
      </c>
      <c r="N9" s="59">
        <v>55435059</v>
      </c>
      <c r="O9" s="59"/>
      <c r="P9" s="60"/>
      <c r="Q9" s="60"/>
      <c r="R9" s="59"/>
      <c r="S9" s="59"/>
      <c r="T9" s="60"/>
      <c r="U9" s="60"/>
      <c r="V9" s="59"/>
      <c r="W9" s="59">
        <v>74929040</v>
      </c>
      <c r="X9" s="60">
        <v>277500000</v>
      </c>
      <c r="Y9" s="59">
        <v>-202570960</v>
      </c>
      <c r="Z9" s="61">
        <v>-73</v>
      </c>
      <c r="AA9" s="62">
        <v>555000000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365153736</v>
      </c>
      <c r="D11" s="363">
        <f aca="true" t="shared" si="3" ref="D11:AA11">+D12</f>
        <v>0</v>
      </c>
      <c r="E11" s="362">
        <f t="shared" si="3"/>
        <v>188150000</v>
      </c>
      <c r="F11" s="364">
        <f t="shared" si="3"/>
        <v>188150000</v>
      </c>
      <c r="G11" s="364">
        <f t="shared" si="3"/>
        <v>1190887</v>
      </c>
      <c r="H11" s="362">
        <f t="shared" si="3"/>
        <v>8760445</v>
      </c>
      <c r="I11" s="362">
        <f t="shared" si="3"/>
        <v>7604763</v>
      </c>
      <c r="J11" s="364">
        <f t="shared" si="3"/>
        <v>17556095</v>
      </c>
      <c r="K11" s="364">
        <f t="shared" si="3"/>
        <v>20860748</v>
      </c>
      <c r="L11" s="362">
        <f t="shared" si="3"/>
        <v>37066699</v>
      </c>
      <c r="M11" s="362">
        <f t="shared" si="3"/>
        <v>60948045</v>
      </c>
      <c r="N11" s="364">
        <f t="shared" si="3"/>
        <v>118875492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136431587</v>
      </c>
      <c r="X11" s="362">
        <f t="shared" si="3"/>
        <v>94075000</v>
      </c>
      <c r="Y11" s="364">
        <f t="shared" si="3"/>
        <v>42356587</v>
      </c>
      <c r="Z11" s="365">
        <f>+IF(X11&lt;&gt;0,+(Y11/X11)*100,0)</f>
        <v>45.024275312250865</v>
      </c>
      <c r="AA11" s="366">
        <f t="shared" si="3"/>
        <v>188150000</v>
      </c>
    </row>
    <row r="12" spans="1:27" ht="12.75">
      <c r="A12" s="291" t="s">
        <v>233</v>
      </c>
      <c r="B12" s="136"/>
      <c r="C12" s="60">
        <v>365153736</v>
      </c>
      <c r="D12" s="340"/>
      <c r="E12" s="60">
        <v>188150000</v>
      </c>
      <c r="F12" s="59">
        <v>188150000</v>
      </c>
      <c r="G12" s="59">
        <v>1190887</v>
      </c>
      <c r="H12" s="60">
        <v>8760445</v>
      </c>
      <c r="I12" s="60">
        <v>7604763</v>
      </c>
      <c r="J12" s="59">
        <v>17556095</v>
      </c>
      <c r="K12" s="59">
        <v>20860748</v>
      </c>
      <c r="L12" s="60">
        <v>37066699</v>
      </c>
      <c r="M12" s="60">
        <v>60948045</v>
      </c>
      <c r="N12" s="59">
        <v>118875492</v>
      </c>
      <c r="O12" s="59"/>
      <c r="P12" s="60"/>
      <c r="Q12" s="60"/>
      <c r="R12" s="59"/>
      <c r="S12" s="59"/>
      <c r="T12" s="60"/>
      <c r="U12" s="60"/>
      <c r="V12" s="59"/>
      <c r="W12" s="59">
        <v>136431587</v>
      </c>
      <c r="X12" s="60">
        <v>94075000</v>
      </c>
      <c r="Y12" s="59">
        <v>42356587</v>
      </c>
      <c r="Z12" s="61">
        <v>45.02</v>
      </c>
      <c r="AA12" s="62">
        <v>188150000</v>
      </c>
    </row>
    <row r="13" spans="1:27" ht="12.75">
      <c r="A13" s="361" t="s">
        <v>209</v>
      </c>
      <c r="B13" s="136"/>
      <c r="C13" s="275">
        <f>+C14</f>
        <v>966977613</v>
      </c>
      <c r="D13" s="341">
        <f aca="true" t="shared" si="4" ref="D13:AA13">+D14</f>
        <v>0</v>
      </c>
      <c r="E13" s="275">
        <f t="shared" si="4"/>
        <v>66600000</v>
      </c>
      <c r="F13" s="342">
        <f t="shared" si="4"/>
        <v>66600000</v>
      </c>
      <c r="G13" s="342">
        <f t="shared" si="4"/>
        <v>119009</v>
      </c>
      <c r="H13" s="275">
        <f t="shared" si="4"/>
        <v>4769143</v>
      </c>
      <c r="I13" s="275">
        <f t="shared" si="4"/>
        <v>23666974</v>
      </c>
      <c r="J13" s="342">
        <f t="shared" si="4"/>
        <v>28555126</v>
      </c>
      <c r="K13" s="342">
        <f t="shared" si="4"/>
        <v>18770651</v>
      </c>
      <c r="L13" s="275">
        <f t="shared" si="4"/>
        <v>40076486</v>
      </c>
      <c r="M13" s="275">
        <f t="shared" si="4"/>
        <v>28114286</v>
      </c>
      <c r="N13" s="342">
        <f t="shared" si="4"/>
        <v>86961423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115516549</v>
      </c>
      <c r="X13" s="275">
        <f t="shared" si="4"/>
        <v>33300000</v>
      </c>
      <c r="Y13" s="342">
        <f t="shared" si="4"/>
        <v>82216549</v>
      </c>
      <c r="Z13" s="335">
        <f>+IF(X13&lt;&gt;0,+(Y13/X13)*100,0)</f>
        <v>246.89654354354354</v>
      </c>
      <c r="AA13" s="273">
        <f t="shared" si="4"/>
        <v>66600000</v>
      </c>
    </row>
    <row r="14" spans="1:27" ht="12.75">
      <c r="A14" s="291" t="s">
        <v>234</v>
      </c>
      <c r="B14" s="136"/>
      <c r="C14" s="60">
        <v>966977613</v>
      </c>
      <c r="D14" s="340"/>
      <c r="E14" s="60">
        <v>66600000</v>
      </c>
      <c r="F14" s="59">
        <v>66600000</v>
      </c>
      <c r="G14" s="59">
        <v>119009</v>
      </c>
      <c r="H14" s="60">
        <v>4769143</v>
      </c>
      <c r="I14" s="60">
        <v>23666974</v>
      </c>
      <c r="J14" s="59">
        <v>28555126</v>
      </c>
      <c r="K14" s="59">
        <v>18770651</v>
      </c>
      <c r="L14" s="60">
        <v>40076486</v>
      </c>
      <c r="M14" s="60">
        <v>28114286</v>
      </c>
      <c r="N14" s="59">
        <v>86961423</v>
      </c>
      <c r="O14" s="59"/>
      <c r="P14" s="60"/>
      <c r="Q14" s="60"/>
      <c r="R14" s="59"/>
      <c r="S14" s="59"/>
      <c r="T14" s="60"/>
      <c r="U14" s="60"/>
      <c r="V14" s="59"/>
      <c r="W14" s="59">
        <v>115516549</v>
      </c>
      <c r="X14" s="60">
        <v>33300000</v>
      </c>
      <c r="Y14" s="59">
        <v>82216549</v>
      </c>
      <c r="Z14" s="61">
        <v>246.9</v>
      </c>
      <c r="AA14" s="62">
        <v>66600000</v>
      </c>
    </row>
    <row r="15" spans="1:27" ht="12.75">
      <c r="A15" s="361" t="s">
        <v>210</v>
      </c>
      <c r="B15" s="136"/>
      <c r="C15" s="60">
        <f aca="true" t="shared" si="5" ref="C15:Y15">SUM(C16:C20)</f>
        <v>1853623955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21220595</v>
      </c>
      <c r="I15" s="60">
        <f t="shared" si="5"/>
        <v>20647029</v>
      </c>
      <c r="J15" s="59">
        <f t="shared" si="5"/>
        <v>41867624</v>
      </c>
      <c r="K15" s="59">
        <f t="shared" si="5"/>
        <v>49363196</v>
      </c>
      <c r="L15" s="60">
        <f t="shared" si="5"/>
        <v>63103744</v>
      </c>
      <c r="M15" s="60">
        <f t="shared" si="5"/>
        <v>158494432</v>
      </c>
      <c r="N15" s="59">
        <f t="shared" si="5"/>
        <v>270961372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312828996</v>
      </c>
      <c r="X15" s="60">
        <f t="shared" si="5"/>
        <v>0</v>
      </c>
      <c r="Y15" s="59">
        <f t="shared" si="5"/>
        <v>312828996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>
        <v>72704074</v>
      </c>
      <c r="D16" s="340"/>
      <c r="E16" s="60"/>
      <c r="F16" s="59"/>
      <c r="G16" s="59"/>
      <c r="H16" s="60">
        <v>292798</v>
      </c>
      <c r="I16" s="60">
        <v>251953</v>
      </c>
      <c r="J16" s="59">
        <v>544751</v>
      </c>
      <c r="K16" s="59">
        <v>2810589</v>
      </c>
      <c r="L16" s="60">
        <v>8625802</v>
      </c>
      <c r="M16" s="60">
        <v>8276341</v>
      </c>
      <c r="N16" s="59">
        <v>19712732</v>
      </c>
      <c r="O16" s="59"/>
      <c r="P16" s="60"/>
      <c r="Q16" s="60"/>
      <c r="R16" s="59"/>
      <c r="S16" s="59"/>
      <c r="T16" s="60"/>
      <c r="U16" s="60"/>
      <c r="V16" s="59"/>
      <c r="W16" s="59">
        <v>20257483</v>
      </c>
      <c r="X16" s="60"/>
      <c r="Y16" s="59">
        <v>20257483</v>
      </c>
      <c r="Z16" s="61"/>
      <c r="AA16" s="62"/>
    </row>
    <row r="17" spans="1:27" ht="12.75">
      <c r="A17" s="291" t="s">
        <v>236</v>
      </c>
      <c r="B17" s="136"/>
      <c r="C17" s="60">
        <v>6937823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1396706021</v>
      </c>
      <c r="D18" s="340"/>
      <c r="E18" s="60"/>
      <c r="F18" s="59"/>
      <c r="G18" s="59"/>
      <c r="H18" s="60">
        <v>20927797</v>
      </c>
      <c r="I18" s="60">
        <v>20298086</v>
      </c>
      <c r="J18" s="59">
        <v>41225883</v>
      </c>
      <c r="K18" s="59">
        <v>45871412</v>
      </c>
      <c r="L18" s="60">
        <v>53857341</v>
      </c>
      <c r="M18" s="60">
        <v>144658008</v>
      </c>
      <c r="N18" s="59">
        <v>244386761</v>
      </c>
      <c r="O18" s="59"/>
      <c r="P18" s="60"/>
      <c r="Q18" s="60"/>
      <c r="R18" s="59"/>
      <c r="S18" s="59"/>
      <c r="T18" s="60"/>
      <c r="U18" s="60"/>
      <c r="V18" s="59"/>
      <c r="W18" s="59">
        <v>285612644</v>
      </c>
      <c r="X18" s="60"/>
      <c r="Y18" s="59">
        <v>285612644</v>
      </c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377276037</v>
      </c>
      <c r="D20" s="340"/>
      <c r="E20" s="60"/>
      <c r="F20" s="59"/>
      <c r="G20" s="59"/>
      <c r="H20" s="60"/>
      <c r="I20" s="60">
        <v>96990</v>
      </c>
      <c r="J20" s="59">
        <v>96990</v>
      </c>
      <c r="K20" s="59">
        <v>681195</v>
      </c>
      <c r="L20" s="60">
        <v>620601</v>
      </c>
      <c r="M20" s="60">
        <v>5560083</v>
      </c>
      <c r="N20" s="59">
        <v>6861879</v>
      </c>
      <c r="O20" s="59"/>
      <c r="P20" s="60"/>
      <c r="Q20" s="60"/>
      <c r="R20" s="59"/>
      <c r="S20" s="59"/>
      <c r="T20" s="60"/>
      <c r="U20" s="60"/>
      <c r="V20" s="59"/>
      <c r="W20" s="59">
        <v>6958869</v>
      </c>
      <c r="X20" s="60"/>
      <c r="Y20" s="59">
        <v>6958869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359280483</v>
      </c>
      <c r="D22" s="344">
        <f t="shared" si="6"/>
        <v>0</v>
      </c>
      <c r="E22" s="343">
        <f t="shared" si="6"/>
        <v>234500000</v>
      </c>
      <c r="F22" s="345">
        <f t="shared" si="6"/>
        <v>234500000</v>
      </c>
      <c r="G22" s="345">
        <f t="shared" si="6"/>
        <v>0</v>
      </c>
      <c r="H22" s="343">
        <f t="shared" si="6"/>
        <v>565923</v>
      </c>
      <c r="I22" s="343">
        <f t="shared" si="6"/>
        <v>6553833</v>
      </c>
      <c r="J22" s="345">
        <f t="shared" si="6"/>
        <v>7119756</v>
      </c>
      <c r="K22" s="345">
        <f t="shared" si="6"/>
        <v>11105847</v>
      </c>
      <c r="L22" s="343">
        <f t="shared" si="6"/>
        <v>24911068</v>
      </c>
      <c r="M22" s="343">
        <f t="shared" si="6"/>
        <v>32181093</v>
      </c>
      <c r="N22" s="345">
        <f t="shared" si="6"/>
        <v>68198008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75317764</v>
      </c>
      <c r="X22" s="343">
        <f t="shared" si="6"/>
        <v>117250000</v>
      </c>
      <c r="Y22" s="345">
        <f t="shared" si="6"/>
        <v>-41932236</v>
      </c>
      <c r="Z22" s="336">
        <f>+IF(X22&lt;&gt;0,+(Y22/X22)*100,0)</f>
        <v>-35.76310106609808</v>
      </c>
      <c r="AA22" s="350">
        <f>SUM(AA23:AA32)</f>
        <v>234500000</v>
      </c>
    </row>
    <row r="23" spans="1:27" ht="12.75">
      <c r="A23" s="361" t="s">
        <v>238</v>
      </c>
      <c r="B23" s="142"/>
      <c r="C23" s="60">
        <v>200060778</v>
      </c>
      <c r="D23" s="340"/>
      <c r="E23" s="60">
        <v>112000000</v>
      </c>
      <c r="F23" s="59">
        <v>112000000</v>
      </c>
      <c r="G23" s="59"/>
      <c r="H23" s="60">
        <v>391526</v>
      </c>
      <c r="I23" s="60">
        <v>600000</v>
      </c>
      <c r="J23" s="59">
        <v>991526</v>
      </c>
      <c r="K23" s="59">
        <v>4822093</v>
      </c>
      <c r="L23" s="60">
        <v>9971984</v>
      </c>
      <c r="M23" s="60">
        <v>19395958</v>
      </c>
      <c r="N23" s="59">
        <v>34190035</v>
      </c>
      <c r="O23" s="59"/>
      <c r="P23" s="60"/>
      <c r="Q23" s="60"/>
      <c r="R23" s="59"/>
      <c r="S23" s="59"/>
      <c r="T23" s="60"/>
      <c r="U23" s="60"/>
      <c r="V23" s="59"/>
      <c r="W23" s="59">
        <v>35181561</v>
      </c>
      <c r="X23" s="60">
        <v>56000000</v>
      </c>
      <c r="Y23" s="59">
        <v>-20818439</v>
      </c>
      <c r="Z23" s="61">
        <v>-37.18</v>
      </c>
      <c r="AA23" s="62">
        <v>112000000</v>
      </c>
    </row>
    <row r="24" spans="1:27" ht="12.75">
      <c r="A24" s="361" t="s">
        <v>239</v>
      </c>
      <c r="B24" s="142"/>
      <c r="C24" s="60">
        <v>7957048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2970007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>
        <v>25357021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57243293</v>
      </c>
      <c r="D27" s="340"/>
      <c r="E27" s="60"/>
      <c r="F27" s="59"/>
      <c r="G27" s="59"/>
      <c r="H27" s="60">
        <v>174397</v>
      </c>
      <c r="I27" s="60"/>
      <c r="J27" s="59">
        <v>174397</v>
      </c>
      <c r="K27" s="59">
        <v>1282054</v>
      </c>
      <c r="L27" s="60">
        <v>6312391</v>
      </c>
      <c r="M27" s="60">
        <v>2720127</v>
      </c>
      <c r="N27" s="59">
        <v>10314572</v>
      </c>
      <c r="O27" s="59"/>
      <c r="P27" s="60"/>
      <c r="Q27" s="60"/>
      <c r="R27" s="59"/>
      <c r="S27" s="59"/>
      <c r="T27" s="60"/>
      <c r="U27" s="60"/>
      <c r="V27" s="59"/>
      <c r="W27" s="59">
        <v>10488969</v>
      </c>
      <c r="X27" s="60"/>
      <c r="Y27" s="59">
        <v>10488969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>
        <v>9601227</v>
      </c>
      <c r="D30" s="340"/>
      <c r="E30" s="60">
        <v>15000000</v>
      </c>
      <c r="F30" s="59">
        <v>15000000</v>
      </c>
      <c r="G30" s="59"/>
      <c r="H30" s="60"/>
      <c r="I30" s="60">
        <v>41250</v>
      </c>
      <c r="J30" s="59">
        <v>41250</v>
      </c>
      <c r="K30" s="59">
        <v>6120</v>
      </c>
      <c r="L30" s="60">
        <v>1651681</v>
      </c>
      <c r="M30" s="60">
        <v>2148120</v>
      </c>
      <c r="N30" s="59">
        <v>3805921</v>
      </c>
      <c r="O30" s="59"/>
      <c r="P30" s="60"/>
      <c r="Q30" s="60"/>
      <c r="R30" s="59"/>
      <c r="S30" s="59"/>
      <c r="T30" s="60"/>
      <c r="U30" s="60"/>
      <c r="V30" s="59"/>
      <c r="W30" s="59">
        <v>3847171</v>
      </c>
      <c r="X30" s="60">
        <v>7500000</v>
      </c>
      <c r="Y30" s="59">
        <v>-3652829</v>
      </c>
      <c r="Z30" s="61">
        <v>-48.7</v>
      </c>
      <c r="AA30" s="62">
        <v>15000000</v>
      </c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56091109</v>
      </c>
      <c r="D32" s="340"/>
      <c r="E32" s="60">
        <v>107500000</v>
      </c>
      <c r="F32" s="59">
        <v>107500000</v>
      </c>
      <c r="G32" s="59"/>
      <c r="H32" s="60"/>
      <c r="I32" s="60">
        <v>5912583</v>
      </c>
      <c r="J32" s="59">
        <v>5912583</v>
      </c>
      <c r="K32" s="59">
        <v>4995580</v>
      </c>
      <c r="L32" s="60">
        <v>6975012</v>
      </c>
      <c r="M32" s="60">
        <v>7916888</v>
      </c>
      <c r="N32" s="59">
        <v>19887480</v>
      </c>
      <c r="O32" s="59"/>
      <c r="P32" s="60"/>
      <c r="Q32" s="60"/>
      <c r="R32" s="59"/>
      <c r="S32" s="59"/>
      <c r="T32" s="60"/>
      <c r="U32" s="60"/>
      <c r="V32" s="59"/>
      <c r="W32" s="59">
        <v>25800063</v>
      </c>
      <c r="X32" s="60">
        <v>53750000</v>
      </c>
      <c r="Y32" s="59">
        <v>-27949937</v>
      </c>
      <c r="Z32" s="61">
        <v>-52</v>
      </c>
      <c r="AA32" s="62">
        <v>107500000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1689789700</v>
      </c>
      <c r="F37" s="345">
        <f t="shared" si="8"/>
        <v>1689789700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844894850</v>
      </c>
      <c r="Y37" s="345">
        <f t="shared" si="8"/>
        <v>-844894850</v>
      </c>
      <c r="Z37" s="336">
        <f>+IF(X37&lt;&gt;0,+(Y37/X37)*100,0)</f>
        <v>-100</v>
      </c>
      <c r="AA37" s="350">
        <f t="shared" si="8"/>
        <v>1689789700</v>
      </c>
    </row>
    <row r="38" spans="1:27" ht="12.75">
      <c r="A38" s="361" t="s">
        <v>214</v>
      </c>
      <c r="B38" s="142"/>
      <c r="C38" s="60"/>
      <c r="D38" s="340"/>
      <c r="E38" s="60">
        <v>1689789700</v>
      </c>
      <c r="F38" s="59">
        <v>1689789700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844894850</v>
      </c>
      <c r="Y38" s="59">
        <v>-844894850</v>
      </c>
      <c r="Z38" s="61">
        <v>-100</v>
      </c>
      <c r="AA38" s="62">
        <v>1689789700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1212604120</v>
      </c>
      <c r="D40" s="344">
        <f t="shared" si="9"/>
        <v>0</v>
      </c>
      <c r="E40" s="343">
        <f t="shared" si="9"/>
        <v>32600000</v>
      </c>
      <c r="F40" s="345">
        <f t="shared" si="9"/>
        <v>32600000</v>
      </c>
      <c r="G40" s="345">
        <f t="shared" si="9"/>
        <v>6313056</v>
      </c>
      <c r="H40" s="343">
        <f t="shared" si="9"/>
        <v>13111607</v>
      </c>
      <c r="I40" s="343">
        <f t="shared" si="9"/>
        <v>13232295</v>
      </c>
      <c r="J40" s="345">
        <f t="shared" si="9"/>
        <v>32656958</v>
      </c>
      <c r="K40" s="345">
        <f t="shared" si="9"/>
        <v>48545221</v>
      </c>
      <c r="L40" s="343">
        <f t="shared" si="9"/>
        <v>25457169</v>
      </c>
      <c r="M40" s="343">
        <f t="shared" si="9"/>
        <v>38913752</v>
      </c>
      <c r="N40" s="345">
        <f t="shared" si="9"/>
        <v>112916142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145573100</v>
      </c>
      <c r="X40" s="343">
        <f t="shared" si="9"/>
        <v>16300000</v>
      </c>
      <c r="Y40" s="345">
        <f t="shared" si="9"/>
        <v>129273100</v>
      </c>
      <c r="Z40" s="336">
        <f>+IF(X40&lt;&gt;0,+(Y40/X40)*100,0)</f>
        <v>793.0865030674846</v>
      </c>
      <c r="AA40" s="350">
        <f>SUM(AA41:AA49)</f>
        <v>32600000</v>
      </c>
    </row>
    <row r="41" spans="1:27" ht="12.75">
      <c r="A41" s="361" t="s">
        <v>249</v>
      </c>
      <c r="B41" s="142"/>
      <c r="C41" s="362">
        <v>186714487</v>
      </c>
      <c r="D41" s="363"/>
      <c r="E41" s="362"/>
      <c r="F41" s="364"/>
      <c r="G41" s="364">
        <v>1754001</v>
      </c>
      <c r="H41" s="362">
        <v>4526204</v>
      </c>
      <c r="I41" s="362">
        <v>7802727</v>
      </c>
      <c r="J41" s="364">
        <v>14082932</v>
      </c>
      <c r="K41" s="364">
        <v>13498255</v>
      </c>
      <c r="L41" s="362">
        <v>2229507</v>
      </c>
      <c r="M41" s="362">
        <v>2927050</v>
      </c>
      <c r="N41" s="364">
        <v>18654812</v>
      </c>
      <c r="O41" s="364"/>
      <c r="P41" s="362"/>
      <c r="Q41" s="362"/>
      <c r="R41" s="364"/>
      <c r="S41" s="364"/>
      <c r="T41" s="362"/>
      <c r="U41" s="362"/>
      <c r="V41" s="364"/>
      <c r="W41" s="364">
        <v>32737744</v>
      </c>
      <c r="X41" s="362"/>
      <c r="Y41" s="364">
        <v>32737744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137066739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3813581</v>
      </c>
      <c r="H42" s="54">
        <f t="shared" si="10"/>
        <v>0</v>
      </c>
      <c r="I42" s="54">
        <f t="shared" si="10"/>
        <v>1237288</v>
      </c>
      <c r="J42" s="53">
        <f t="shared" si="10"/>
        <v>5050869</v>
      </c>
      <c r="K42" s="53">
        <f t="shared" si="10"/>
        <v>12631743</v>
      </c>
      <c r="L42" s="54">
        <f t="shared" si="10"/>
        <v>111750</v>
      </c>
      <c r="M42" s="54">
        <f t="shared" si="10"/>
        <v>3339218</v>
      </c>
      <c r="N42" s="53">
        <f t="shared" si="10"/>
        <v>16082711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21133580</v>
      </c>
      <c r="X42" s="54">
        <f t="shared" si="10"/>
        <v>0</v>
      </c>
      <c r="Y42" s="53">
        <f t="shared" si="10"/>
        <v>21133580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116862670</v>
      </c>
      <c r="D43" s="369"/>
      <c r="E43" s="305"/>
      <c r="F43" s="370"/>
      <c r="G43" s="370"/>
      <c r="H43" s="305">
        <v>7412935</v>
      </c>
      <c r="I43" s="305">
        <v>531031</v>
      </c>
      <c r="J43" s="370">
        <v>7943966</v>
      </c>
      <c r="K43" s="370">
        <v>4220560</v>
      </c>
      <c r="L43" s="305">
        <v>2125119</v>
      </c>
      <c r="M43" s="305">
        <v>1429285</v>
      </c>
      <c r="N43" s="370">
        <v>7774964</v>
      </c>
      <c r="O43" s="370"/>
      <c r="P43" s="305"/>
      <c r="Q43" s="305"/>
      <c r="R43" s="370"/>
      <c r="S43" s="370"/>
      <c r="T43" s="305"/>
      <c r="U43" s="305"/>
      <c r="V43" s="370"/>
      <c r="W43" s="370">
        <v>15718930</v>
      </c>
      <c r="X43" s="305"/>
      <c r="Y43" s="370">
        <v>15718930</v>
      </c>
      <c r="Z43" s="371"/>
      <c r="AA43" s="303"/>
    </row>
    <row r="44" spans="1:27" ht="12.75">
      <c r="A44" s="361" t="s">
        <v>252</v>
      </c>
      <c r="B44" s="136"/>
      <c r="C44" s="60">
        <v>115444826</v>
      </c>
      <c r="D44" s="368"/>
      <c r="E44" s="54"/>
      <c r="F44" s="53"/>
      <c r="G44" s="53">
        <v>185395</v>
      </c>
      <c r="H44" s="54">
        <v>1158419</v>
      </c>
      <c r="I44" s="54">
        <v>1966092</v>
      </c>
      <c r="J44" s="53">
        <v>3309906</v>
      </c>
      <c r="K44" s="53">
        <v>4259118</v>
      </c>
      <c r="L44" s="54">
        <v>10936552</v>
      </c>
      <c r="M44" s="54">
        <v>7396718</v>
      </c>
      <c r="N44" s="53">
        <v>22592388</v>
      </c>
      <c r="O44" s="53"/>
      <c r="P44" s="54"/>
      <c r="Q44" s="54"/>
      <c r="R44" s="53"/>
      <c r="S44" s="53"/>
      <c r="T44" s="54"/>
      <c r="U44" s="54"/>
      <c r="V44" s="53"/>
      <c r="W44" s="53">
        <v>25902294</v>
      </c>
      <c r="X44" s="54"/>
      <c r="Y44" s="53">
        <v>25902294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32000000</v>
      </c>
      <c r="F47" s="53">
        <v>32000000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16000000</v>
      </c>
      <c r="Y47" s="53">
        <v>-16000000</v>
      </c>
      <c r="Z47" s="94">
        <v>-100</v>
      </c>
      <c r="AA47" s="95">
        <v>32000000</v>
      </c>
    </row>
    <row r="48" spans="1:27" ht="12.75">
      <c r="A48" s="361" t="s">
        <v>256</v>
      </c>
      <c r="B48" s="136"/>
      <c r="C48" s="60">
        <v>656515398</v>
      </c>
      <c r="D48" s="368"/>
      <c r="E48" s="54">
        <v>600000</v>
      </c>
      <c r="F48" s="53">
        <v>600000</v>
      </c>
      <c r="G48" s="53">
        <v>560079</v>
      </c>
      <c r="H48" s="54">
        <v>14049</v>
      </c>
      <c r="I48" s="54">
        <v>1695157</v>
      </c>
      <c r="J48" s="53">
        <v>2269285</v>
      </c>
      <c r="K48" s="53">
        <v>13935545</v>
      </c>
      <c r="L48" s="54">
        <v>10054241</v>
      </c>
      <c r="M48" s="54">
        <v>23821481</v>
      </c>
      <c r="N48" s="53">
        <v>47811267</v>
      </c>
      <c r="O48" s="53"/>
      <c r="P48" s="54"/>
      <c r="Q48" s="54"/>
      <c r="R48" s="53"/>
      <c r="S48" s="53"/>
      <c r="T48" s="54"/>
      <c r="U48" s="54"/>
      <c r="V48" s="53"/>
      <c r="W48" s="53">
        <v>50080552</v>
      </c>
      <c r="X48" s="54">
        <v>300000</v>
      </c>
      <c r="Y48" s="53">
        <v>49780552</v>
      </c>
      <c r="Z48" s="94">
        <v>16593.52</v>
      </c>
      <c r="AA48" s="95">
        <v>600000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6446470980</v>
      </c>
      <c r="D60" s="346">
        <f t="shared" si="14"/>
        <v>0</v>
      </c>
      <c r="E60" s="219">
        <f t="shared" si="14"/>
        <v>3063239700</v>
      </c>
      <c r="F60" s="264">
        <f t="shared" si="14"/>
        <v>3063239700</v>
      </c>
      <c r="G60" s="264">
        <f t="shared" si="14"/>
        <v>12451574</v>
      </c>
      <c r="H60" s="219">
        <f t="shared" si="14"/>
        <v>63426339</v>
      </c>
      <c r="I60" s="219">
        <f t="shared" si="14"/>
        <v>87436688</v>
      </c>
      <c r="J60" s="264">
        <f t="shared" si="14"/>
        <v>163314601</v>
      </c>
      <c r="K60" s="264">
        <f t="shared" si="14"/>
        <v>223077406</v>
      </c>
      <c r="L60" s="219">
        <f t="shared" si="14"/>
        <v>230875334</v>
      </c>
      <c r="M60" s="219">
        <f t="shared" si="14"/>
        <v>371935533</v>
      </c>
      <c r="N60" s="264">
        <f t="shared" si="14"/>
        <v>825888273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989202874</v>
      </c>
      <c r="X60" s="219">
        <f t="shared" si="14"/>
        <v>1531619850</v>
      </c>
      <c r="Y60" s="264">
        <f t="shared" si="14"/>
        <v>-542416976</v>
      </c>
      <c r="Z60" s="337">
        <f>+IF(X60&lt;&gt;0,+(Y60/X60)*100,0)</f>
        <v>-35.41459559955429</v>
      </c>
      <c r="AA60" s="232">
        <f>+AA57+AA54+AA51+AA40+AA37+AA34+AA22+AA5</f>
        <v>3063239700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137066739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3813581</v>
      </c>
      <c r="H62" s="347">
        <f t="shared" si="15"/>
        <v>0</v>
      </c>
      <c r="I62" s="347">
        <f t="shared" si="15"/>
        <v>1237288</v>
      </c>
      <c r="J62" s="349">
        <f t="shared" si="15"/>
        <v>5050869</v>
      </c>
      <c r="K62" s="349">
        <f t="shared" si="15"/>
        <v>12631743</v>
      </c>
      <c r="L62" s="347">
        <f t="shared" si="15"/>
        <v>111750</v>
      </c>
      <c r="M62" s="347">
        <f t="shared" si="15"/>
        <v>3339218</v>
      </c>
      <c r="N62" s="349">
        <f t="shared" si="15"/>
        <v>16082711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21133580</v>
      </c>
      <c r="X62" s="347">
        <f t="shared" si="15"/>
        <v>0</v>
      </c>
      <c r="Y62" s="349">
        <f t="shared" si="15"/>
        <v>21133580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>
        <v>35343578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>
        <v>101723161</v>
      </c>
      <c r="D66" s="380"/>
      <c r="E66" s="112"/>
      <c r="F66" s="111"/>
      <c r="G66" s="111">
        <v>3813581</v>
      </c>
      <c r="H66" s="112"/>
      <c r="I66" s="112">
        <v>1237288</v>
      </c>
      <c r="J66" s="111">
        <v>5050869</v>
      </c>
      <c r="K66" s="111">
        <v>12631743</v>
      </c>
      <c r="L66" s="112">
        <v>111750</v>
      </c>
      <c r="M66" s="112">
        <v>3339218</v>
      </c>
      <c r="N66" s="111">
        <v>16082711</v>
      </c>
      <c r="O66" s="111"/>
      <c r="P66" s="112"/>
      <c r="Q66" s="112"/>
      <c r="R66" s="111"/>
      <c r="S66" s="111"/>
      <c r="T66" s="112"/>
      <c r="U66" s="112"/>
      <c r="V66" s="111"/>
      <c r="W66" s="111">
        <v>21133580</v>
      </c>
      <c r="X66" s="112"/>
      <c r="Y66" s="111">
        <v>21133580</v>
      </c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2125089861</v>
      </c>
      <c r="F5" s="358">
        <f t="shared" si="0"/>
        <v>2125089861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1062544931</v>
      </c>
      <c r="Y5" s="358">
        <f t="shared" si="0"/>
        <v>-1062544931</v>
      </c>
      <c r="Z5" s="359">
        <f>+IF(X5&lt;&gt;0,+(Y5/X5)*100,0)</f>
        <v>-100</v>
      </c>
      <c r="AA5" s="360">
        <f>+AA6+AA8+AA11+AA13+AA15</f>
        <v>2125089861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799198000</v>
      </c>
      <c r="F6" s="59">
        <f t="shared" si="1"/>
        <v>799198000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399599000</v>
      </c>
      <c r="Y6" s="59">
        <f t="shared" si="1"/>
        <v>-399599000</v>
      </c>
      <c r="Z6" s="61">
        <f>+IF(X6&lt;&gt;0,+(Y6/X6)*100,0)</f>
        <v>-100</v>
      </c>
      <c r="AA6" s="62">
        <f t="shared" si="1"/>
        <v>799198000</v>
      </c>
    </row>
    <row r="7" spans="1:27" ht="12.75">
      <c r="A7" s="291" t="s">
        <v>230</v>
      </c>
      <c r="B7" s="142"/>
      <c r="C7" s="60"/>
      <c r="D7" s="340"/>
      <c r="E7" s="60">
        <v>799198000</v>
      </c>
      <c r="F7" s="59">
        <v>799198000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399599000</v>
      </c>
      <c r="Y7" s="59">
        <v>-399599000</v>
      </c>
      <c r="Z7" s="61">
        <v>-100</v>
      </c>
      <c r="AA7" s="62">
        <v>799198000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158000000</v>
      </c>
      <c r="F8" s="59">
        <f t="shared" si="2"/>
        <v>158000000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79000000</v>
      </c>
      <c r="Y8" s="59">
        <f t="shared" si="2"/>
        <v>-79000000</v>
      </c>
      <c r="Z8" s="61">
        <f>+IF(X8&lt;&gt;0,+(Y8/X8)*100,0)</f>
        <v>-100</v>
      </c>
      <c r="AA8" s="62">
        <f>SUM(AA9:AA10)</f>
        <v>158000000</v>
      </c>
    </row>
    <row r="9" spans="1:27" ht="12.75">
      <c r="A9" s="291" t="s">
        <v>231</v>
      </c>
      <c r="B9" s="142"/>
      <c r="C9" s="60"/>
      <c r="D9" s="340"/>
      <c r="E9" s="60">
        <v>158000000</v>
      </c>
      <c r="F9" s="59">
        <v>158000000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79000000</v>
      </c>
      <c r="Y9" s="59">
        <v>-79000000</v>
      </c>
      <c r="Z9" s="61">
        <v>-100</v>
      </c>
      <c r="AA9" s="62">
        <v>158000000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238510000</v>
      </c>
      <c r="F11" s="364">
        <f t="shared" si="3"/>
        <v>238510000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119255000</v>
      </c>
      <c r="Y11" s="364">
        <f t="shared" si="3"/>
        <v>-119255000</v>
      </c>
      <c r="Z11" s="365">
        <f>+IF(X11&lt;&gt;0,+(Y11/X11)*100,0)</f>
        <v>-100</v>
      </c>
      <c r="AA11" s="366">
        <f t="shared" si="3"/>
        <v>238510000</v>
      </c>
    </row>
    <row r="12" spans="1:27" ht="12.75">
      <c r="A12" s="291" t="s">
        <v>233</v>
      </c>
      <c r="B12" s="136"/>
      <c r="C12" s="60"/>
      <c r="D12" s="340"/>
      <c r="E12" s="60">
        <v>238510000</v>
      </c>
      <c r="F12" s="59">
        <v>238510000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119255000</v>
      </c>
      <c r="Y12" s="59">
        <v>-119255000</v>
      </c>
      <c r="Z12" s="61">
        <v>-100</v>
      </c>
      <c r="AA12" s="62">
        <v>238510000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279594890</v>
      </c>
      <c r="F13" s="342">
        <f t="shared" si="4"/>
        <v>279594890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139797445</v>
      </c>
      <c r="Y13" s="342">
        <f t="shared" si="4"/>
        <v>-139797445</v>
      </c>
      <c r="Z13" s="335">
        <f>+IF(X13&lt;&gt;0,+(Y13/X13)*100,0)</f>
        <v>-100</v>
      </c>
      <c r="AA13" s="273">
        <f t="shared" si="4"/>
        <v>279594890</v>
      </c>
    </row>
    <row r="14" spans="1:27" ht="12.75">
      <c r="A14" s="291" t="s">
        <v>234</v>
      </c>
      <c r="B14" s="136"/>
      <c r="C14" s="60"/>
      <c r="D14" s="340"/>
      <c r="E14" s="60">
        <v>279594890</v>
      </c>
      <c r="F14" s="59">
        <v>279594890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139797445</v>
      </c>
      <c r="Y14" s="59">
        <v>-139797445</v>
      </c>
      <c r="Z14" s="61">
        <v>-100</v>
      </c>
      <c r="AA14" s="62">
        <v>279594890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649786971</v>
      </c>
      <c r="F15" s="59">
        <f t="shared" si="5"/>
        <v>649786971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324893486</v>
      </c>
      <c r="Y15" s="59">
        <f t="shared" si="5"/>
        <v>-324893486</v>
      </c>
      <c r="Z15" s="61">
        <f>+IF(X15&lt;&gt;0,+(Y15/X15)*100,0)</f>
        <v>-100</v>
      </c>
      <c r="AA15" s="62">
        <f>SUM(AA16:AA20)</f>
        <v>649786971</v>
      </c>
    </row>
    <row r="16" spans="1:27" ht="12.75">
      <c r="A16" s="291" t="s">
        <v>235</v>
      </c>
      <c r="B16" s="300"/>
      <c r="C16" s="60"/>
      <c r="D16" s="340"/>
      <c r="E16" s="60">
        <v>127600000</v>
      </c>
      <c r="F16" s="59">
        <v>127600000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63800000</v>
      </c>
      <c r="Y16" s="59">
        <v>-63800000</v>
      </c>
      <c r="Z16" s="61">
        <v>-100</v>
      </c>
      <c r="AA16" s="62">
        <v>127600000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522186971</v>
      </c>
      <c r="F20" s="59">
        <v>522186971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261093486</v>
      </c>
      <c r="Y20" s="59">
        <v>-261093486</v>
      </c>
      <c r="Z20" s="61">
        <v>-100</v>
      </c>
      <c r="AA20" s="62">
        <v>522186971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681850000</v>
      </c>
      <c r="F22" s="345">
        <f t="shared" si="6"/>
        <v>681850000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340925000</v>
      </c>
      <c r="Y22" s="345">
        <f t="shared" si="6"/>
        <v>-340925000</v>
      </c>
      <c r="Z22" s="336">
        <f>+IF(X22&lt;&gt;0,+(Y22/X22)*100,0)</f>
        <v>-100</v>
      </c>
      <c r="AA22" s="350">
        <f>SUM(AA23:AA32)</f>
        <v>681850000</v>
      </c>
    </row>
    <row r="23" spans="1:27" ht="12.75">
      <c r="A23" s="361" t="s">
        <v>238</v>
      </c>
      <c r="B23" s="142"/>
      <c r="C23" s="60"/>
      <c r="D23" s="340"/>
      <c r="E23" s="60">
        <v>275550000</v>
      </c>
      <c r="F23" s="59">
        <v>275550000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137775000</v>
      </c>
      <c r="Y23" s="59">
        <v>-137775000</v>
      </c>
      <c r="Z23" s="61">
        <v>-100</v>
      </c>
      <c r="AA23" s="62">
        <v>275550000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>
        <v>21300000</v>
      </c>
      <c r="F26" s="364">
        <v>21300000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10650000</v>
      </c>
      <c r="Y26" s="364">
        <v>-10650000</v>
      </c>
      <c r="Z26" s="365">
        <v>-100</v>
      </c>
      <c r="AA26" s="366">
        <v>21300000</v>
      </c>
    </row>
    <row r="27" spans="1:27" ht="12.75">
      <c r="A27" s="361" t="s">
        <v>242</v>
      </c>
      <c r="B27" s="147"/>
      <c r="C27" s="60"/>
      <c r="D27" s="340"/>
      <c r="E27" s="60">
        <v>76500000</v>
      </c>
      <c r="F27" s="59">
        <v>76500000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38250000</v>
      </c>
      <c r="Y27" s="59">
        <v>-38250000</v>
      </c>
      <c r="Z27" s="61">
        <v>-100</v>
      </c>
      <c r="AA27" s="62">
        <v>76500000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>
        <v>8200000</v>
      </c>
      <c r="F30" s="59">
        <v>8200000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4100000</v>
      </c>
      <c r="Y30" s="59">
        <v>-4100000</v>
      </c>
      <c r="Z30" s="61">
        <v>-100</v>
      </c>
      <c r="AA30" s="62">
        <v>8200000</v>
      </c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300300000</v>
      </c>
      <c r="F32" s="59">
        <v>300300000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150150000</v>
      </c>
      <c r="Y32" s="59">
        <v>-150150000</v>
      </c>
      <c r="Z32" s="61">
        <v>-100</v>
      </c>
      <c r="AA32" s="62">
        <v>300300000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92037000</v>
      </c>
      <c r="F37" s="345">
        <f t="shared" si="8"/>
        <v>92037000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46018500</v>
      </c>
      <c r="Y37" s="345">
        <f t="shared" si="8"/>
        <v>-46018500</v>
      </c>
      <c r="Z37" s="336">
        <f>+IF(X37&lt;&gt;0,+(Y37/X37)*100,0)</f>
        <v>-100</v>
      </c>
      <c r="AA37" s="350">
        <f t="shared" si="8"/>
        <v>92037000</v>
      </c>
    </row>
    <row r="38" spans="1:27" ht="12.75">
      <c r="A38" s="361" t="s">
        <v>214</v>
      </c>
      <c r="B38" s="142"/>
      <c r="C38" s="60"/>
      <c r="D38" s="340"/>
      <c r="E38" s="60">
        <v>92037000</v>
      </c>
      <c r="F38" s="59">
        <v>92037000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46018500</v>
      </c>
      <c r="Y38" s="59">
        <v>-46018500</v>
      </c>
      <c r="Z38" s="61">
        <v>-100</v>
      </c>
      <c r="AA38" s="62">
        <v>92037000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941996050</v>
      </c>
      <c r="F40" s="345">
        <f t="shared" si="9"/>
        <v>941996050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470998025</v>
      </c>
      <c r="Y40" s="345">
        <f t="shared" si="9"/>
        <v>-470998025</v>
      </c>
      <c r="Z40" s="336">
        <f>+IF(X40&lt;&gt;0,+(Y40/X40)*100,0)</f>
        <v>-100</v>
      </c>
      <c r="AA40" s="350">
        <f>SUM(AA41:AA49)</f>
        <v>941996050</v>
      </c>
    </row>
    <row r="41" spans="1:27" ht="12.75">
      <c r="A41" s="361" t="s">
        <v>249</v>
      </c>
      <c r="B41" s="142"/>
      <c r="C41" s="362"/>
      <c r="D41" s="363"/>
      <c r="E41" s="362">
        <v>230471600</v>
      </c>
      <c r="F41" s="364">
        <v>230471600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115235800</v>
      </c>
      <c r="Y41" s="364">
        <v>-115235800</v>
      </c>
      <c r="Z41" s="365">
        <v>-100</v>
      </c>
      <c r="AA41" s="366">
        <v>230471600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58828150</v>
      </c>
      <c r="F43" s="370">
        <v>58828150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29414075</v>
      </c>
      <c r="Y43" s="370">
        <v>-29414075</v>
      </c>
      <c r="Z43" s="371">
        <v>-100</v>
      </c>
      <c r="AA43" s="303">
        <v>58828150</v>
      </c>
    </row>
    <row r="44" spans="1:27" ht="12.75">
      <c r="A44" s="361" t="s">
        <v>252</v>
      </c>
      <c r="B44" s="136"/>
      <c r="C44" s="60"/>
      <c r="D44" s="368"/>
      <c r="E44" s="54">
        <v>39623300</v>
      </c>
      <c r="F44" s="53">
        <v>39623300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19811650</v>
      </c>
      <c r="Y44" s="53">
        <v>-19811650</v>
      </c>
      <c r="Z44" s="94">
        <v>-100</v>
      </c>
      <c r="AA44" s="95">
        <v>39623300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224720000</v>
      </c>
      <c r="F47" s="53">
        <v>224720000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112360000</v>
      </c>
      <c r="Y47" s="53">
        <v>-112360000</v>
      </c>
      <c r="Z47" s="94">
        <v>-100</v>
      </c>
      <c r="AA47" s="95">
        <v>224720000</v>
      </c>
    </row>
    <row r="48" spans="1:27" ht="12.75">
      <c r="A48" s="361" t="s">
        <v>256</v>
      </c>
      <c r="B48" s="136"/>
      <c r="C48" s="60"/>
      <c r="D48" s="368"/>
      <c r="E48" s="54">
        <v>258186000</v>
      </c>
      <c r="F48" s="53">
        <v>258186000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129093000</v>
      </c>
      <c r="Y48" s="53">
        <v>-129093000</v>
      </c>
      <c r="Z48" s="94">
        <v>-100</v>
      </c>
      <c r="AA48" s="95">
        <v>258186000</v>
      </c>
    </row>
    <row r="49" spans="1:27" ht="12.75">
      <c r="A49" s="361" t="s">
        <v>93</v>
      </c>
      <c r="B49" s="136"/>
      <c r="C49" s="54"/>
      <c r="D49" s="368"/>
      <c r="E49" s="54">
        <v>130167000</v>
      </c>
      <c r="F49" s="53">
        <v>130167000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65083500</v>
      </c>
      <c r="Y49" s="53">
        <v>-65083500</v>
      </c>
      <c r="Z49" s="94">
        <v>-100</v>
      </c>
      <c r="AA49" s="95">
        <v>130167000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3840972911</v>
      </c>
      <c r="F60" s="264">
        <f t="shared" si="14"/>
        <v>3840972911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1920486456</v>
      </c>
      <c r="Y60" s="264">
        <f t="shared" si="14"/>
        <v>-1920486456</v>
      </c>
      <c r="Z60" s="337">
        <f>+IF(X60&lt;&gt;0,+(Y60/X60)*100,0)</f>
        <v>-100</v>
      </c>
      <c r="AA60" s="232">
        <f>+AA57+AA54+AA51+AA40+AA37+AA34+AA22+AA5</f>
        <v>3840972911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2019-01-31T13:26:56Z</dcterms:created>
  <dcterms:modified xsi:type="dcterms:W3CDTF">2019-01-31T13:27:01Z</dcterms:modified>
  <cp:category/>
  <cp:version/>
  <cp:contentType/>
  <cp:contentStatus/>
</cp:coreProperties>
</file>