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<sst xmlns="http://schemas.openxmlformats.org/spreadsheetml/2006/main" count="859" uniqueCount="304">
  <si>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City of Johannesburg(JHB)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</si>
  <si>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</si>
  <si>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</si>
  <si>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</si>
  <si>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</si>
  <si>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</si>
  <si>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</si>
  <si>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</si>
  <si>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</si>
  <si>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</si>
  <si>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</si>
  <si>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</si>
  <si>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</si>
  <si>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</si>
  <si>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</si>
  <si>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</si>
  <si>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</si>
  <si>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</si>
  <si>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</si>
  <si>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</si>
  <si>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</si>
  <si>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</si>
  <si>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</si>
  <si>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</si>
  <si>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</si>
  <si>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</si>
  <si>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</si>
  <si>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</si>
  <si>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</si>
  <si>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</si>
  <si>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</si>
  <si>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</si>
  <si>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</si>
  <si>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</si>
  <si>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</si>
  <si>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</si>
  <si>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</si>
  <si>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</si>
  <si>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</si>
  <si>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</si>
  <si>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</si>
  <si>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</si>
  <si>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</si>
  <si>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</si>
  <si>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</si>
  <si>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</si>
  <si>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</si>
  <si>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</si>
  <si>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</si>
  <si>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</si>
  <si>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</si>
  <si>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</si>
  <si>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</si>
  <si>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</si>
  <si>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</si>
  <si>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</si>
  <si>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</si>
  <si>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</si>
  <si>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</si>
  <si>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</si>
  <si>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</si>
  <si>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</si>
  <si>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</si>
  <si>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</si>
  <si>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</si>
  <si>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</si>
  <si>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</si>
  <si>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</si>
  <si>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</si>
  <si>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</si>
  <si>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</si>
  <si>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</si>
  <si>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</si>
  <si>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</si>
  <si>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</si>
  <si>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</si>
  <si>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</si>
  <si>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</si>
  <si>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</si>
  <si>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</si>
  <si>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</si>
  <si>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</si>
  <si>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</si>
  <si>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</si>
  <si>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</si>
  <si>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</si>
  <si>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</si>
  <si>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</si>
  <si>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</si>
  <si>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</si>
  <si>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</si>
  <si>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</si>
  <si>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</si>
  <si>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</si>
  <si>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</si>
  <si>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</si>
  <si>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</si>
  <si>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</si>
  <si>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</si>
  <si>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</si>
  <si>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Johannesburg(JHB)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</si>
  <si>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</si>
  <si>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</si>
  <si>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</si>
  <si>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</si>
  <si>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</si>
  <si>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</si>
  <si>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</si>
  <si>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</si>
  <si>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</si>
  <si>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</si>
  <si>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</si>
  <si>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</si>
  <si>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</si>
  <si>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</si>
  <si>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</si>
  <si>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</si>
  <si>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</si>
  <si>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</si>
  <si>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</si>
  <si>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</si>
  <si>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</si>
  <si>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</si>
  <si>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</si>
  <si>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</si>
  <si>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</si>
  <si>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</si>
  <si>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</si>
  <si>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</si>
  <si>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Johannesburg(JHB)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</si>
  <si>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</si>
  <si>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</si>
  <si>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</si>
  <si>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</si>
  <si>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</si>
  <si>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</si>
  <si>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</si>
  <si>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</si>
  <si>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</si>
  <si>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</si>
  <si>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Johannesburg(JHB)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</si>
  <si>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</si>
  <si>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</si>
  <si>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</si>
  <si>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</si>
  <si>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</si>
  <si>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</si>
  <si>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</si>
  <si>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</si>
  <si>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</si>
  <si>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</si>
  <si>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</si>
  <si>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</si>
  <si>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</si>
  <si>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</si>
  <si>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</si>
  <si>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</si>
  <si>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</si>
  <si>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</si>
  <si>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</si>
  <si>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</si>
  <si>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</si>
  <si>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</si>
  <si>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</si>
  <si>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</si>
  <si>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</si>
  <si>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</si>
  <si>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</si>
  <si>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</si>
  <si>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</si>
  <si>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</si>
  <si>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</si>
  <si>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</si>
  <si>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</si>
  <si>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</si>
  <si>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</si>
  <si>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</si>
  <si>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</si>
  <si>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</si>
  <si>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</si>
  <si>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</si>
  <si>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</si>
  <si>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</si>
  <si>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</si>
  <si>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</si>
  <si>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</si>
  <si>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</si>
  <si>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</si>
  <si>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</si>
  <si>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</si>
  <si>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</si>
  <si>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</si>
  <si>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</si>
  <si>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</si>
  <si>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</si>
  <si>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</si>
  <si>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</si>
  <si>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</si>
  <si>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</si>
  <si>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</si>
  <si>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</si>
  <si>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</si>
  <si>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</si>
  <si>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</si>
  <si>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</si>
  <si>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</si>
  <si>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</si>
  <si>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</si>
  <si>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</si>
  <si>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</si>
  <si>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</si>
  <si>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</si>
  <si>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</si>
  <si>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</si>
  <si>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</si>
  <si>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</si>
  <si>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</si>
  <si>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</si>
  <si>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</si>
  <si>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</si>
  <si>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</si>
  <si>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</si>
  <si>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</si>
  <si>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</si>
  <si>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</si>
  <si>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</si>
  <si>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</si>
  <si>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</si>
  <si>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Johannesburg(JHB)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</si>
  <si>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</si>
  <si>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</si>
  <si>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</si>
  <si>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</si>
  <si>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</si>
  <si>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</si>
  <si>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</si>
  <si>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</si>
  <si>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</si>
  <si>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</si>
  <si>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</si>
  <si>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</si>
  <si>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</si>
  <si>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</si>
  <si>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</si>
  <si>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</si>
  <si>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</si>
  <si>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</si>
  <si>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</si>
  <si>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</si>
  <si>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</si>
  <si>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</si>
  <si>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</si>
  <si>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</si>
  <si>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</si>
  <si>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</si>
  <si>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</si>
  <si>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</si>
  <si>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</si>
  <si>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</si>
  <si>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</si>
  <si>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</si>
  <si>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</si>
  <si>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</si>
  <si>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</si>
  <si>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Johannesburg(JHB)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</si>
  <si>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</si>
  <si>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</si>
  <si>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City of Johannesburg(JHB)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</si>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</sst>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9227623997</v>
      </c>
      <c r="C5" s="19">
        <v>0</v>
      </c>
      <c r="D5" s="59">
        <v>10098983000</v>
      </c>
      <c r="E5" s="60">
        <v>10098983000</v>
      </c>
      <c r="F5" s="60">
        <v>1160267195</v>
      </c>
      <c r="G5" s="60">
        <v>1049106331</v>
      </c>
      <c r="H5" s="60">
        <v>1052023691</v>
      </c>
      <c r="I5" s="60">
        <v>3261397217</v>
      </c>
      <c r="J5" s="60">
        <v>1102645243</v>
      </c>
      <c r="K5" s="60">
        <v>1063219984</v>
      </c>
      <c r="L5" s="60">
        <v>1145111111</v>
      </c>
      <c r="M5" s="60">
        <v>3310976338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6572373555</v>
      </c>
      <c r="W5" s="60">
        <v>5049491502</v>
      </c>
      <c r="X5" s="60">
        <v>1522882053</v>
      </c>
      <c r="Y5" s="61">
        <v>30.16</v>
      </c>
      <c r="Z5" s="62">
        <v>10098983000</v>
      </c>
    </row>
    <row r="6" spans="1:26" ht="12.75">
      <c r="A6" s="58" t="s">
        <v>32</v>
      </c>
      <c r="B6" s="19">
        <v>25283499000</v>
      </c>
      <c r="C6" s="19">
        <v>0</v>
      </c>
      <c r="D6" s="59">
        <v>30460309724</v>
      </c>
      <c r="E6" s="60">
        <v>30460309724</v>
      </c>
      <c r="F6" s="60">
        <v>2496529480</v>
      </c>
      <c r="G6" s="60">
        <v>2346523606</v>
      </c>
      <c r="H6" s="60">
        <v>2448357093</v>
      </c>
      <c r="I6" s="60">
        <v>7291410179</v>
      </c>
      <c r="J6" s="60">
        <v>2085515961</v>
      </c>
      <c r="K6" s="60">
        <v>2289244314</v>
      </c>
      <c r="L6" s="60">
        <v>2498142070</v>
      </c>
      <c r="M6" s="60">
        <v>6872902345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14164312524</v>
      </c>
      <c r="W6" s="60">
        <v>15929231491</v>
      </c>
      <c r="X6" s="60">
        <v>-1764918967</v>
      </c>
      <c r="Y6" s="61">
        <v>-11.08</v>
      </c>
      <c r="Z6" s="62">
        <v>30460309724</v>
      </c>
    </row>
    <row r="7" spans="1:26" ht="12.75">
      <c r="A7" s="58" t="s">
        <v>33</v>
      </c>
      <c r="B7" s="19">
        <v>467423996</v>
      </c>
      <c r="C7" s="19">
        <v>0</v>
      </c>
      <c r="D7" s="59">
        <v>297400000</v>
      </c>
      <c r="E7" s="60">
        <v>297400000</v>
      </c>
      <c r="F7" s="60">
        <v>16486782</v>
      </c>
      <c r="G7" s="60">
        <v>12962259</v>
      </c>
      <c r="H7" s="60">
        <v>14032213</v>
      </c>
      <c r="I7" s="60">
        <v>43481254</v>
      </c>
      <c r="J7" s="60">
        <v>31225691</v>
      </c>
      <c r="K7" s="60">
        <v>14230465</v>
      </c>
      <c r="L7" s="60">
        <v>16678708</v>
      </c>
      <c r="M7" s="60">
        <v>62134864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105616118</v>
      </c>
      <c r="W7" s="60">
        <v>149864002</v>
      </c>
      <c r="X7" s="60">
        <v>-44247884</v>
      </c>
      <c r="Y7" s="61">
        <v>-29.53</v>
      </c>
      <c r="Z7" s="62">
        <v>297400000</v>
      </c>
    </row>
    <row r="8" spans="1:26" ht="12.75">
      <c r="A8" s="58" t="s">
        <v>34</v>
      </c>
      <c r="B8" s="19">
        <v>7367717997</v>
      </c>
      <c r="C8" s="19">
        <v>0</v>
      </c>
      <c r="D8" s="59">
        <v>8240403000</v>
      </c>
      <c r="E8" s="60">
        <v>8240403000</v>
      </c>
      <c r="F8" s="60">
        <v>2000695577</v>
      </c>
      <c r="G8" s="60">
        <v>234914246</v>
      </c>
      <c r="H8" s="60">
        <v>56913257</v>
      </c>
      <c r="I8" s="60">
        <v>2292523080</v>
      </c>
      <c r="J8" s="60">
        <v>526361725</v>
      </c>
      <c r="K8" s="60">
        <v>397075934</v>
      </c>
      <c r="L8" s="60">
        <v>1618206816</v>
      </c>
      <c r="M8" s="60">
        <v>2541644475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4834167555</v>
      </c>
      <c r="W8" s="60">
        <v>3825075000</v>
      </c>
      <c r="X8" s="60">
        <v>1009092555</v>
      </c>
      <c r="Y8" s="61">
        <v>26.38</v>
      </c>
      <c r="Z8" s="62">
        <v>8240403000</v>
      </c>
    </row>
    <row r="9" spans="1:26" ht="12.75">
      <c r="A9" s="58" t="s">
        <v>35</v>
      </c>
      <c r="B9" s="19">
        <v>2505777996</v>
      </c>
      <c r="C9" s="19">
        <v>0</v>
      </c>
      <c r="D9" s="59">
        <v>3949313708</v>
      </c>
      <c r="E9" s="60">
        <v>3949313708</v>
      </c>
      <c r="F9" s="60">
        <v>143590849</v>
      </c>
      <c r="G9" s="60">
        <v>169747705</v>
      </c>
      <c r="H9" s="60">
        <v>159103842</v>
      </c>
      <c r="I9" s="60">
        <v>472442396</v>
      </c>
      <c r="J9" s="60">
        <v>236214575</v>
      </c>
      <c r="K9" s="60">
        <v>235044826</v>
      </c>
      <c r="L9" s="60">
        <v>171851078</v>
      </c>
      <c r="M9" s="60">
        <v>643110479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1115552875</v>
      </c>
      <c r="W9" s="60">
        <v>1699149560</v>
      </c>
      <c r="X9" s="60">
        <v>-583596685</v>
      </c>
      <c r="Y9" s="61">
        <v>-34.35</v>
      </c>
      <c r="Z9" s="62">
        <v>3949313708</v>
      </c>
    </row>
    <row r="10" spans="1:26" ht="22.5">
      <c r="A10" s="63" t="s">
        <v>279</v>
      </c>
      <c r="B10" s="64">
        <f>SUM(B5:B9)</f>
        <v>44852042986</v>
      </c>
      <c r="C10" s="64">
        <f>SUM(C5:C9)</f>
        <v>0</v>
      </c>
      <c r="D10" s="65">
        <f aca="true" t="shared" si="0" ref="D10:Z10">SUM(D5:D9)</f>
        <v>53046409432</v>
      </c>
      <c r="E10" s="66">
        <f t="shared" si="0"/>
        <v>53046409432</v>
      </c>
      <c r="F10" s="66">
        <f t="shared" si="0"/>
        <v>5817569883</v>
      </c>
      <c r="G10" s="66">
        <f t="shared" si="0"/>
        <v>3813254147</v>
      </c>
      <c r="H10" s="66">
        <f t="shared" si="0"/>
        <v>3730430096</v>
      </c>
      <c r="I10" s="66">
        <f t="shared" si="0"/>
        <v>13361254126</v>
      </c>
      <c r="J10" s="66">
        <f t="shared" si="0"/>
        <v>3981963195</v>
      </c>
      <c r="K10" s="66">
        <f t="shared" si="0"/>
        <v>3998815523</v>
      </c>
      <c r="L10" s="66">
        <f t="shared" si="0"/>
        <v>5449989783</v>
      </c>
      <c r="M10" s="66">
        <f t="shared" si="0"/>
        <v>13430768501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26792022627</v>
      </c>
      <c r="W10" s="66">
        <f t="shared" si="0"/>
        <v>26652811555</v>
      </c>
      <c r="X10" s="66">
        <f t="shared" si="0"/>
        <v>139211072</v>
      </c>
      <c r="Y10" s="67">
        <f>+IF(W10&lt;&gt;0,(X10/W10)*100,0)</f>
        <v>0.5223128963814114</v>
      </c>
      <c r="Z10" s="68">
        <f t="shared" si="0"/>
        <v>53046409432</v>
      </c>
    </row>
    <row r="11" spans="1:26" ht="12.75">
      <c r="A11" s="58" t="s">
        <v>37</v>
      </c>
      <c r="B11" s="19">
        <v>10689195998</v>
      </c>
      <c r="C11" s="19">
        <v>0</v>
      </c>
      <c r="D11" s="59">
        <v>13290424725</v>
      </c>
      <c r="E11" s="60">
        <v>13290424725</v>
      </c>
      <c r="F11" s="60">
        <v>873084339</v>
      </c>
      <c r="G11" s="60">
        <v>1045577883</v>
      </c>
      <c r="H11" s="60">
        <v>1155838297</v>
      </c>
      <c r="I11" s="60">
        <v>3074500519</v>
      </c>
      <c r="J11" s="60">
        <v>1068397351</v>
      </c>
      <c r="K11" s="60">
        <v>1384051836</v>
      </c>
      <c r="L11" s="60">
        <v>1028302162</v>
      </c>
      <c r="M11" s="60">
        <v>3480751349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6555251868</v>
      </c>
      <c r="W11" s="60">
        <v>6979456490</v>
      </c>
      <c r="X11" s="60">
        <v>-424204622</v>
      </c>
      <c r="Y11" s="61">
        <v>-6.08</v>
      </c>
      <c r="Z11" s="62">
        <v>13290424725</v>
      </c>
    </row>
    <row r="12" spans="1:26" ht="12.75">
      <c r="A12" s="58" t="s">
        <v>38</v>
      </c>
      <c r="B12" s="19">
        <v>156206001</v>
      </c>
      <c r="C12" s="19">
        <v>0</v>
      </c>
      <c r="D12" s="59">
        <v>170336000</v>
      </c>
      <c r="E12" s="60">
        <v>170336000</v>
      </c>
      <c r="F12" s="60">
        <v>13040073</v>
      </c>
      <c r="G12" s="60">
        <v>13068302</v>
      </c>
      <c r="H12" s="60">
        <v>13170061</v>
      </c>
      <c r="I12" s="60">
        <v>39278436</v>
      </c>
      <c r="J12" s="60">
        <v>13141616</v>
      </c>
      <c r="K12" s="60">
        <v>13121116</v>
      </c>
      <c r="L12" s="60">
        <v>13128441</v>
      </c>
      <c r="M12" s="60">
        <v>39391173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78669609</v>
      </c>
      <c r="W12" s="60">
        <v>85168002</v>
      </c>
      <c r="X12" s="60">
        <v>-6498393</v>
      </c>
      <c r="Y12" s="61">
        <v>-7.63</v>
      </c>
      <c r="Z12" s="62">
        <v>170336000</v>
      </c>
    </row>
    <row r="13" spans="1:26" ht="12.75">
      <c r="A13" s="58" t="s">
        <v>280</v>
      </c>
      <c r="B13" s="19">
        <v>3184619001</v>
      </c>
      <c r="C13" s="19">
        <v>0</v>
      </c>
      <c r="D13" s="59">
        <v>4063537952</v>
      </c>
      <c r="E13" s="60">
        <v>4063537952</v>
      </c>
      <c r="F13" s="60">
        <v>246697361</v>
      </c>
      <c r="G13" s="60">
        <v>280264323</v>
      </c>
      <c r="H13" s="60">
        <v>256001452</v>
      </c>
      <c r="I13" s="60">
        <v>782963136</v>
      </c>
      <c r="J13" s="60">
        <v>249367365</v>
      </c>
      <c r="K13" s="60">
        <v>255503208</v>
      </c>
      <c r="L13" s="60">
        <v>256708209</v>
      </c>
      <c r="M13" s="60">
        <v>761578782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1544541918</v>
      </c>
      <c r="W13" s="60">
        <v>2032924112</v>
      </c>
      <c r="X13" s="60">
        <v>-488382194</v>
      </c>
      <c r="Y13" s="61">
        <v>-24.02</v>
      </c>
      <c r="Z13" s="62">
        <v>4063537952</v>
      </c>
    </row>
    <row r="14" spans="1:26" ht="12.75">
      <c r="A14" s="58" t="s">
        <v>40</v>
      </c>
      <c r="B14" s="19">
        <v>2592188004</v>
      </c>
      <c r="C14" s="19">
        <v>0</v>
      </c>
      <c r="D14" s="59">
        <v>2317690000</v>
      </c>
      <c r="E14" s="60">
        <v>2317690000</v>
      </c>
      <c r="F14" s="60">
        <v>184477119</v>
      </c>
      <c r="G14" s="60">
        <v>184768596</v>
      </c>
      <c r="H14" s="60">
        <v>175157944</v>
      </c>
      <c r="I14" s="60">
        <v>544403659</v>
      </c>
      <c r="J14" s="60">
        <v>205264311</v>
      </c>
      <c r="K14" s="60">
        <v>188550348</v>
      </c>
      <c r="L14" s="60">
        <v>158902503</v>
      </c>
      <c r="M14" s="60">
        <v>552717162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1097120821</v>
      </c>
      <c r="W14" s="60">
        <v>1158747002</v>
      </c>
      <c r="X14" s="60">
        <v>-61626181</v>
      </c>
      <c r="Y14" s="61">
        <v>-5.32</v>
      </c>
      <c r="Z14" s="62">
        <v>2317690000</v>
      </c>
    </row>
    <row r="15" spans="1:26" ht="12.75">
      <c r="A15" s="58" t="s">
        <v>41</v>
      </c>
      <c r="B15" s="19">
        <v>17195581996</v>
      </c>
      <c r="C15" s="19">
        <v>0</v>
      </c>
      <c r="D15" s="59">
        <v>19041932000</v>
      </c>
      <c r="E15" s="60">
        <v>19041932000</v>
      </c>
      <c r="F15" s="60">
        <v>2145436047</v>
      </c>
      <c r="G15" s="60">
        <v>1896610294</v>
      </c>
      <c r="H15" s="60">
        <v>1584777522</v>
      </c>
      <c r="I15" s="60">
        <v>5626823863</v>
      </c>
      <c r="J15" s="60">
        <v>1425274227</v>
      </c>
      <c r="K15" s="60">
        <v>1412410609</v>
      </c>
      <c r="L15" s="60">
        <v>1318988757</v>
      </c>
      <c r="M15" s="60">
        <v>4156673593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9783497456</v>
      </c>
      <c r="W15" s="60">
        <v>9848308328</v>
      </c>
      <c r="X15" s="60">
        <v>-64810872</v>
      </c>
      <c r="Y15" s="61">
        <v>-0.66</v>
      </c>
      <c r="Z15" s="62">
        <v>19041932000</v>
      </c>
    </row>
    <row r="16" spans="1:26" ht="12.75">
      <c r="A16" s="69" t="s">
        <v>42</v>
      </c>
      <c r="B16" s="19">
        <v>289335998</v>
      </c>
      <c r="C16" s="19">
        <v>0</v>
      </c>
      <c r="D16" s="59">
        <v>342288004</v>
      </c>
      <c r="E16" s="60">
        <v>342288004</v>
      </c>
      <c r="F16" s="60">
        <v>8396950</v>
      </c>
      <c r="G16" s="60">
        <v>4561093</v>
      </c>
      <c r="H16" s="60">
        <v>2273683</v>
      </c>
      <c r="I16" s="60">
        <v>15231726</v>
      </c>
      <c r="J16" s="60">
        <v>1697940</v>
      </c>
      <c r="K16" s="60">
        <v>2086640</v>
      </c>
      <c r="L16" s="60">
        <v>29896042</v>
      </c>
      <c r="M16" s="60">
        <v>33680622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48912348</v>
      </c>
      <c r="W16" s="60">
        <v>164870498</v>
      </c>
      <c r="X16" s="60">
        <v>-115958150</v>
      </c>
      <c r="Y16" s="61">
        <v>-70.33</v>
      </c>
      <c r="Z16" s="62">
        <v>342288004</v>
      </c>
    </row>
    <row r="17" spans="1:26" ht="12.75">
      <c r="A17" s="58" t="s">
        <v>43</v>
      </c>
      <c r="B17" s="19">
        <v>10564329991</v>
      </c>
      <c r="C17" s="19">
        <v>0</v>
      </c>
      <c r="D17" s="59">
        <v>11871432331</v>
      </c>
      <c r="E17" s="60">
        <v>11871432331</v>
      </c>
      <c r="F17" s="60">
        <v>817143559</v>
      </c>
      <c r="G17" s="60">
        <v>758834299</v>
      </c>
      <c r="H17" s="60">
        <v>1369389289</v>
      </c>
      <c r="I17" s="60">
        <v>2945367147</v>
      </c>
      <c r="J17" s="60">
        <v>1199769527</v>
      </c>
      <c r="K17" s="60">
        <v>627101738</v>
      </c>
      <c r="L17" s="60">
        <v>827482799</v>
      </c>
      <c r="M17" s="60">
        <v>2654354064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5599721211</v>
      </c>
      <c r="W17" s="60">
        <v>5353170362</v>
      </c>
      <c r="X17" s="60">
        <v>246550849</v>
      </c>
      <c r="Y17" s="61">
        <v>4.61</v>
      </c>
      <c r="Z17" s="62">
        <v>11871432331</v>
      </c>
    </row>
    <row r="18" spans="1:26" ht="12.75">
      <c r="A18" s="70" t="s">
        <v>44</v>
      </c>
      <c r="B18" s="71">
        <f>SUM(B11:B17)</f>
        <v>44671456989</v>
      </c>
      <c r="C18" s="71">
        <f>SUM(C11:C17)</f>
        <v>0</v>
      </c>
      <c r="D18" s="72">
        <f aca="true" t="shared" si="1" ref="D18:Z18">SUM(D11:D17)</f>
        <v>51097641012</v>
      </c>
      <c r="E18" s="73">
        <f t="shared" si="1"/>
        <v>51097641012</v>
      </c>
      <c r="F18" s="73">
        <f t="shared" si="1"/>
        <v>4288275448</v>
      </c>
      <c r="G18" s="73">
        <f t="shared" si="1"/>
        <v>4183684790</v>
      </c>
      <c r="H18" s="73">
        <f t="shared" si="1"/>
        <v>4556608248</v>
      </c>
      <c r="I18" s="73">
        <f t="shared" si="1"/>
        <v>13028568486</v>
      </c>
      <c r="J18" s="73">
        <f t="shared" si="1"/>
        <v>4162912337</v>
      </c>
      <c r="K18" s="73">
        <f t="shared" si="1"/>
        <v>3882825495</v>
      </c>
      <c r="L18" s="73">
        <f t="shared" si="1"/>
        <v>3633408913</v>
      </c>
      <c r="M18" s="73">
        <f t="shared" si="1"/>
        <v>11679146745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24707715231</v>
      </c>
      <c r="W18" s="73">
        <f t="shared" si="1"/>
        <v>25622644794</v>
      </c>
      <c r="X18" s="73">
        <f t="shared" si="1"/>
        <v>-914929563</v>
      </c>
      <c r="Y18" s="67">
        <f>+IF(W18&lt;&gt;0,(X18/W18)*100,0)</f>
        <v>-3.570785023778057</v>
      </c>
      <c r="Z18" s="74">
        <f t="shared" si="1"/>
        <v>51097641012</v>
      </c>
    </row>
    <row r="19" spans="1:26" ht="12.75">
      <c r="A19" s="70" t="s">
        <v>45</v>
      </c>
      <c r="B19" s="75">
        <f>+B10-B18</f>
        <v>180585997</v>
      </c>
      <c r="C19" s="75">
        <f>+C10-C18</f>
        <v>0</v>
      </c>
      <c r="D19" s="76">
        <f aca="true" t="shared" si="2" ref="D19:Z19">+D10-D18</f>
        <v>1948768420</v>
      </c>
      <c r="E19" s="77">
        <f t="shared" si="2"/>
        <v>1948768420</v>
      </c>
      <c r="F19" s="77">
        <f t="shared" si="2"/>
        <v>1529294435</v>
      </c>
      <c r="G19" s="77">
        <f t="shared" si="2"/>
        <v>-370430643</v>
      </c>
      <c r="H19" s="77">
        <f t="shared" si="2"/>
        <v>-826178152</v>
      </c>
      <c r="I19" s="77">
        <f t="shared" si="2"/>
        <v>332685640</v>
      </c>
      <c r="J19" s="77">
        <f t="shared" si="2"/>
        <v>-180949142</v>
      </c>
      <c r="K19" s="77">
        <f t="shared" si="2"/>
        <v>115990028</v>
      </c>
      <c r="L19" s="77">
        <f t="shared" si="2"/>
        <v>1816580870</v>
      </c>
      <c r="M19" s="77">
        <f t="shared" si="2"/>
        <v>1751621756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2084307396</v>
      </c>
      <c r="W19" s="77">
        <f>IF(E10=E18,0,W10-W18)</f>
        <v>1030166761</v>
      </c>
      <c r="X19" s="77">
        <f t="shared" si="2"/>
        <v>1054140635</v>
      </c>
      <c r="Y19" s="78">
        <f>+IF(W19&lt;&gt;0,(X19/W19)*100,0)</f>
        <v>102.32718380242905</v>
      </c>
      <c r="Z19" s="79">
        <f t="shared" si="2"/>
        <v>1948768420</v>
      </c>
    </row>
    <row r="20" spans="1:26" ht="12.75">
      <c r="A20" s="58" t="s">
        <v>46</v>
      </c>
      <c r="B20" s="19">
        <v>2834299020</v>
      </c>
      <c r="C20" s="19">
        <v>0</v>
      </c>
      <c r="D20" s="59">
        <v>2614216000</v>
      </c>
      <c r="E20" s="60">
        <v>2614216000</v>
      </c>
      <c r="F20" s="60">
        <v>-268252093</v>
      </c>
      <c r="G20" s="60">
        <v>333425720</v>
      </c>
      <c r="H20" s="60">
        <v>84692389</v>
      </c>
      <c r="I20" s="60">
        <v>149866016</v>
      </c>
      <c r="J20" s="60">
        <v>11628347</v>
      </c>
      <c r="K20" s="60">
        <v>335670073</v>
      </c>
      <c r="L20" s="60">
        <v>360547150</v>
      </c>
      <c r="M20" s="60">
        <v>707845570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857711586</v>
      </c>
      <c r="W20" s="60">
        <v>784144418</v>
      </c>
      <c r="X20" s="60">
        <v>73567168</v>
      </c>
      <c r="Y20" s="61">
        <v>9.38</v>
      </c>
      <c r="Z20" s="62">
        <v>2614216000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204826000</v>
      </c>
      <c r="X21" s="82">
        <v>-204826000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3014885017</v>
      </c>
      <c r="C22" s="86">
        <f>SUM(C19:C21)</f>
        <v>0</v>
      </c>
      <c r="D22" s="87">
        <f aca="true" t="shared" si="3" ref="D22:Z22">SUM(D19:D21)</f>
        <v>4562984420</v>
      </c>
      <c r="E22" s="88">
        <f t="shared" si="3"/>
        <v>4562984420</v>
      </c>
      <c r="F22" s="88">
        <f t="shared" si="3"/>
        <v>1261042342</v>
      </c>
      <c r="G22" s="88">
        <f t="shared" si="3"/>
        <v>-37004923</v>
      </c>
      <c r="H22" s="88">
        <f t="shared" si="3"/>
        <v>-741485763</v>
      </c>
      <c r="I22" s="88">
        <f t="shared" si="3"/>
        <v>482551656</v>
      </c>
      <c r="J22" s="88">
        <f t="shared" si="3"/>
        <v>-169320795</v>
      </c>
      <c r="K22" s="88">
        <f t="shared" si="3"/>
        <v>451660101</v>
      </c>
      <c r="L22" s="88">
        <f t="shared" si="3"/>
        <v>2177128020</v>
      </c>
      <c r="M22" s="88">
        <f t="shared" si="3"/>
        <v>2459467326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2942018982</v>
      </c>
      <c r="W22" s="88">
        <f t="shared" si="3"/>
        <v>2019137179</v>
      </c>
      <c r="X22" s="88">
        <f t="shared" si="3"/>
        <v>922881803</v>
      </c>
      <c r="Y22" s="89">
        <f>+IF(W22&lt;&gt;0,(X22/W22)*100,0)</f>
        <v>45.70674110696468</v>
      </c>
      <c r="Z22" s="90">
        <f t="shared" si="3"/>
        <v>4562984420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3014885017</v>
      </c>
      <c r="C24" s="75">
        <f>SUM(C22:C23)</f>
        <v>0</v>
      </c>
      <c r="D24" s="76">
        <f aca="true" t="shared" si="4" ref="D24:Z24">SUM(D22:D23)</f>
        <v>4562984420</v>
      </c>
      <c r="E24" s="77">
        <f t="shared" si="4"/>
        <v>4562984420</v>
      </c>
      <c r="F24" s="77">
        <f t="shared" si="4"/>
        <v>1261042342</v>
      </c>
      <c r="G24" s="77">
        <f t="shared" si="4"/>
        <v>-37004923</v>
      </c>
      <c r="H24" s="77">
        <f t="shared" si="4"/>
        <v>-741485763</v>
      </c>
      <c r="I24" s="77">
        <f t="shared" si="4"/>
        <v>482551656</v>
      </c>
      <c r="J24" s="77">
        <f t="shared" si="4"/>
        <v>-169320795</v>
      </c>
      <c r="K24" s="77">
        <f t="shared" si="4"/>
        <v>451660101</v>
      </c>
      <c r="L24" s="77">
        <f t="shared" si="4"/>
        <v>2177128020</v>
      </c>
      <c r="M24" s="77">
        <f t="shared" si="4"/>
        <v>2459467326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2942018982</v>
      </c>
      <c r="W24" s="77">
        <f t="shared" si="4"/>
        <v>2019137179</v>
      </c>
      <c r="X24" s="77">
        <f t="shared" si="4"/>
        <v>922881803</v>
      </c>
      <c r="Y24" s="78">
        <f>+IF(W24&lt;&gt;0,(X24/W24)*100,0)</f>
        <v>45.70674110696468</v>
      </c>
      <c r="Z24" s="79">
        <f t="shared" si="4"/>
        <v>4562984420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13816181393</v>
      </c>
      <c r="C27" s="22">
        <v>0</v>
      </c>
      <c r="D27" s="99">
        <v>7810236131</v>
      </c>
      <c r="E27" s="100">
        <v>7810236131</v>
      </c>
      <c r="F27" s="100">
        <v>49082000</v>
      </c>
      <c r="G27" s="100">
        <v>225531000</v>
      </c>
      <c r="H27" s="100">
        <v>177657689</v>
      </c>
      <c r="I27" s="100">
        <v>452270689</v>
      </c>
      <c r="J27" s="100">
        <v>435519469</v>
      </c>
      <c r="K27" s="100">
        <v>374358772</v>
      </c>
      <c r="L27" s="100">
        <v>668576000</v>
      </c>
      <c r="M27" s="100">
        <v>1478454241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1930724930</v>
      </c>
      <c r="W27" s="100">
        <v>3905118066</v>
      </c>
      <c r="X27" s="100">
        <v>-1974393136</v>
      </c>
      <c r="Y27" s="101">
        <v>-50.56</v>
      </c>
      <c r="Z27" s="102">
        <v>7810236131</v>
      </c>
    </row>
    <row r="28" spans="1:26" ht="12.75">
      <c r="A28" s="103" t="s">
        <v>46</v>
      </c>
      <c r="B28" s="19">
        <v>2205046000</v>
      </c>
      <c r="C28" s="19">
        <v>0</v>
      </c>
      <c r="D28" s="59">
        <v>2614216000</v>
      </c>
      <c r="E28" s="60">
        <v>2614216000</v>
      </c>
      <c r="F28" s="60">
        <v>8738000</v>
      </c>
      <c r="G28" s="60">
        <v>37263000</v>
      </c>
      <c r="H28" s="60">
        <v>21205222</v>
      </c>
      <c r="I28" s="60">
        <v>67206222</v>
      </c>
      <c r="J28" s="60">
        <v>63763109</v>
      </c>
      <c r="K28" s="60">
        <v>221864856</v>
      </c>
      <c r="L28" s="60">
        <v>353410000</v>
      </c>
      <c r="M28" s="60">
        <v>639037965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706244187</v>
      </c>
      <c r="W28" s="60">
        <v>1307108000</v>
      </c>
      <c r="X28" s="60">
        <v>-600863813</v>
      </c>
      <c r="Y28" s="61">
        <v>-45.97</v>
      </c>
      <c r="Z28" s="62">
        <v>2614216000</v>
      </c>
    </row>
    <row r="29" spans="1:26" ht="12.75">
      <c r="A29" s="58" t="s">
        <v>284</v>
      </c>
      <c r="B29" s="19">
        <v>2133524000</v>
      </c>
      <c r="C29" s="19">
        <v>0</v>
      </c>
      <c r="D29" s="59">
        <v>463278000</v>
      </c>
      <c r="E29" s="60">
        <v>463278000</v>
      </c>
      <c r="F29" s="60">
        <v>10868000</v>
      </c>
      <c r="G29" s="60">
        <v>40646000</v>
      </c>
      <c r="H29" s="60">
        <v>19379718</v>
      </c>
      <c r="I29" s="60">
        <v>70893718</v>
      </c>
      <c r="J29" s="60">
        <v>43392084</v>
      </c>
      <c r="K29" s="60">
        <v>90253137</v>
      </c>
      <c r="L29" s="60">
        <v>54327000</v>
      </c>
      <c r="M29" s="60">
        <v>187972221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258865939</v>
      </c>
      <c r="W29" s="60">
        <v>231639000</v>
      </c>
      <c r="X29" s="60">
        <v>27226939</v>
      </c>
      <c r="Y29" s="61">
        <v>11.75</v>
      </c>
      <c r="Z29" s="62">
        <v>463278000</v>
      </c>
    </row>
    <row r="30" spans="1:26" ht="12.75">
      <c r="A30" s="58" t="s">
        <v>52</v>
      </c>
      <c r="B30" s="19">
        <v>4966708000</v>
      </c>
      <c r="C30" s="19">
        <v>0</v>
      </c>
      <c r="D30" s="59">
        <v>2849726000</v>
      </c>
      <c r="E30" s="60">
        <v>2849726000</v>
      </c>
      <c r="F30" s="60">
        <v>12358000</v>
      </c>
      <c r="G30" s="60">
        <v>120916000</v>
      </c>
      <c r="H30" s="60">
        <v>96779268</v>
      </c>
      <c r="I30" s="60">
        <v>230053268</v>
      </c>
      <c r="J30" s="60">
        <v>143183552</v>
      </c>
      <c r="K30" s="60">
        <v>133956587</v>
      </c>
      <c r="L30" s="60">
        <v>188466000</v>
      </c>
      <c r="M30" s="60">
        <v>465606139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695659407</v>
      </c>
      <c r="W30" s="60">
        <v>1424863000</v>
      </c>
      <c r="X30" s="60">
        <v>-729203593</v>
      </c>
      <c r="Y30" s="61">
        <v>-51.18</v>
      </c>
      <c r="Z30" s="62">
        <v>2849726000</v>
      </c>
    </row>
    <row r="31" spans="1:26" ht="12.75">
      <c r="A31" s="58" t="s">
        <v>53</v>
      </c>
      <c r="B31" s="19">
        <v>4510903393</v>
      </c>
      <c r="C31" s="19">
        <v>0</v>
      </c>
      <c r="D31" s="59">
        <v>1883016131</v>
      </c>
      <c r="E31" s="60">
        <v>1883016131</v>
      </c>
      <c r="F31" s="60">
        <v>17118000</v>
      </c>
      <c r="G31" s="60">
        <v>26706000</v>
      </c>
      <c r="H31" s="60">
        <v>40293481</v>
      </c>
      <c r="I31" s="60">
        <v>84117481</v>
      </c>
      <c r="J31" s="60">
        <v>185180724</v>
      </c>
      <c r="K31" s="60">
        <v>-71715808</v>
      </c>
      <c r="L31" s="60">
        <v>72373000</v>
      </c>
      <c r="M31" s="60">
        <v>185837916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269955397</v>
      </c>
      <c r="W31" s="60">
        <v>941508066</v>
      </c>
      <c r="X31" s="60">
        <v>-671552669</v>
      </c>
      <c r="Y31" s="61">
        <v>-71.33</v>
      </c>
      <c r="Z31" s="62">
        <v>1883016131</v>
      </c>
    </row>
    <row r="32" spans="1:26" ht="12.75">
      <c r="A32" s="70" t="s">
        <v>54</v>
      </c>
      <c r="B32" s="22">
        <f>SUM(B28:B31)</f>
        <v>13816181393</v>
      </c>
      <c r="C32" s="22">
        <f>SUM(C28:C31)</f>
        <v>0</v>
      </c>
      <c r="D32" s="99">
        <f aca="true" t="shared" si="5" ref="D32:Z32">SUM(D28:D31)</f>
        <v>7810236131</v>
      </c>
      <c r="E32" s="100">
        <f t="shared" si="5"/>
        <v>7810236131</v>
      </c>
      <c r="F32" s="100">
        <f t="shared" si="5"/>
        <v>49082000</v>
      </c>
      <c r="G32" s="100">
        <f t="shared" si="5"/>
        <v>225531000</v>
      </c>
      <c r="H32" s="100">
        <f t="shared" si="5"/>
        <v>177657689</v>
      </c>
      <c r="I32" s="100">
        <f t="shared" si="5"/>
        <v>452270689</v>
      </c>
      <c r="J32" s="100">
        <f t="shared" si="5"/>
        <v>435519469</v>
      </c>
      <c r="K32" s="100">
        <f t="shared" si="5"/>
        <v>374358772</v>
      </c>
      <c r="L32" s="100">
        <f t="shared" si="5"/>
        <v>668576000</v>
      </c>
      <c r="M32" s="100">
        <f t="shared" si="5"/>
        <v>1478454241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1930724930</v>
      </c>
      <c r="W32" s="100">
        <f t="shared" si="5"/>
        <v>3905118066</v>
      </c>
      <c r="X32" s="100">
        <f t="shared" si="5"/>
        <v>-1974393136</v>
      </c>
      <c r="Y32" s="101">
        <f>+IF(W32&lt;&gt;0,(X32/W32)*100,0)</f>
        <v>-50.559115054423046</v>
      </c>
      <c r="Z32" s="102">
        <f t="shared" si="5"/>
        <v>7810236131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12164368000</v>
      </c>
      <c r="C35" s="19">
        <v>0</v>
      </c>
      <c r="D35" s="59">
        <v>16816826544</v>
      </c>
      <c r="E35" s="60">
        <v>16816826544</v>
      </c>
      <c r="F35" s="60">
        <v>0</v>
      </c>
      <c r="G35" s="60">
        <v>0</v>
      </c>
      <c r="H35" s="60">
        <v>13955819000</v>
      </c>
      <c r="I35" s="60">
        <v>13955819000</v>
      </c>
      <c r="J35" s="60">
        <v>13068522000</v>
      </c>
      <c r="K35" s="60">
        <v>13035750000</v>
      </c>
      <c r="L35" s="60">
        <v>17112622000</v>
      </c>
      <c r="M35" s="60">
        <v>17112622000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17112622000</v>
      </c>
      <c r="W35" s="60">
        <v>8408413272</v>
      </c>
      <c r="X35" s="60">
        <v>8704208728</v>
      </c>
      <c r="Y35" s="61">
        <v>103.52</v>
      </c>
      <c r="Z35" s="62">
        <v>16816826544</v>
      </c>
    </row>
    <row r="36" spans="1:26" ht="12.75">
      <c r="A36" s="58" t="s">
        <v>57</v>
      </c>
      <c r="B36" s="19">
        <v>73833574000</v>
      </c>
      <c r="C36" s="19">
        <v>0</v>
      </c>
      <c r="D36" s="59">
        <v>79042786159</v>
      </c>
      <c r="E36" s="60">
        <v>79042786159</v>
      </c>
      <c r="F36" s="60">
        <v>0</v>
      </c>
      <c r="G36" s="60">
        <v>0</v>
      </c>
      <c r="H36" s="60">
        <v>71720214000</v>
      </c>
      <c r="I36" s="60">
        <v>71720214000</v>
      </c>
      <c r="J36" s="60">
        <v>71932927000</v>
      </c>
      <c r="K36" s="60">
        <v>71806405000</v>
      </c>
      <c r="L36" s="60">
        <v>72038791000</v>
      </c>
      <c r="M36" s="60">
        <v>72038791000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72038791000</v>
      </c>
      <c r="W36" s="60">
        <v>39521393080</v>
      </c>
      <c r="X36" s="60">
        <v>32517397920</v>
      </c>
      <c r="Y36" s="61">
        <v>82.28</v>
      </c>
      <c r="Z36" s="62">
        <v>79042786159</v>
      </c>
    </row>
    <row r="37" spans="1:26" ht="12.75">
      <c r="A37" s="58" t="s">
        <v>58</v>
      </c>
      <c r="B37" s="19">
        <v>13581946000</v>
      </c>
      <c r="C37" s="19">
        <v>0</v>
      </c>
      <c r="D37" s="59">
        <v>15146534431</v>
      </c>
      <c r="E37" s="60">
        <v>15146534431</v>
      </c>
      <c r="F37" s="60">
        <v>0</v>
      </c>
      <c r="G37" s="60">
        <v>0</v>
      </c>
      <c r="H37" s="60">
        <v>13557684000</v>
      </c>
      <c r="I37" s="60">
        <v>13557684000</v>
      </c>
      <c r="J37" s="60">
        <v>12318102000</v>
      </c>
      <c r="K37" s="60">
        <v>12870491000</v>
      </c>
      <c r="L37" s="60">
        <v>12492045000</v>
      </c>
      <c r="M37" s="60">
        <v>12492045000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12492045000</v>
      </c>
      <c r="W37" s="60">
        <v>7573267216</v>
      </c>
      <c r="X37" s="60">
        <v>4918777784</v>
      </c>
      <c r="Y37" s="61">
        <v>64.95</v>
      </c>
      <c r="Z37" s="62">
        <v>15146534431</v>
      </c>
    </row>
    <row r="38" spans="1:26" ht="12.75">
      <c r="A38" s="58" t="s">
        <v>59</v>
      </c>
      <c r="B38" s="19">
        <v>25901811000</v>
      </c>
      <c r="C38" s="19">
        <v>0</v>
      </c>
      <c r="D38" s="59">
        <v>29040893489</v>
      </c>
      <c r="E38" s="60">
        <v>29040893489</v>
      </c>
      <c r="F38" s="60">
        <v>0</v>
      </c>
      <c r="G38" s="60">
        <v>0</v>
      </c>
      <c r="H38" s="60">
        <v>24826562000</v>
      </c>
      <c r="I38" s="60">
        <v>24826562000</v>
      </c>
      <c r="J38" s="60">
        <v>24912803000</v>
      </c>
      <c r="K38" s="60">
        <v>24852649000</v>
      </c>
      <c r="L38" s="60">
        <v>27351578000</v>
      </c>
      <c r="M38" s="60">
        <v>27351578000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27351578000</v>
      </c>
      <c r="W38" s="60">
        <v>14520446745</v>
      </c>
      <c r="X38" s="60">
        <v>12831131255</v>
      </c>
      <c r="Y38" s="61">
        <v>88.37</v>
      </c>
      <c r="Z38" s="62">
        <v>29040893489</v>
      </c>
    </row>
    <row r="39" spans="1:26" ht="12.75">
      <c r="A39" s="58" t="s">
        <v>60</v>
      </c>
      <c r="B39" s="19">
        <v>46514185000</v>
      </c>
      <c r="C39" s="19">
        <v>0</v>
      </c>
      <c r="D39" s="59">
        <v>51672184783</v>
      </c>
      <c r="E39" s="60">
        <v>51672184783</v>
      </c>
      <c r="F39" s="60">
        <v>0</v>
      </c>
      <c r="G39" s="60">
        <v>0</v>
      </c>
      <c r="H39" s="60">
        <v>47291787000</v>
      </c>
      <c r="I39" s="60">
        <v>47291787000</v>
      </c>
      <c r="J39" s="60">
        <v>47770544000</v>
      </c>
      <c r="K39" s="60">
        <v>47119015000</v>
      </c>
      <c r="L39" s="60">
        <v>49307790000</v>
      </c>
      <c r="M39" s="60">
        <v>49307790000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49307790000</v>
      </c>
      <c r="W39" s="60">
        <v>25836092392</v>
      </c>
      <c r="X39" s="60">
        <v>23471697608</v>
      </c>
      <c r="Y39" s="61">
        <v>90.85</v>
      </c>
      <c r="Z39" s="62">
        <v>51672184783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4819599000</v>
      </c>
      <c r="C42" s="19">
        <v>0</v>
      </c>
      <c r="D42" s="59">
        <v>8240584008</v>
      </c>
      <c r="E42" s="60">
        <v>8240584008</v>
      </c>
      <c r="F42" s="60">
        <v>851021380</v>
      </c>
      <c r="G42" s="60">
        <v>1379068737</v>
      </c>
      <c r="H42" s="60">
        <v>-724430966</v>
      </c>
      <c r="I42" s="60">
        <v>1505659151</v>
      </c>
      <c r="J42" s="60">
        <v>-293735762</v>
      </c>
      <c r="K42" s="60">
        <v>546453478</v>
      </c>
      <c r="L42" s="60">
        <v>1471543343</v>
      </c>
      <c r="M42" s="60">
        <v>1724261059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3229920210</v>
      </c>
      <c r="W42" s="60">
        <v>4012467442</v>
      </c>
      <c r="X42" s="60">
        <v>-782547232</v>
      </c>
      <c r="Y42" s="61">
        <v>-19.5</v>
      </c>
      <c r="Z42" s="62">
        <v>8240584008</v>
      </c>
    </row>
    <row r="43" spans="1:26" ht="12.75">
      <c r="A43" s="58" t="s">
        <v>63</v>
      </c>
      <c r="B43" s="19">
        <v>-5442233000</v>
      </c>
      <c r="C43" s="19">
        <v>0</v>
      </c>
      <c r="D43" s="59">
        <v>-8130162888</v>
      </c>
      <c r="E43" s="60">
        <v>-8130162888</v>
      </c>
      <c r="F43" s="60">
        <v>-895173677</v>
      </c>
      <c r="G43" s="60">
        <v>-649093099</v>
      </c>
      <c r="H43" s="60">
        <v>-359046296</v>
      </c>
      <c r="I43" s="60">
        <v>-1903313072</v>
      </c>
      <c r="J43" s="60">
        <v>-240594612</v>
      </c>
      <c r="K43" s="60">
        <v>-516272166</v>
      </c>
      <c r="L43" s="60">
        <v>-433636999</v>
      </c>
      <c r="M43" s="60">
        <v>-1190503777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-3093816849</v>
      </c>
      <c r="W43" s="60">
        <v>-4056244510</v>
      </c>
      <c r="X43" s="60">
        <v>962427661</v>
      </c>
      <c r="Y43" s="61">
        <v>-23.73</v>
      </c>
      <c r="Z43" s="62">
        <v>-8130162888</v>
      </c>
    </row>
    <row r="44" spans="1:26" ht="12.75">
      <c r="A44" s="58" t="s">
        <v>64</v>
      </c>
      <c r="B44" s="19">
        <v>-233452000</v>
      </c>
      <c r="C44" s="19">
        <v>0</v>
      </c>
      <c r="D44" s="59">
        <v>2291235632</v>
      </c>
      <c r="E44" s="60">
        <v>2291235632</v>
      </c>
      <c r="F44" s="60">
        <v>-52061559</v>
      </c>
      <c r="G44" s="60">
        <v>0</v>
      </c>
      <c r="H44" s="60">
        <v>1497324657</v>
      </c>
      <c r="I44" s="60">
        <v>1445263098</v>
      </c>
      <c r="J44" s="60">
        <v>-34351954</v>
      </c>
      <c r="K44" s="60">
        <v>-80349407</v>
      </c>
      <c r="L44" s="60">
        <v>-112599576</v>
      </c>
      <c r="M44" s="60">
        <v>-227300937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1217962161</v>
      </c>
      <c r="W44" s="60">
        <v>-279245184</v>
      </c>
      <c r="X44" s="60">
        <v>1497207345</v>
      </c>
      <c r="Y44" s="61">
        <v>-536.16</v>
      </c>
      <c r="Z44" s="62">
        <v>2291235632</v>
      </c>
    </row>
    <row r="45" spans="1:26" ht="12.75">
      <c r="A45" s="70" t="s">
        <v>65</v>
      </c>
      <c r="B45" s="22">
        <v>2239824000</v>
      </c>
      <c r="C45" s="22">
        <v>0</v>
      </c>
      <c r="D45" s="99">
        <v>7039046140</v>
      </c>
      <c r="E45" s="100">
        <v>7039046140</v>
      </c>
      <c r="F45" s="100">
        <v>1735278279</v>
      </c>
      <c r="G45" s="100">
        <v>2465253917</v>
      </c>
      <c r="H45" s="100">
        <v>2879101312</v>
      </c>
      <c r="I45" s="100">
        <v>2879101312</v>
      </c>
      <c r="J45" s="100">
        <v>2310418984</v>
      </c>
      <c r="K45" s="100">
        <v>2260250889</v>
      </c>
      <c r="L45" s="100">
        <v>3185557657</v>
      </c>
      <c r="M45" s="100">
        <v>3185557657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3185557657</v>
      </c>
      <c r="W45" s="100">
        <v>4314367136</v>
      </c>
      <c r="X45" s="100">
        <v>-1128809479</v>
      </c>
      <c r="Y45" s="101">
        <v>-26.16</v>
      </c>
      <c r="Z45" s="102">
        <v>7039046140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2123543369</v>
      </c>
      <c r="C49" s="52">
        <v>0</v>
      </c>
      <c r="D49" s="129">
        <v>7990571452</v>
      </c>
      <c r="E49" s="54">
        <v>1673577318</v>
      </c>
      <c r="F49" s="54">
        <v>0</v>
      </c>
      <c r="G49" s="54">
        <v>0</v>
      </c>
      <c r="H49" s="54">
        <v>0</v>
      </c>
      <c r="I49" s="54">
        <v>1383507724</v>
      </c>
      <c r="J49" s="54">
        <v>0</v>
      </c>
      <c r="K49" s="54">
        <v>0</v>
      </c>
      <c r="L49" s="54">
        <v>0</v>
      </c>
      <c r="M49" s="54">
        <v>1103842737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1916105316</v>
      </c>
      <c r="W49" s="54">
        <v>4292012664</v>
      </c>
      <c r="X49" s="54">
        <v>15186269116</v>
      </c>
      <c r="Y49" s="54">
        <v>35669429696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3743634743</v>
      </c>
      <c r="C51" s="52">
        <v>0</v>
      </c>
      <c r="D51" s="129">
        <v>24289732</v>
      </c>
      <c r="E51" s="54">
        <v>16659349</v>
      </c>
      <c r="F51" s="54">
        <v>0</v>
      </c>
      <c r="G51" s="54">
        <v>0</v>
      </c>
      <c r="H51" s="54">
        <v>0</v>
      </c>
      <c r="I51" s="54">
        <v>4021430</v>
      </c>
      <c r="J51" s="54">
        <v>0</v>
      </c>
      <c r="K51" s="54">
        <v>0</v>
      </c>
      <c r="L51" s="54">
        <v>0</v>
      </c>
      <c r="M51" s="54">
        <v>1519992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7106858</v>
      </c>
      <c r="W51" s="54">
        <v>5062841</v>
      </c>
      <c r="X51" s="54">
        <v>43236830</v>
      </c>
      <c r="Y51" s="54">
        <v>3845531775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93.56753333832101</v>
      </c>
      <c r="C58" s="5">
        <f>IF(C67=0,0,+(C76/C67)*100)</f>
        <v>0</v>
      </c>
      <c r="D58" s="6">
        <f aca="true" t="shared" si="6" ref="D58:Z58">IF(D67=0,0,+(D76/D67)*100)</f>
        <v>93.79917120669684</v>
      </c>
      <c r="E58" s="7">
        <f t="shared" si="6"/>
        <v>93.79917120669684</v>
      </c>
      <c r="F58" s="7">
        <f t="shared" si="6"/>
        <v>83.46729315595977</v>
      </c>
      <c r="G58" s="7">
        <f t="shared" si="6"/>
        <v>106.26047124620716</v>
      </c>
      <c r="H58" s="7">
        <f t="shared" si="6"/>
        <v>89.50256748299698</v>
      </c>
      <c r="I58" s="7">
        <f t="shared" si="6"/>
        <v>92.80047988116786</v>
      </c>
      <c r="J58" s="7">
        <f t="shared" si="6"/>
        <v>106.97002671312659</v>
      </c>
      <c r="K58" s="7">
        <f t="shared" si="6"/>
        <v>97.33986979056114</v>
      </c>
      <c r="L58" s="7">
        <f t="shared" si="6"/>
        <v>87.44462644344338</v>
      </c>
      <c r="M58" s="7">
        <f t="shared" si="6"/>
        <v>96.80950573044419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94.76913170509846</v>
      </c>
      <c r="W58" s="7">
        <f t="shared" si="6"/>
        <v>93.77256254339399</v>
      </c>
      <c r="X58" s="7">
        <f t="shared" si="6"/>
        <v>0</v>
      </c>
      <c r="Y58" s="7">
        <f t="shared" si="6"/>
        <v>0</v>
      </c>
      <c r="Z58" s="8">
        <f t="shared" si="6"/>
        <v>93.79917120669684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96.6180060309043</v>
      </c>
      <c r="E59" s="10">
        <f t="shared" si="7"/>
        <v>96.6180060309043</v>
      </c>
      <c r="F59" s="10">
        <f t="shared" si="7"/>
        <v>71.98768530659694</v>
      </c>
      <c r="G59" s="10">
        <f t="shared" si="7"/>
        <v>88.25593653718099</v>
      </c>
      <c r="H59" s="10">
        <f t="shared" si="7"/>
        <v>87.99332011554381</v>
      </c>
      <c r="I59" s="10">
        <f t="shared" si="7"/>
        <v>82.38323995563039</v>
      </c>
      <c r="J59" s="10">
        <f t="shared" si="7"/>
        <v>92.2772997265484</v>
      </c>
      <c r="K59" s="10">
        <f t="shared" si="7"/>
        <v>81.130711263448</v>
      </c>
      <c r="L59" s="10">
        <f t="shared" si="7"/>
        <v>81.77826726766986</v>
      </c>
      <c r="M59" s="10">
        <f t="shared" si="7"/>
        <v>85.0723288380578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83.73460453608868</v>
      </c>
      <c r="W59" s="10">
        <f t="shared" si="7"/>
        <v>96.61800599263589</v>
      </c>
      <c r="X59" s="10">
        <f t="shared" si="7"/>
        <v>0</v>
      </c>
      <c r="Y59" s="10">
        <f t="shared" si="7"/>
        <v>0</v>
      </c>
      <c r="Z59" s="11">
        <f t="shared" si="7"/>
        <v>96.6180060309043</v>
      </c>
    </row>
    <row r="60" spans="1:26" ht="12.75">
      <c r="A60" s="38" t="s">
        <v>32</v>
      </c>
      <c r="B60" s="12">
        <f t="shared" si="7"/>
        <v>127.99403278794601</v>
      </c>
      <c r="C60" s="12">
        <f t="shared" si="7"/>
        <v>0</v>
      </c>
      <c r="D60" s="3">
        <f t="shared" si="7"/>
        <v>92.8637199697044</v>
      </c>
      <c r="E60" s="13">
        <f t="shared" si="7"/>
        <v>92.8637199697044</v>
      </c>
      <c r="F60" s="13">
        <f t="shared" si="7"/>
        <v>89.41804412419756</v>
      </c>
      <c r="G60" s="13">
        <f t="shared" si="7"/>
        <v>114.817876841764</v>
      </c>
      <c r="H60" s="13">
        <f t="shared" si="7"/>
        <v>90.96996170893115</v>
      </c>
      <c r="I60" s="13">
        <f t="shared" si="7"/>
        <v>98.11333816610401</v>
      </c>
      <c r="J60" s="13">
        <f t="shared" si="7"/>
        <v>115.58732630577072</v>
      </c>
      <c r="K60" s="13">
        <f t="shared" si="7"/>
        <v>105.70293844137075</v>
      </c>
      <c r="L60" s="13">
        <f t="shared" si="7"/>
        <v>90.98235870148089</v>
      </c>
      <c r="M60" s="13">
        <f t="shared" si="7"/>
        <v>103.35166818087534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100.65511564957899</v>
      </c>
      <c r="W60" s="13">
        <f t="shared" si="7"/>
        <v>92.86944932251284</v>
      </c>
      <c r="X60" s="13">
        <f t="shared" si="7"/>
        <v>0</v>
      </c>
      <c r="Y60" s="13">
        <f t="shared" si="7"/>
        <v>0</v>
      </c>
      <c r="Z60" s="14">
        <f t="shared" si="7"/>
        <v>92.8637199697044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96.4969220286107</v>
      </c>
      <c r="E61" s="13">
        <f t="shared" si="7"/>
        <v>96.4969220286107</v>
      </c>
      <c r="F61" s="13">
        <f t="shared" si="7"/>
        <v>98.11308539725184</v>
      </c>
      <c r="G61" s="13">
        <f t="shared" si="7"/>
        <v>112.00611790941531</v>
      </c>
      <c r="H61" s="13">
        <f t="shared" si="7"/>
        <v>106.17448975940826</v>
      </c>
      <c r="I61" s="13">
        <f t="shared" si="7"/>
        <v>105.56871198796134</v>
      </c>
      <c r="J61" s="13">
        <f t="shared" si="7"/>
        <v>140.40450568056147</v>
      </c>
      <c r="K61" s="13">
        <f t="shared" si="7"/>
        <v>121.79004165643579</v>
      </c>
      <c r="L61" s="13">
        <f t="shared" si="7"/>
        <v>104.37408392075183</v>
      </c>
      <c r="M61" s="13">
        <f t="shared" si="7"/>
        <v>120.86533796580743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112.4005626729924</v>
      </c>
      <c r="W61" s="13">
        <f t="shared" si="7"/>
        <v>96.4969220312949</v>
      </c>
      <c r="X61" s="13">
        <f t="shared" si="7"/>
        <v>0</v>
      </c>
      <c r="Y61" s="13">
        <f t="shared" si="7"/>
        <v>0</v>
      </c>
      <c r="Z61" s="14">
        <f t="shared" si="7"/>
        <v>96.4969220286107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87.32766172050286</v>
      </c>
      <c r="E62" s="13">
        <f t="shared" si="7"/>
        <v>87.32766172050286</v>
      </c>
      <c r="F62" s="13">
        <f t="shared" si="7"/>
        <v>123.00916352784692</v>
      </c>
      <c r="G62" s="13">
        <f t="shared" si="7"/>
        <v>193.3747556398061</v>
      </c>
      <c r="H62" s="13">
        <f t="shared" si="7"/>
        <v>120.68069917484546</v>
      </c>
      <c r="I62" s="13">
        <f t="shared" si="7"/>
        <v>139.5749976018802</v>
      </c>
      <c r="J62" s="13">
        <f t="shared" si="7"/>
        <v>157.7623239846844</v>
      </c>
      <c r="K62" s="13">
        <f t="shared" si="7"/>
        <v>133.16877039269977</v>
      </c>
      <c r="L62" s="13">
        <f t="shared" si="7"/>
        <v>124.93259275662257</v>
      </c>
      <c r="M62" s="13">
        <f t="shared" si="7"/>
        <v>137.4286157050906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138.41272455672916</v>
      </c>
      <c r="W62" s="13">
        <f t="shared" si="7"/>
        <v>87.3276664700006</v>
      </c>
      <c r="X62" s="13">
        <f t="shared" si="7"/>
        <v>0</v>
      </c>
      <c r="Y62" s="13">
        <f t="shared" si="7"/>
        <v>0</v>
      </c>
      <c r="Z62" s="14">
        <f t="shared" si="7"/>
        <v>87.32766172050286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87.33514676964329</v>
      </c>
      <c r="E63" s="13">
        <f t="shared" si="7"/>
        <v>87.33514676964329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87.33513851753615</v>
      </c>
      <c r="X63" s="13">
        <f t="shared" si="7"/>
        <v>0</v>
      </c>
      <c r="Y63" s="13">
        <f t="shared" si="7"/>
        <v>0</v>
      </c>
      <c r="Z63" s="14">
        <f t="shared" si="7"/>
        <v>87.33514676964329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102.88467914025252</v>
      </c>
      <c r="E64" s="13">
        <f t="shared" si="7"/>
        <v>102.88467914025252</v>
      </c>
      <c r="F64" s="13">
        <f t="shared" si="7"/>
        <v>101.27547904773009</v>
      </c>
      <c r="G64" s="13">
        <f t="shared" si="7"/>
        <v>88.05232130990933</v>
      </c>
      <c r="H64" s="13">
        <f t="shared" si="7"/>
        <v>82.32119025221097</v>
      </c>
      <c r="I64" s="13">
        <f t="shared" si="7"/>
        <v>90.50201277548064</v>
      </c>
      <c r="J64" s="13">
        <f t="shared" si="7"/>
        <v>96.22762674854954</v>
      </c>
      <c r="K64" s="13">
        <f t="shared" si="7"/>
        <v>88.61836327253552</v>
      </c>
      <c r="L64" s="13">
        <f t="shared" si="7"/>
        <v>81.78920061429733</v>
      </c>
      <c r="M64" s="13">
        <f t="shared" si="7"/>
        <v>88.76034099047874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89.6366380610852</v>
      </c>
      <c r="W64" s="13">
        <f t="shared" si="7"/>
        <v>102.88467922525535</v>
      </c>
      <c r="X64" s="13">
        <f t="shared" si="7"/>
        <v>0</v>
      </c>
      <c r="Y64" s="13">
        <f t="shared" si="7"/>
        <v>0</v>
      </c>
      <c r="Z64" s="14">
        <f t="shared" si="7"/>
        <v>102.88467914025252</v>
      </c>
    </row>
    <row r="65" spans="1:26" ht="12.75">
      <c r="A65" s="39" t="s">
        <v>107</v>
      </c>
      <c r="B65" s="12">
        <f t="shared" si="7"/>
        <v>8770.083973386632</v>
      </c>
      <c r="C65" s="12">
        <f t="shared" si="7"/>
        <v>0</v>
      </c>
      <c r="D65" s="3">
        <f t="shared" si="7"/>
        <v>70.75979609818313</v>
      </c>
      <c r="E65" s="13">
        <f t="shared" si="7"/>
        <v>70.75979609818313</v>
      </c>
      <c r="F65" s="13">
        <f t="shared" si="7"/>
        <v>0</v>
      </c>
      <c r="G65" s="13">
        <f t="shared" si="7"/>
        <v>491.06628132843707</v>
      </c>
      <c r="H65" s="13">
        <f t="shared" si="7"/>
        <v>14.61020975757534</v>
      </c>
      <c r="I65" s="13">
        <f t="shared" si="7"/>
        <v>162.32012680166523</v>
      </c>
      <c r="J65" s="13">
        <f t="shared" si="7"/>
        <v>5.59209860477009</v>
      </c>
      <c r="K65" s="13">
        <f t="shared" si="7"/>
        <v>248.34805172695513</v>
      </c>
      <c r="L65" s="13">
        <f t="shared" si="7"/>
        <v>25.288689483352726</v>
      </c>
      <c r="M65" s="13">
        <f t="shared" si="7"/>
        <v>95.85924499321067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130.44370477322977</v>
      </c>
      <c r="W65" s="13">
        <f t="shared" si="7"/>
        <v>70.75979599948495</v>
      </c>
      <c r="X65" s="13">
        <f t="shared" si="7"/>
        <v>0</v>
      </c>
      <c r="Y65" s="13">
        <f t="shared" si="7"/>
        <v>0</v>
      </c>
      <c r="Z65" s="14">
        <f t="shared" si="7"/>
        <v>70.75979609818313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93.87725333029982</v>
      </c>
      <c r="E66" s="16">
        <f t="shared" si="7"/>
        <v>93.87725333029982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93.87725320668565</v>
      </c>
      <c r="X66" s="16">
        <f t="shared" si="7"/>
        <v>0</v>
      </c>
      <c r="Y66" s="16">
        <f t="shared" si="7"/>
        <v>0</v>
      </c>
      <c r="Z66" s="17">
        <f t="shared" si="7"/>
        <v>93.87725333029982</v>
      </c>
    </row>
    <row r="67" spans="1:26" ht="12.75" hidden="1">
      <c r="A67" s="41" t="s">
        <v>287</v>
      </c>
      <c r="B67" s="24">
        <v>34586109995</v>
      </c>
      <c r="C67" s="24"/>
      <c r="D67" s="25">
        <v>40902129724</v>
      </c>
      <c r="E67" s="26">
        <v>40902129724</v>
      </c>
      <c r="F67" s="26">
        <v>3663723374</v>
      </c>
      <c r="G67" s="26">
        <v>3399727267</v>
      </c>
      <c r="H67" s="26">
        <v>3507092943</v>
      </c>
      <c r="I67" s="26">
        <v>10570543584</v>
      </c>
      <c r="J67" s="26">
        <v>3190482392</v>
      </c>
      <c r="K67" s="26">
        <v>3356835755</v>
      </c>
      <c r="L67" s="26">
        <v>3651655006</v>
      </c>
      <c r="M67" s="26">
        <v>10198973153</v>
      </c>
      <c r="N67" s="26"/>
      <c r="O67" s="26"/>
      <c r="P67" s="26"/>
      <c r="Q67" s="26"/>
      <c r="R67" s="26"/>
      <c r="S67" s="26"/>
      <c r="T67" s="26"/>
      <c r="U67" s="26"/>
      <c r="V67" s="26">
        <v>20769516737</v>
      </c>
      <c r="W67" s="26">
        <v>21149292565</v>
      </c>
      <c r="X67" s="26"/>
      <c r="Y67" s="25"/>
      <c r="Z67" s="27">
        <v>40902129724</v>
      </c>
    </row>
    <row r="68" spans="1:26" ht="12.75" hidden="1">
      <c r="A68" s="37" t="s">
        <v>31</v>
      </c>
      <c r="B68" s="19">
        <v>9087955999</v>
      </c>
      <c r="C68" s="19"/>
      <c r="D68" s="20">
        <v>10098983000</v>
      </c>
      <c r="E68" s="21">
        <v>10098983000</v>
      </c>
      <c r="F68" s="21">
        <v>1146950195</v>
      </c>
      <c r="G68" s="21">
        <v>1040539217</v>
      </c>
      <c r="H68" s="21">
        <v>1036065825</v>
      </c>
      <c r="I68" s="21">
        <v>3223555237</v>
      </c>
      <c r="J68" s="21">
        <v>1086147656</v>
      </c>
      <c r="K68" s="21">
        <v>1044907695</v>
      </c>
      <c r="L68" s="21">
        <v>1125369283</v>
      </c>
      <c r="M68" s="21">
        <v>3256424634</v>
      </c>
      <c r="N68" s="21"/>
      <c r="O68" s="21"/>
      <c r="P68" s="21"/>
      <c r="Q68" s="21"/>
      <c r="R68" s="21"/>
      <c r="S68" s="21"/>
      <c r="T68" s="21"/>
      <c r="U68" s="21"/>
      <c r="V68" s="21">
        <v>6479979871</v>
      </c>
      <c r="W68" s="21">
        <v>5049491502</v>
      </c>
      <c r="X68" s="21"/>
      <c r="Y68" s="20"/>
      <c r="Z68" s="23">
        <v>10098983000</v>
      </c>
    </row>
    <row r="69" spans="1:26" ht="12.75" hidden="1">
      <c r="A69" s="38" t="s">
        <v>32</v>
      </c>
      <c r="B69" s="19">
        <v>25283499000</v>
      </c>
      <c r="C69" s="19"/>
      <c r="D69" s="20">
        <v>30460309724</v>
      </c>
      <c r="E69" s="21">
        <v>30460309724</v>
      </c>
      <c r="F69" s="21">
        <v>2496529480</v>
      </c>
      <c r="G69" s="21">
        <v>2346523606</v>
      </c>
      <c r="H69" s="21">
        <v>2448357093</v>
      </c>
      <c r="I69" s="21">
        <v>7291410179</v>
      </c>
      <c r="J69" s="21">
        <v>2085515961</v>
      </c>
      <c r="K69" s="21">
        <v>2289244314</v>
      </c>
      <c r="L69" s="21">
        <v>2498142070</v>
      </c>
      <c r="M69" s="21">
        <v>6872902345</v>
      </c>
      <c r="N69" s="21"/>
      <c r="O69" s="21"/>
      <c r="P69" s="21"/>
      <c r="Q69" s="21"/>
      <c r="R69" s="21"/>
      <c r="S69" s="21"/>
      <c r="T69" s="21"/>
      <c r="U69" s="21"/>
      <c r="V69" s="21">
        <v>14164312524</v>
      </c>
      <c r="W69" s="21">
        <v>15929231491</v>
      </c>
      <c r="X69" s="21"/>
      <c r="Y69" s="20"/>
      <c r="Z69" s="23">
        <v>30460309724</v>
      </c>
    </row>
    <row r="70" spans="1:26" ht="12.75" hidden="1">
      <c r="A70" s="39" t="s">
        <v>103</v>
      </c>
      <c r="B70" s="19">
        <v>13671172000</v>
      </c>
      <c r="C70" s="19"/>
      <c r="D70" s="20">
        <v>16778616000</v>
      </c>
      <c r="E70" s="21">
        <v>16778616000</v>
      </c>
      <c r="F70" s="21">
        <v>1340233679</v>
      </c>
      <c r="G70" s="21">
        <v>1430805755</v>
      </c>
      <c r="H70" s="21">
        <v>1290249415</v>
      </c>
      <c r="I70" s="21">
        <v>4061288849</v>
      </c>
      <c r="J70" s="21">
        <v>981660182</v>
      </c>
      <c r="K70" s="21">
        <v>1072920886</v>
      </c>
      <c r="L70" s="21">
        <v>1223251839</v>
      </c>
      <c r="M70" s="21">
        <v>3277832907</v>
      </c>
      <c r="N70" s="21"/>
      <c r="O70" s="21"/>
      <c r="P70" s="21"/>
      <c r="Q70" s="21"/>
      <c r="R70" s="21"/>
      <c r="S70" s="21"/>
      <c r="T70" s="21"/>
      <c r="U70" s="21"/>
      <c r="V70" s="21">
        <v>7339121756</v>
      </c>
      <c r="W70" s="21">
        <v>8817666000</v>
      </c>
      <c r="X70" s="21"/>
      <c r="Y70" s="20"/>
      <c r="Z70" s="23">
        <v>16778616000</v>
      </c>
    </row>
    <row r="71" spans="1:26" ht="12.75" hidden="1">
      <c r="A71" s="39" t="s">
        <v>104</v>
      </c>
      <c r="B71" s="19">
        <v>5812542686</v>
      </c>
      <c r="C71" s="19"/>
      <c r="D71" s="20">
        <v>7351906400</v>
      </c>
      <c r="E71" s="21">
        <v>7351906400</v>
      </c>
      <c r="F71" s="21">
        <v>621500594</v>
      </c>
      <c r="G71" s="21">
        <v>402937968</v>
      </c>
      <c r="H71" s="21">
        <v>602419270</v>
      </c>
      <c r="I71" s="21">
        <v>1626857832</v>
      </c>
      <c r="J71" s="21">
        <v>563758896</v>
      </c>
      <c r="K71" s="21">
        <v>667983526</v>
      </c>
      <c r="L71" s="21">
        <v>689643615</v>
      </c>
      <c r="M71" s="21">
        <v>1921386037</v>
      </c>
      <c r="N71" s="21"/>
      <c r="O71" s="21"/>
      <c r="P71" s="21"/>
      <c r="Q71" s="21"/>
      <c r="R71" s="21"/>
      <c r="S71" s="21"/>
      <c r="T71" s="21"/>
      <c r="U71" s="21"/>
      <c r="V71" s="21">
        <v>3548243869</v>
      </c>
      <c r="W71" s="21">
        <v>3911876000</v>
      </c>
      <c r="X71" s="21"/>
      <c r="Y71" s="20"/>
      <c r="Z71" s="23">
        <v>7351906400</v>
      </c>
    </row>
    <row r="72" spans="1:26" ht="12.75" hidden="1">
      <c r="A72" s="39" t="s">
        <v>105</v>
      </c>
      <c r="B72" s="19">
        <v>3875028457</v>
      </c>
      <c r="C72" s="19"/>
      <c r="D72" s="20">
        <v>4234281600</v>
      </c>
      <c r="E72" s="21">
        <v>4234281600</v>
      </c>
      <c r="F72" s="21">
        <v>346784626</v>
      </c>
      <c r="G72" s="21">
        <v>319735540</v>
      </c>
      <c r="H72" s="21">
        <v>366102721</v>
      </c>
      <c r="I72" s="21">
        <v>1032622887</v>
      </c>
      <c r="J72" s="21">
        <v>360978678</v>
      </c>
      <c r="K72" s="21">
        <v>359272660</v>
      </c>
      <c r="L72" s="21">
        <v>397170750</v>
      </c>
      <c r="M72" s="21">
        <v>1117422088</v>
      </c>
      <c r="N72" s="21"/>
      <c r="O72" s="21"/>
      <c r="P72" s="21"/>
      <c r="Q72" s="21"/>
      <c r="R72" s="21"/>
      <c r="S72" s="21"/>
      <c r="T72" s="21"/>
      <c r="U72" s="21"/>
      <c r="V72" s="21">
        <v>2150044975</v>
      </c>
      <c r="W72" s="21">
        <v>2155034000</v>
      </c>
      <c r="X72" s="21"/>
      <c r="Y72" s="20"/>
      <c r="Z72" s="23">
        <v>4234281600</v>
      </c>
    </row>
    <row r="73" spans="1:26" ht="12.75" hidden="1">
      <c r="A73" s="39" t="s">
        <v>106</v>
      </c>
      <c r="B73" s="19">
        <v>1555758592</v>
      </c>
      <c r="C73" s="19"/>
      <c r="D73" s="20">
        <v>1539894000</v>
      </c>
      <c r="E73" s="21">
        <v>1539894000</v>
      </c>
      <c r="F73" s="21">
        <v>150974883</v>
      </c>
      <c r="G73" s="21">
        <v>157691159</v>
      </c>
      <c r="H73" s="21">
        <v>151601886</v>
      </c>
      <c r="I73" s="21">
        <v>460267928</v>
      </c>
      <c r="J73" s="21">
        <v>146610731</v>
      </c>
      <c r="K73" s="21">
        <v>154011786</v>
      </c>
      <c r="L73" s="21">
        <v>153908532</v>
      </c>
      <c r="M73" s="21">
        <v>454531049</v>
      </c>
      <c r="N73" s="21"/>
      <c r="O73" s="21"/>
      <c r="P73" s="21"/>
      <c r="Q73" s="21"/>
      <c r="R73" s="21"/>
      <c r="S73" s="21"/>
      <c r="T73" s="21"/>
      <c r="U73" s="21"/>
      <c r="V73" s="21">
        <v>914798977</v>
      </c>
      <c r="W73" s="21">
        <v>769388735</v>
      </c>
      <c r="X73" s="21"/>
      <c r="Y73" s="20"/>
      <c r="Z73" s="23">
        <v>1539894000</v>
      </c>
    </row>
    <row r="74" spans="1:26" ht="12.75" hidden="1">
      <c r="A74" s="39" t="s">
        <v>107</v>
      </c>
      <c r="B74" s="19">
        <v>368997265</v>
      </c>
      <c r="C74" s="19"/>
      <c r="D74" s="20">
        <v>555611724</v>
      </c>
      <c r="E74" s="21">
        <v>555611724</v>
      </c>
      <c r="F74" s="21">
        <v>37035698</v>
      </c>
      <c r="G74" s="21">
        <v>35353184</v>
      </c>
      <c r="H74" s="21">
        <v>37983801</v>
      </c>
      <c r="I74" s="21">
        <v>110372683</v>
      </c>
      <c r="J74" s="21">
        <v>32507474</v>
      </c>
      <c r="K74" s="21">
        <v>35055456</v>
      </c>
      <c r="L74" s="21">
        <v>34167334</v>
      </c>
      <c r="M74" s="21">
        <v>101730264</v>
      </c>
      <c r="N74" s="21"/>
      <c r="O74" s="21"/>
      <c r="P74" s="21"/>
      <c r="Q74" s="21"/>
      <c r="R74" s="21"/>
      <c r="S74" s="21"/>
      <c r="T74" s="21"/>
      <c r="U74" s="21"/>
      <c r="V74" s="21">
        <v>212102947</v>
      </c>
      <c r="W74" s="21">
        <v>275266756</v>
      </c>
      <c r="X74" s="21"/>
      <c r="Y74" s="20"/>
      <c r="Z74" s="23">
        <v>555611724</v>
      </c>
    </row>
    <row r="75" spans="1:26" ht="12.75" hidden="1">
      <c r="A75" s="40" t="s">
        <v>110</v>
      </c>
      <c r="B75" s="28">
        <v>214654996</v>
      </c>
      <c r="C75" s="28"/>
      <c r="D75" s="29">
        <v>342837000</v>
      </c>
      <c r="E75" s="30">
        <v>342837000</v>
      </c>
      <c r="F75" s="30">
        <v>20243699</v>
      </c>
      <c r="G75" s="30">
        <v>12664444</v>
      </c>
      <c r="H75" s="30">
        <v>22670025</v>
      </c>
      <c r="I75" s="30">
        <v>55578168</v>
      </c>
      <c r="J75" s="30">
        <v>18818775</v>
      </c>
      <c r="K75" s="30">
        <v>22683746</v>
      </c>
      <c r="L75" s="30">
        <v>28143653</v>
      </c>
      <c r="M75" s="30">
        <v>69646174</v>
      </c>
      <c r="N75" s="30"/>
      <c r="O75" s="30"/>
      <c r="P75" s="30"/>
      <c r="Q75" s="30"/>
      <c r="R75" s="30"/>
      <c r="S75" s="30"/>
      <c r="T75" s="30"/>
      <c r="U75" s="30"/>
      <c r="V75" s="30">
        <v>125224342</v>
      </c>
      <c r="W75" s="30">
        <v>170569572</v>
      </c>
      <c r="X75" s="30"/>
      <c r="Y75" s="29"/>
      <c r="Z75" s="31">
        <v>342837000</v>
      </c>
    </row>
    <row r="76" spans="1:26" ht="12.75" hidden="1">
      <c r="A76" s="42" t="s">
        <v>288</v>
      </c>
      <c r="B76" s="32">
        <v>32361370000</v>
      </c>
      <c r="C76" s="32"/>
      <c r="D76" s="33">
        <v>38365858687</v>
      </c>
      <c r="E76" s="34">
        <v>38365858687</v>
      </c>
      <c r="F76" s="34">
        <v>3058010729</v>
      </c>
      <c r="G76" s="34">
        <v>3612566215</v>
      </c>
      <c r="H76" s="34">
        <v>3138938228</v>
      </c>
      <c r="I76" s="34">
        <v>9809515172</v>
      </c>
      <c r="J76" s="34">
        <v>3412859867</v>
      </c>
      <c r="K76" s="34">
        <v>3267539553</v>
      </c>
      <c r="L76" s="34">
        <v>3193176079</v>
      </c>
      <c r="M76" s="34">
        <v>9873575499</v>
      </c>
      <c r="N76" s="34"/>
      <c r="O76" s="34"/>
      <c r="P76" s="34"/>
      <c r="Q76" s="34"/>
      <c r="R76" s="34"/>
      <c r="S76" s="34"/>
      <c r="T76" s="34"/>
      <c r="U76" s="34"/>
      <c r="V76" s="34">
        <v>19683090671</v>
      </c>
      <c r="W76" s="34">
        <v>19832233598</v>
      </c>
      <c r="X76" s="34"/>
      <c r="Y76" s="33"/>
      <c r="Z76" s="35">
        <v>38365858687</v>
      </c>
    </row>
    <row r="77" spans="1:26" ht="12.75" hidden="1">
      <c r="A77" s="37" t="s">
        <v>31</v>
      </c>
      <c r="B77" s="19"/>
      <c r="C77" s="19"/>
      <c r="D77" s="20">
        <v>9757436004</v>
      </c>
      <c r="E77" s="21">
        <v>9757436004</v>
      </c>
      <c r="F77" s="21">
        <v>825662897</v>
      </c>
      <c r="G77" s="21">
        <v>918337631</v>
      </c>
      <c r="H77" s="21">
        <v>911668718</v>
      </c>
      <c r="I77" s="21">
        <v>2655669246</v>
      </c>
      <c r="J77" s="21">
        <v>1002267728</v>
      </c>
      <c r="K77" s="21">
        <v>847741045</v>
      </c>
      <c r="L77" s="21">
        <v>920307500</v>
      </c>
      <c r="M77" s="21">
        <v>2770316273</v>
      </c>
      <c r="N77" s="21"/>
      <c r="O77" s="21"/>
      <c r="P77" s="21"/>
      <c r="Q77" s="21"/>
      <c r="R77" s="21"/>
      <c r="S77" s="21"/>
      <c r="T77" s="21"/>
      <c r="U77" s="21"/>
      <c r="V77" s="21">
        <v>5425985519</v>
      </c>
      <c r="W77" s="21">
        <v>4878718002</v>
      </c>
      <c r="X77" s="21"/>
      <c r="Y77" s="20"/>
      <c r="Z77" s="23">
        <v>9757436004</v>
      </c>
    </row>
    <row r="78" spans="1:26" ht="12.75" hidden="1">
      <c r="A78" s="38" t="s">
        <v>32</v>
      </c>
      <c r="B78" s="19">
        <v>32361370000</v>
      </c>
      <c r="C78" s="19"/>
      <c r="D78" s="20">
        <v>28286576724</v>
      </c>
      <c r="E78" s="21">
        <v>28286576724</v>
      </c>
      <c r="F78" s="21">
        <v>2232347832</v>
      </c>
      <c r="G78" s="21">
        <v>2694228584</v>
      </c>
      <c r="H78" s="21">
        <v>2227269510</v>
      </c>
      <c r="I78" s="21">
        <v>7153845926</v>
      </c>
      <c r="J78" s="21">
        <v>2410592139</v>
      </c>
      <c r="K78" s="21">
        <v>2419798508</v>
      </c>
      <c r="L78" s="21">
        <v>2272868579</v>
      </c>
      <c r="M78" s="21">
        <v>7103259226</v>
      </c>
      <c r="N78" s="21"/>
      <c r="O78" s="21"/>
      <c r="P78" s="21"/>
      <c r="Q78" s="21"/>
      <c r="R78" s="21"/>
      <c r="S78" s="21"/>
      <c r="T78" s="21"/>
      <c r="U78" s="21"/>
      <c r="V78" s="21">
        <v>14257105152</v>
      </c>
      <c r="W78" s="21">
        <v>14793389567</v>
      </c>
      <c r="X78" s="21"/>
      <c r="Y78" s="20"/>
      <c r="Z78" s="23">
        <v>28286576724</v>
      </c>
    </row>
    <row r="79" spans="1:26" ht="12.75" hidden="1">
      <c r="A79" s="39" t="s">
        <v>103</v>
      </c>
      <c r="B79" s="19"/>
      <c r="C79" s="19"/>
      <c r="D79" s="20">
        <v>16190847999</v>
      </c>
      <c r="E79" s="21">
        <v>16190847999</v>
      </c>
      <c r="F79" s="21">
        <v>1314944614</v>
      </c>
      <c r="G79" s="21">
        <v>1602589981</v>
      </c>
      <c r="H79" s="21">
        <v>1369915733</v>
      </c>
      <c r="I79" s="21">
        <v>4287450328</v>
      </c>
      <c r="J79" s="21">
        <v>1378295126</v>
      </c>
      <c r="K79" s="21">
        <v>1306710794</v>
      </c>
      <c r="L79" s="21">
        <v>1276757901</v>
      </c>
      <c r="M79" s="21">
        <v>3961763821</v>
      </c>
      <c r="N79" s="21"/>
      <c r="O79" s="21"/>
      <c r="P79" s="21"/>
      <c r="Q79" s="21"/>
      <c r="R79" s="21"/>
      <c r="S79" s="21"/>
      <c r="T79" s="21"/>
      <c r="U79" s="21"/>
      <c r="V79" s="21">
        <v>8249214149</v>
      </c>
      <c r="W79" s="21">
        <v>8508776285</v>
      </c>
      <c r="X79" s="21"/>
      <c r="Y79" s="20"/>
      <c r="Z79" s="23">
        <v>16190847999</v>
      </c>
    </row>
    <row r="80" spans="1:26" ht="12.75" hidden="1">
      <c r="A80" s="39" t="s">
        <v>104</v>
      </c>
      <c r="B80" s="19"/>
      <c r="C80" s="19"/>
      <c r="D80" s="20">
        <v>6420247951</v>
      </c>
      <c r="E80" s="21">
        <v>6420247951</v>
      </c>
      <c r="F80" s="21">
        <v>764502682</v>
      </c>
      <c r="G80" s="21">
        <v>779180311</v>
      </c>
      <c r="H80" s="21">
        <v>727003787</v>
      </c>
      <c r="I80" s="21">
        <v>2270686780</v>
      </c>
      <c r="J80" s="21">
        <v>889399136</v>
      </c>
      <c r="K80" s="21">
        <v>889545448</v>
      </c>
      <c r="L80" s="21">
        <v>861589649</v>
      </c>
      <c r="M80" s="21">
        <v>2640534233</v>
      </c>
      <c r="N80" s="21"/>
      <c r="O80" s="21"/>
      <c r="P80" s="21"/>
      <c r="Q80" s="21"/>
      <c r="R80" s="21"/>
      <c r="S80" s="21"/>
      <c r="T80" s="21"/>
      <c r="U80" s="21"/>
      <c r="V80" s="21">
        <v>4911221013</v>
      </c>
      <c r="W80" s="21">
        <v>3416150026</v>
      </c>
      <c r="X80" s="21"/>
      <c r="Y80" s="20"/>
      <c r="Z80" s="23">
        <v>6420247951</v>
      </c>
    </row>
    <row r="81" spans="1:26" ht="12.75" hidden="1">
      <c r="A81" s="39" t="s">
        <v>105</v>
      </c>
      <c r="B81" s="19"/>
      <c r="C81" s="19"/>
      <c r="D81" s="20">
        <v>3698016050</v>
      </c>
      <c r="E81" s="21">
        <v>3698016050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1882101929</v>
      </c>
      <c r="X81" s="21"/>
      <c r="Y81" s="20"/>
      <c r="Z81" s="23">
        <v>3698016050</v>
      </c>
    </row>
    <row r="82" spans="1:26" ht="12.75" hidden="1">
      <c r="A82" s="39" t="s">
        <v>106</v>
      </c>
      <c r="B82" s="19"/>
      <c r="C82" s="19"/>
      <c r="D82" s="20">
        <v>1584315001</v>
      </c>
      <c r="E82" s="21">
        <v>1584315001</v>
      </c>
      <c r="F82" s="21">
        <v>152900536</v>
      </c>
      <c r="G82" s="21">
        <v>138850726</v>
      </c>
      <c r="H82" s="21">
        <v>124800477</v>
      </c>
      <c r="I82" s="21">
        <v>416551739</v>
      </c>
      <c r="J82" s="21">
        <v>141080027</v>
      </c>
      <c r="K82" s="21">
        <v>136482724</v>
      </c>
      <c r="L82" s="21">
        <v>125880558</v>
      </c>
      <c r="M82" s="21">
        <v>403443309</v>
      </c>
      <c r="N82" s="21"/>
      <c r="O82" s="21"/>
      <c r="P82" s="21"/>
      <c r="Q82" s="21"/>
      <c r="R82" s="21"/>
      <c r="S82" s="21"/>
      <c r="T82" s="21"/>
      <c r="U82" s="21"/>
      <c r="V82" s="21">
        <v>819995048</v>
      </c>
      <c r="W82" s="21">
        <v>791583132</v>
      </c>
      <c r="X82" s="21"/>
      <c r="Y82" s="20"/>
      <c r="Z82" s="23">
        <v>1584315001</v>
      </c>
    </row>
    <row r="83" spans="1:26" ht="12.75" hidden="1">
      <c r="A83" s="39" t="s">
        <v>107</v>
      </c>
      <c r="B83" s="19">
        <v>32361370000</v>
      </c>
      <c r="C83" s="19"/>
      <c r="D83" s="20">
        <v>393149723</v>
      </c>
      <c r="E83" s="21">
        <v>393149723</v>
      </c>
      <c r="F83" s="21"/>
      <c r="G83" s="21">
        <v>173607566</v>
      </c>
      <c r="H83" s="21">
        <v>5549513</v>
      </c>
      <c r="I83" s="21">
        <v>179157079</v>
      </c>
      <c r="J83" s="21">
        <v>1817850</v>
      </c>
      <c r="K83" s="21">
        <v>87059542</v>
      </c>
      <c r="L83" s="21">
        <v>8640471</v>
      </c>
      <c r="M83" s="21">
        <v>97517863</v>
      </c>
      <c r="N83" s="21"/>
      <c r="O83" s="21"/>
      <c r="P83" s="21"/>
      <c r="Q83" s="21"/>
      <c r="R83" s="21"/>
      <c r="S83" s="21"/>
      <c r="T83" s="21"/>
      <c r="U83" s="21"/>
      <c r="V83" s="21">
        <v>276674942</v>
      </c>
      <c r="W83" s="21">
        <v>194778195</v>
      </c>
      <c r="X83" s="21"/>
      <c r="Y83" s="20"/>
      <c r="Z83" s="23">
        <v>393149723</v>
      </c>
    </row>
    <row r="84" spans="1:26" ht="12.75" hidden="1">
      <c r="A84" s="40" t="s">
        <v>110</v>
      </c>
      <c r="B84" s="28"/>
      <c r="C84" s="28"/>
      <c r="D84" s="29">
        <v>321845959</v>
      </c>
      <c r="E84" s="30">
        <v>321845959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160126029</v>
      </c>
      <c r="X84" s="30"/>
      <c r="Y84" s="29"/>
      <c r="Z84" s="31">
        <v>321845959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3067546066</v>
      </c>
      <c r="F5" s="358">
        <f t="shared" si="0"/>
        <v>3067546066</v>
      </c>
      <c r="G5" s="358">
        <f t="shared" si="0"/>
        <v>0</v>
      </c>
      <c r="H5" s="356">
        <f t="shared" si="0"/>
        <v>0</v>
      </c>
      <c r="I5" s="356">
        <f t="shared" si="0"/>
        <v>265244108</v>
      </c>
      <c r="J5" s="358">
        <f t="shared" si="0"/>
        <v>265244108</v>
      </c>
      <c r="K5" s="358">
        <f t="shared" si="0"/>
        <v>181731554</v>
      </c>
      <c r="L5" s="356">
        <f t="shared" si="0"/>
        <v>265244108</v>
      </c>
      <c r="M5" s="356">
        <f t="shared" si="0"/>
        <v>0</v>
      </c>
      <c r="N5" s="358">
        <f t="shared" si="0"/>
        <v>446975662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712219770</v>
      </c>
      <c r="X5" s="356">
        <f t="shared" si="0"/>
        <v>1533773033</v>
      </c>
      <c r="Y5" s="358">
        <f t="shared" si="0"/>
        <v>-821553263</v>
      </c>
      <c r="Z5" s="359">
        <f>+IF(X5&lt;&gt;0,+(Y5/X5)*100,0)</f>
        <v>-53.56420052535895</v>
      </c>
      <c r="AA5" s="360">
        <f>+AA6+AA8+AA11+AA13+AA15</f>
        <v>3067546066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1086481248</v>
      </c>
      <c r="F6" s="59">
        <f t="shared" si="1"/>
        <v>1086481248</v>
      </c>
      <c r="G6" s="59">
        <f t="shared" si="1"/>
        <v>0</v>
      </c>
      <c r="H6" s="60">
        <f t="shared" si="1"/>
        <v>0</v>
      </c>
      <c r="I6" s="60">
        <f t="shared" si="1"/>
        <v>73643442</v>
      </c>
      <c r="J6" s="59">
        <f t="shared" si="1"/>
        <v>73643442</v>
      </c>
      <c r="K6" s="59">
        <f t="shared" si="1"/>
        <v>-1426423</v>
      </c>
      <c r="L6" s="60">
        <f t="shared" si="1"/>
        <v>73643442</v>
      </c>
      <c r="M6" s="60">
        <f t="shared" si="1"/>
        <v>0</v>
      </c>
      <c r="N6" s="59">
        <f t="shared" si="1"/>
        <v>72217019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145860461</v>
      </c>
      <c r="X6" s="60">
        <f t="shared" si="1"/>
        <v>543240624</v>
      </c>
      <c r="Y6" s="59">
        <f t="shared" si="1"/>
        <v>-397380163</v>
      </c>
      <c r="Z6" s="61">
        <f>+IF(X6&lt;&gt;0,+(Y6/X6)*100,0)</f>
        <v>-73.14993493564648</v>
      </c>
      <c r="AA6" s="62">
        <f t="shared" si="1"/>
        <v>1086481248</v>
      </c>
    </row>
    <row r="7" spans="1:27" ht="12.75">
      <c r="A7" s="291" t="s">
        <v>230</v>
      </c>
      <c r="B7" s="142"/>
      <c r="C7" s="60"/>
      <c r="D7" s="340"/>
      <c r="E7" s="60">
        <v>1086481248</v>
      </c>
      <c r="F7" s="59">
        <v>1086481248</v>
      </c>
      <c r="G7" s="59"/>
      <c r="H7" s="60"/>
      <c r="I7" s="60">
        <v>73643442</v>
      </c>
      <c r="J7" s="59">
        <v>73643442</v>
      </c>
      <c r="K7" s="59">
        <v>-1426423</v>
      </c>
      <c r="L7" s="60">
        <v>73643442</v>
      </c>
      <c r="M7" s="60"/>
      <c r="N7" s="59">
        <v>72217019</v>
      </c>
      <c r="O7" s="59"/>
      <c r="P7" s="60"/>
      <c r="Q7" s="60"/>
      <c r="R7" s="59"/>
      <c r="S7" s="59"/>
      <c r="T7" s="60"/>
      <c r="U7" s="60"/>
      <c r="V7" s="59"/>
      <c r="W7" s="59">
        <v>145860461</v>
      </c>
      <c r="X7" s="60">
        <v>543240624</v>
      </c>
      <c r="Y7" s="59">
        <v>-397380163</v>
      </c>
      <c r="Z7" s="61">
        <v>-73.15</v>
      </c>
      <c r="AA7" s="62">
        <v>1086481248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626561818</v>
      </c>
      <c r="F8" s="59">
        <f t="shared" si="2"/>
        <v>626561818</v>
      </c>
      <c r="G8" s="59">
        <f t="shared" si="2"/>
        <v>0</v>
      </c>
      <c r="H8" s="60">
        <f t="shared" si="2"/>
        <v>0</v>
      </c>
      <c r="I8" s="60">
        <f t="shared" si="2"/>
        <v>70139174</v>
      </c>
      <c r="J8" s="59">
        <f t="shared" si="2"/>
        <v>70139174</v>
      </c>
      <c r="K8" s="59">
        <f t="shared" si="2"/>
        <v>72963296</v>
      </c>
      <c r="L8" s="60">
        <f t="shared" si="2"/>
        <v>70139174</v>
      </c>
      <c r="M8" s="60">
        <f t="shared" si="2"/>
        <v>0</v>
      </c>
      <c r="N8" s="59">
        <f t="shared" si="2"/>
        <v>143102470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213241644</v>
      </c>
      <c r="X8" s="60">
        <f t="shared" si="2"/>
        <v>313280909</v>
      </c>
      <c r="Y8" s="59">
        <f t="shared" si="2"/>
        <v>-100039265</v>
      </c>
      <c r="Z8" s="61">
        <f>+IF(X8&lt;&gt;0,+(Y8/X8)*100,0)</f>
        <v>-31.93276772572184</v>
      </c>
      <c r="AA8" s="62">
        <f>SUM(AA9:AA10)</f>
        <v>626561818</v>
      </c>
    </row>
    <row r="9" spans="1:27" ht="12.75">
      <c r="A9" s="291" t="s">
        <v>231</v>
      </c>
      <c r="B9" s="142"/>
      <c r="C9" s="60"/>
      <c r="D9" s="340"/>
      <c r="E9" s="60">
        <v>626561818</v>
      </c>
      <c r="F9" s="59">
        <v>626561818</v>
      </c>
      <c r="G9" s="59"/>
      <c r="H9" s="60"/>
      <c r="I9" s="60">
        <v>70139174</v>
      </c>
      <c r="J9" s="59">
        <v>70139174</v>
      </c>
      <c r="K9" s="59">
        <v>72963296</v>
      </c>
      <c r="L9" s="60">
        <v>70139174</v>
      </c>
      <c r="M9" s="60"/>
      <c r="N9" s="59">
        <v>143102470</v>
      </c>
      <c r="O9" s="59"/>
      <c r="P9" s="60"/>
      <c r="Q9" s="60"/>
      <c r="R9" s="59"/>
      <c r="S9" s="59"/>
      <c r="T9" s="60"/>
      <c r="U9" s="60"/>
      <c r="V9" s="59"/>
      <c r="W9" s="59">
        <v>213241644</v>
      </c>
      <c r="X9" s="60">
        <v>313280909</v>
      </c>
      <c r="Y9" s="59">
        <v>-100039265</v>
      </c>
      <c r="Z9" s="61">
        <v>-31.93</v>
      </c>
      <c r="AA9" s="62">
        <v>626561818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578650000</v>
      </c>
      <c r="F11" s="364">
        <f t="shared" si="3"/>
        <v>578650000</v>
      </c>
      <c r="G11" s="364">
        <f t="shared" si="3"/>
        <v>0</v>
      </c>
      <c r="H11" s="362">
        <f t="shared" si="3"/>
        <v>0</v>
      </c>
      <c r="I11" s="362">
        <f t="shared" si="3"/>
        <v>72876895</v>
      </c>
      <c r="J11" s="364">
        <f t="shared" si="3"/>
        <v>72876895</v>
      </c>
      <c r="K11" s="364">
        <f t="shared" si="3"/>
        <v>66116809</v>
      </c>
      <c r="L11" s="362">
        <f t="shared" si="3"/>
        <v>72876895</v>
      </c>
      <c r="M11" s="362">
        <f t="shared" si="3"/>
        <v>0</v>
      </c>
      <c r="N11" s="364">
        <f t="shared" si="3"/>
        <v>138993704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211870599</v>
      </c>
      <c r="X11" s="362">
        <f t="shared" si="3"/>
        <v>289325000</v>
      </c>
      <c r="Y11" s="364">
        <f t="shared" si="3"/>
        <v>-77454401</v>
      </c>
      <c r="Z11" s="365">
        <f>+IF(X11&lt;&gt;0,+(Y11/X11)*100,0)</f>
        <v>-26.770725308908666</v>
      </c>
      <c r="AA11" s="366">
        <f t="shared" si="3"/>
        <v>578650000</v>
      </c>
    </row>
    <row r="12" spans="1:27" ht="12.75">
      <c r="A12" s="291" t="s">
        <v>233</v>
      </c>
      <c r="B12" s="136"/>
      <c r="C12" s="60"/>
      <c r="D12" s="340"/>
      <c r="E12" s="60">
        <v>578650000</v>
      </c>
      <c r="F12" s="59">
        <v>578650000</v>
      </c>
      <c r="G12" s="59"/>
      <c r="H12" s="60"/>
      <c r="I12" s="60">
        <v>72876895</v>
      </c>
      <c r="J12" s="59">
        <v>72876895</v>
      </c>
      <c r="K12" s="59">
        <v>66116809</v>
      </c>
      <c r="L12" s="60">
        <v>72876895</v>
      </c>
      <c r="M12" s="60"/>
      <c r="N12" s="59">
        <v>138993704</v>
      </c>
      <c r="O12" s="59"/>
      <c r="P12" s="60"/>
      <c r="Q12" s="60"/>
      <c r="R12" s="59"/>
      <c r="S12" s="59"/>
      <c r="T12" s="60"/>
      <c r="U12" s="60"/>
      <c r="V12" s="59"/>
      <c r="W12" s="59">
        <v>211870599</v>
      </c>
      <c r="X12" s="60">
        <v>289325000</v>
      </c>
      <c r="Y12" s="59">
        <v>-77454401</v>
      </c>
      <c r="Z12" s="61">
        <v>-26.77</v>
      </c>
      <c r="AA12" s="62">
        <v>578650000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748231000</v>
      </c>
      <c r="F13" s="342">
        <f t="shared" si="4"/>
        <v>748231000</v>
      </c>
      <c r="G13" s="342">
        <f t="shared" si="4"/>
        <v>0</v>
      </c>
      <c r="H13" s="275">
        <f t="shared" si="4"/>
        <v>0</v>
      </c>
      <c r="I13" s="275">
        <f t="shared" si="4"/>
        <v>48584597</v>
      </c>
      <c r="J13" s="342">
        <f t="shared" si="4"/>
        <v>48584597</v>
      </c>
      <c r="K13" s="342">
        <f t="shared" si="4"/>
        <v>44077872</v>
      </c>
      <c r="L13" s="275">
        <f t="shared" si="4"/>
        <v>48584597</v>
      </c>
      <c r="M13" s="275">
        <f t="shared" si="4"/>
        <v>0</v>
      </c>
      <c r="N13" s="342">
        <f t="shared" si="4"/>
        <v>92662469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141247066</v>
      </c>
      <c r="X13" s="275">
        <f t="shared" si="4"/>
        <v>374115500</v>
      </c>
      <c r="Y13" s="342">
        <f t="shared" si="4"/>
        <v>-232868434</v>
      </c>
      <c r="Z13" s="335">
        <f>+IF(X13&lt;&gt;0,+(Y13/X13)*100,0)</f>
        <v>-62.24506442529112</v>
      </c>
      <c r="AA13" s="273">
        <f t="shared" si="4"/>
        <v>748231000</v>
      </c>
    </row>
    <row r="14" spans="1:27" ht="12.75">
      <c r="A14" s="291" t="s">
        <v>234</v>
      </c>
      <c r="B14" s="136"/>
      <c r="C14" s="60"/>
      <c r="D14" s="340"/>
      <c r="E14" s="60">
        <v>748231000</v>
      </c>
      <c r="F14" s="59">
        <v>748231000</v>
      </c>
      <c r="G14" s="59"/>
      <c r="H14" s="60"/>
      <c r="I14" s="60">
        <v>48584597</v>
      </c>
      <c r="J14" s="59">
        <v>48584597</v>
      </c>
      <c r="K14" s="59">
        <v>44077872</v>
      </c>
      <c r="L14" s="60">
        <v>48584597</v>
      </c>
      <c r="M14" s="60"/>
      <c r="N14" s="59">
        <v>92662469</v>
      </c>
      <c r="O14" s="59"/>
      <c r="P14" s="60"/>
      <c r="Q14" s="60"/>
      <c r="R14" s="59"/>
      <c r="S14" s="59"/>
      <c r="T14" s="60"/>
      <c r="U14" s="60"/>
      <c r="V14" s="59"/>
      <c r="W14" s="59">
        <v>141247066</v>
      </c>
      <c r="X14" s="60">
        <v>374115500</v>
      </c>
      <c r="Y14" s="59">
        <v>-232868434</v>
      </c>
      <c r="Z14" s="61">
        <v>-62.25</v>
      </c>
      <c r="AA14" s="62">
        <v>748231000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27622000</v>
      </c>
      <c r="F15" s="59">
        <f t="shared" si="5"/>
        <v>27622000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13811000</v>
      </c>
      <c r="Y15" s="59">
        <f t="shared" si="5"/>
        <v>-13811000</v>
      </c>
      <c r="Z15" s="61">
        <f>+IF(X15&lt;&gt;0,+(Y15/X15)*100,0)</f>
        <v>-100</v>
      </c>
      <c r="AA15" s="62">
        <f>SUM(AA16:AA20)</f>
        <v>27622000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27622000</v>
      </c>
      <c r="F20" s="59">
        <v>27622000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13811000</v>
      </c>
      <c r="Y20" s="59">
        <v>-13811000</v>
      </c>
      <c r="Z20" s="61">
        <v>-100</v>
      </c>
      <c r="AA20" s="62">
        <v>27622000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342518074</v>
      </c>
      <c r="F22" s="345">
        <f t="shared" si="6"/>
        <v>342518074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171259037</v>
      </c>
      <c r="Y22" s="345">
        <f t="shared" si="6"/>
        <v>-171259037</v>
      </c>
      <c r="Z22" s="336">
        <f>+IF(X22&lt;&gt;0,+(Y22/X22)*100,0)</f>
        <v>-100</v>
      </c>
      <c r="AA22" s="350">
        <f>SUM(AA23:AA32)</f>
        <v>342518074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342518074</v>
      </c>
      <c r="F32" s="59">
        <v>342518074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171259037</v>
      </c>
      <c r="Y32" s="59">
        <v>-171259037</v>
      </c>
      <c r="Z32" s="61">
        <v>-100</v>
      </c>
      <c r="AA32" s="62">
        <v>342518074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2845583393</v>
      </c>
      <c r="D40" s="344">
        <f t="shared" si="9"/>
        <v>0</v>
      </c>
      <c r="E40" s="343">
        <f t="shared" si="9"/>
        <v>912851783</v>
      </c>
      <c r="F40" s="345">
        <f t="shared" si="9"/>
        <v>912851783</v>
      </c>
      <c r="G40" s="345">
        <f t="shared" si="9"/>
        <v>261339999</v>
      </c>
      <c r="H40" s="343">
        <f t="shared" si="9"/>
        <v>157418364</v>
      </c>
      <c r="I40" s="343">
        <f t="shared" si="9"/>
        <v>30482549</v>
      </c>
      <c r="J40" s="345">
        <f t="shared" si="9"/>
        <v>449240912</v>
      </c>
      <c r="K40" s="345">
        <f t="shared" si="9"/>
        <v>41836492</v>
      </c>
      <c r="L40" s="343">
        <f t="shared" si="9"/>
        <v>30482549</v>
      </c>
      <c r="M40" s="343">
        <f t="shared" si="9"/>
        <v>263286932</v>
      </c>
      <c r="N40" s="345">
        <f t="shared" si="9"/>
        <v>335605973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784846885</v>
      </c>
      <c r="X40" s="343">
        <f t="shared" si="9"/>
        <v>456425892</v>
      </c>
      <c r="Y40" s="345">
        <f t="shared" si="9"/>
        <v>328420993</v>
      </c>
      <c r="Z40" s="336">
        <f>+IF(X40&lt;&gt;0,+(Y40/X40)*100,0)</f>
        <v>71.95494356398169</v>
      </c>
      <c r="AA40" s="350">
        <f>SUM(AA41:AA49)</f>
        <v>912851783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>
        <v>10446662</v>
      </c>
      <c r="J48" s="53">
        <v>10446662</v>
      </c>
      <c r="K48" s="53">
        <v>881440</v>
      </c>
      <c r="L48" s="54">
        <v>10446662</v>
      </c>
      <c r="M48" s="54"/>
      <c r="N48" s="53">
        <v>11328102</v>
      </c>
      <c r="O48" s="53"/>
      <c r="P48" s="54"/>
      <c r="Q48" s="54"/>
      <c r="R48" s="53"/>
      <c r="S48" s="53"/>
      <c r="T48" s="54"/>
      <c r="U48" s="54"/>
      <c r="V48" s="53"/>
      <c r="W48" s="53">
        <v>21774764</v>
      </c>
      <c r="X48" s="54"/>
      <c r="Y48" s="53">
        <v>21774764</v>
      </c>
      <c r="Z48" s="94"/>
      <c r="AA48" s="95"/>
    </row>
    <row r="49" spans="1:27" ht="12.75">
      <c r="A49" s="361" t="s">
        <v>93</v>
      </c>
      <c r="B49" s="136"/>
      <c r="C49" s="54">
        <v>2845583393</v>
      </c>
      <c r="D49" s="368"/>
      <c r="E49" s="54">
        <v>912851783</v>
      </c>
      <c r="F49" s="53">
        <v>912851783</v>
      </c>
      <c r="G49" s="53">
        <v>261339999</v>
      </c>
      <c r="H49" s="54">
        <v>157418364</v>
      </c>
      <c r="I49" s="54">
        <v>20035887</v>
      </c>
      <c r="J49" s="53">
        <v>438794250</v>
      </c>
      <c r="K49" s="53">
        <v>40955052</v>
      </c>
      <c r="L49" s="54">
        <v>20035887</v>
      </c>
      <c r="M49" s="54">
        <v>263286932</v>
      </c>
      <c r="N49" s="53">
        <v>324277871</v>
      </c>
      <c r="O49" s="53"/>
      <c r="P49" s="54"/>
      <c r="Q49" s="54"/>
      <c r="R49" s="53"/>
      <c r="S49" s="53"/>
      <c r="T49" s="54"/>
      <c r="U49" s="54"/>
      <c r="V49" s="53"/>
      <c r="W49" s="53">
        <v>763072121</v>
      </c>
      <c r="X49" s="54">
        <v>456425892</v>
      </c>
      <c r="Y49" s="53">
        <v>306646229</v>
      </c>
      <c r="Z49" s="94">
        <v>67.18</v>
      </c>
      <c r="AA49" s="95">
        <v>912851783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2845583393</v>
      </c>
      <c r="D60" s="346">
        <f t="shared" si="14"/>
        <v>0</v>
      </c>
      <c r="E60" s="219">
        <f t="shared" si="14"/>
        <v>4322915923</v>
      </c>
      <c r="F60" s="264">
        <f t="shared" si="14"/>
        <v>4322915923</v>
      </c>
      <c r="G60" s="264">
        <f t="shared" si="14"/>
        <v>261339999</v>
      </c>
      <c r="H60" s="219">
        <f t="shared" si="14"/>
        <v>157418364</v>
      </c>
      <c r="I60" s="219">
        <f t="shared" si="14"/>
        <v>295726657</v>
      </c>
      <c r="J60" s="264">
        <f t="shared" si="14"/>
        <v>714485020</v>
      </c>
      <c r="K60" s="264">
        <f t="shared" si="14"/>
        <v>223568046</v>
      </c>
      <c r="L60" s="219">
        <f t="shared" si="14"/>
        <v>295726657</v>
      </c>
      <c r="M60" s="219">
        <f t="shared" si="14"/>
        <v>263286932</v>
      </c>
      <c r="N60" s="264">
        <f t="shared" si="14"/>
        <v>782581635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1497066655</v>
      </c>
      <c r="X60" s="219">
        <f t="shared" si="14"/>
        <v>2161457962</v>
      </c>
      <c r="Y60" s="264">
        <f t="shared" si="14"/>
        <v>-664391307</v>
      </c>
      <c r="Z60" s="337">
        <f>+IF(X60&lt;&gt;0,+(Y60/X60)*100,0)</f>
        <v>-30.738109122660788</v>
      </c>
      <c r="AA60" s="232">
        <f>+AA57+AA54+AA51+AA40+AA37+AA34+AA22+AA5</f>
        <v>4322915923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17358604914</v>
      </c>
      <c r="D5" s="153">
        <f>SUM(D6:D8)</f>
        <v>0</v>
      </c>
      <c r="E5" s="154">
        <f t="shared" si="0"/>
        <v>18656199432</v>
      </c>
      <c r="F5" s="100">
        <f t="shared" si="0"/>
        <v>18656199432</v>
      </c>
      <c r="G5" s="100">
        <f t="shared" si="0"/>
        <v>3186385938</v>
      </c>
      <c r="H5" s="100">
        <f t="shared" si="0"/>
        <v>1328668516</v>
      </c>
      <c r="I5" s="100">
        <f t="shared" si="0"/>
        <v>1082961991</v>
      </c>
      <c r="J5" s="100">
        <f t="shared" si="0"/>
        <v>5598016445</v>
      </c>
      <c r="K5" s="100">
        <f t="shared" si="0"/>
        <v>1641142729</v>
      </c>
      <c r="L5" s="100">
        <f t="shared" si="0"/>
        <v>1380945495</v>
      </c>
      <c r="M5" s="100">
        <f t="shared" si="0"/>
        <v>2789256962</v>
      </c>
      <c r="N5" s="100">
        <f t="shared" si="0"/>
        <v>5811345186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11409361631</v>
      </c>
      <c r="X5" s="100">
        <f t="shared" si="0"/>
        <v>9174972170</v>
      </c>
      <c r="Y5" s="100">
        <f t="shared" si="0"/>
        <v>2234389461</v>
      </c>
      <c r="Z5" s="137">
        <f>+IF(X5&lt;&gt;0,+(Y5/X5)*100,0)</f>
        <v>24.35309251733676</v>
      </c>
      <c r="AA5" s="153">
        <f>SUM(AA6:AA8)</f>
        <v>18656199432</v>
      </c>
    </row>
    <row r="6" spans="1:27" ht="12.75">
      <c r="A6" s="138" t="s">
        <v>75</v>
      </c>
      <c r="B6" s="136"/>
      <c r="C6" s="155">
        <v>5784756</v>
      </c>
      <c r="D6" s="155"/>
      <c r="E6" s="156">
        <v>6335000</v>
      </c>
      <c r="F6" s="60">
        <v>6335000</v>
      </c>
      <c r="G6" s="60">
        <v>1262998</v>
      </c>
      <c r="H6" s="60">
        <v>30</v>
      </c>
      <c r="I6" s="60">
        <v>3313</v>
      </c>
      <c r="J6" s="60">
        <v>1266341</v>
      </c>
      <c r="K6" s="60"/>
      <c r="L6" s="60">
        <v>61</v>
      </c>
      <c r="M6" s="60">
        <v>41</v>
      </c>
      <c r="N6" s="60">
        <v>102</v>
      </c>
      <c r="O6" s="60"/>
      <c r="P6" s="60"/>
      <c r="Q6" s="60"/>
      <c r="R6" s="60"/>
      <c r="S6" s="60"/>
      <c r="T6" s="60"/>
      <c r="U6" s="60"/>
      <c r="V6" s="60"/>
      <c r="W6" s="60">
        <v>1266443</v>
      </c>
      <c r="X6" s="60">
        <v>3167502</v>
      </c>
      <c r="Y6" s="60">
        <v>-1901059</v>
      </c>
      <c r="Z6" s="140">
        <v>-60.02</v>
      </c>
      <c r="AA6" s="155">
        <v>6335000</v>
      </c>
    </row>
    <row r="7" spans="1:27" ht="12.75">
      <c r="A7" s="138" t="s">
        <v>76</v>
      </c>
      <c r="B7" s="136"/>
      <c r="C7" s="157">
        <v>17352820158</v>
      </c>
      <c r="D7" s="157"/>
      <c r="E7" s="158">
        <v>18649864432</v>
      </c>
      <c r="F7" s="159">
        <v>18649864432</v>
      </c>
      <c r="G7" s="159">
        <v>3181046801</v>
      </c>
      <c r="H7" s="159">
        <v>1327743397</v>
      </c>
      <c r="I7" s="159">
        <v>1082738322</v>
      </c>
      <c r="J7" s="159">
        <v>5591528520</v>
      </c>
      <c r="K7" s="159">
        <v>1643993263</v>
      </c>
      <c r="L7" s="159">
        <v>1348327511</v>
      </c>
      <c r="M7" s="159">
        <v>2788331781</v>
      </c>
      <c r="N7" s="159">
        <v>5780652555</v>
      </c>
      <c r="O7" s="159"/>
      <c r="P7" s="159"/>
      <c r="Q7" s="159"/>
      <c r="R7" s="159"/>
      <c r="S7" s="159"/>
      <c r="T7" s="159"/>
      <c r="U7" s="159"/>
      <c r="V7" s="159"/>
      <c r="W7" s="159">
        <v>11372181075</v>
      </c>
      <c r="X7" s="159">
        <v>9171804668</v>
      </c>
      <c r="Y7" s="159">
        <v>2200376407</v>
      </c>
      <c r="Z7" s="141">
        <v>23.99</v>
      </c>
      <c r="AA7" s="157">
        <v>18649864432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4076139</v>
      </c>
      <c r="H8" s="60">
        <v>925089</v>
      </c>
      <c r="I8" s="60">
        <v>220356</v>
      </c>
      <c r="J8" s="60">
        <v>5221584</v>
      </c>
      <c r="K8" s="60">
        <v>-2850534</v>
      </c>
      <c r="L8" s="60">
        <v>32617923</v>
      </c>
      <c r="M8" s="60">
        <v>925140</v>
      </c>
      <c r="N8" s="60">
        <v>30692529</v>
      </c>
      <c r="O8" s="60"/>
      <c r="P8" s="60"/>
      <c r="Q8" s="60"/>
      <c r="R8" s="60"/>
      <c r="S8" s="60"/>
      <c r="T8" s="60"/>
      <c r="U8" s="60"/>
      <c r="V8" s="60"/>
      <c r="W8" s="60">
        <v>35914113</v>
      </c>
      <c r="X8" s="60"/>
      <c r="Y8" s="60">
        <v>35914113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2177968941</v>
      </c>
      <c r="D9" s="153">
        <f>SUM(D10:D14)</f>
        <v>0</v>
      </c>
      <c r="E9" s="154">
        <f t="shared" si="1"/>
        <v>2953332981</v>
      </c>
      <c r="F9" s="100">
        <f t="shared" si="1"/>
        <v>2953332981</v>
      </c>
      <c r="G9" s="100">
        <f t="shared" si="1"/>
        <v>67563425</v>
      </c>
      <c r="H9" s="100">
        <f t="shared" si="1"/>
        <v>43630926</v>
      </c>
      <c r="I9" s="100">
        <f t="shared" si="1"/>
        <v>54517264</v>
      </c>
      <c r="J9" s="100">
        <f t="shared" si="1"/>
        <v>165711615</v>
      </c>
      <c r="K9" s="100">
        <f t="shared" si="1"/>
        <v>89833339</v>
      </c>
      <c r="L9" s="100">
        <f t="shared" si="1"/>
        <v>418791402</v>
      </c>
      <c r="M9" s="100">
        <f t="shared" si="1"/>
        <v>303833672</v>
      </c>
      <c r="N9" s="100">
        <f t="shared" si="1"/>
        <v>812458413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978170028</v>
      </c>
      <c r="X9" s="100">
        <f t="shared" si="1"/>
        <v>918718500</v>
      </c>
      <c r="Y9" s="100">
        <f t="shared" si="1"/>
        <v>59451528</v>
      </c>
      <c r="Z9" s="137">
        <f>+IF(X9&lt;&gt;0,+(Y9/X9)*100,0)</f>
        <v>6.4711364797813475</v>
      </c>
      <c r="AA9" s="153">
        <f>SUM(AA10:AA14)</f>
        <v>2953332981</v>
      </c>
    </row>
    <row r="10" spans="1:27" ht="12.75">
      <c r="A10" s="138" t="s">
        <v>79</v>
      </c>
      <c r="B10" s="136"/>
      <c r="C10" s="155">
        <v>96901609</v>
      </c>
      <c r="D10" s="155"/>
      <c r="E10" s="156">
        <v>128100000</v>
      </c>
      <c r="F10" s="60">
        <v>128100000</v>
      </c>
      <c r="G10" s="60">
        <v>3666915</v>
      </c>
      <c r="H10" s="60">
        <v>7731854</v>
      </c>
      <c r="I10" s="60">
        <v>5377430</v>
      </c>
      <c r="J10" s="60">
        <v>16776199</v>
      </c>
      <c r="K10" s="60">
        <v>4934253</v>
      </c>
      <c r="L10" s="60">
        <v>7429516</v>
      </c>
      <c r="M10" s="60">
        <v>8517652</v>
      </c>
      <c r="N10" s="60">
        <v>20881421</v>
      </c>
      <c r="O10" s="60"/>
      <c r="P10" s="60"/>
      <c r="Q10" s="60"/>
      <c r="R10" s="60"/>
      <c r="S10" s="60"/>
      <c r="T10" s="60"/>
      <c r="U10" s="60"/>
      <c r="V10" s="60"/>
      <c r="W10" s="60">
        <v>37657620</v>
      </c>
      <c r="X10" s="60">
        <v>63165000</v>
      </c>
      <c r="Y10" s="60">
        <v>-25507380</v>
      </c>
      <c r="Z10" s="140">
        <v>-40.38</v>
      </c>
      <c r="AA10" s="155">
        <v>128100000</v>
      </c>
    </row>
    <row r="11" spans="1:27" ht="12.75">
      <c r="A11" s="138" t="s">
        <v>80</v>
      </c>
      <c r="B11" s="136"/>
      <c r="C11" s="155">
        <v>51508500</v>
      </c>
      <c r="D11" s="155"/>
      <c r="E11" s="156">
        <v>68428000</v>
      </c>
      <c r="F11" s="60">
        <v>68428000</v>
      </c>
      <c r="G11" s="60">
        <v>5167025</v>
      </c>
      <c r="H11" s="60">
        <v>5963272</v>
      </c>
      <c r="I11" s="60">
        <v>6838311</v>
      </c>
      <c r="J11" s="60">
        <v>17968608</v>
      </c>
      <c r="K11" s="60">
        <v>5739481</v>
      </c>
      <c r="L11" s="60">
        <v>5910794</v>
      </c>
      <c r="M11" s="60">
        <v>7132181</v>
      </c>
      <c r="N11" s="60">
        <v>18782456</v>
      </c>
      <c r="O11" s="60"/>
      <c r="P11" s="60"/>
      <c r="Q11" s="60"/>
      <c r="R11" s="60"/>
      <c r="S11" s="60"/>
      <c r="T11" s="60"/>
      <c r="U11" s="60"/>
      <c r="V11" s="60"/>
      <c r="W11" s="60">
        <v>36751064</v>
      </c>
      <c r="X11" s="60">
        <v>34922000</v>
      </c>
      <c r="Y11" s="60">
        <v>1829064</v>
      </c>
      <c r="Z11" s="140">
        <v>5.24</v>
      </c>
      <c r="AA11" s="155">
        <v>68428000</v>
      </c>
    </row>
    <row r="12" spans="1:27" ht="12.75">
      <c r="A12" s="138" t="s">
        <v>81</v>
      </c>
      <c r="B12" s="136"/>
      <c r="C12" s="155">
        <v>603703888</v>
      </c>
      <c r="D12" s="155"/>
      <c r="E12" s="156">
        <v>959531000</v>
      </c>
      <c r="F12" s="60">
        <v>959531000</v>
      </c>
      <c r="G12" s="60">
        <v>45404876</v>
      </c>
      <c r="H12" s="60">
        <v>12106723</v>
      </c>
      <c r="I12" s="60">
        <v>77048654</v>
      </c>
      <c r="J12" s="60">
        <v>134560253</v>
      </c>
      <c r="K12" s="60">
        <v>82669176</v>
      </c>
      <c r="L12" s="60">
        <v>87993106</v>
      </c>
      <c r="M12" s="60">
        <v>38670802</v>
      </c>
      <c r="N12" s="60">
        <v>209333084</v>
      </c>
      <c r="O12" s="60"/>
      <c r="P12" s="60"/>
      <c r="Q12" s="60"/>
      <c r="R12" s="60"/>
      <c r="S12" s="60"/>
      <c r="T12" s="60"/>
      <c r="U12" s="60"/>
      <c r="V12" s="60"/>
      <c r="W12" s="60">
        <v>343893337</v>
      </c>
      <c r="X12" s="60">
        <v>454497000</v>
      </c>
      <c r="Y12" s="60">
        <v>-110603663</v>
      </c>
      <c r="Z12" s="140">
        <v>-24.34</v>
      </c>
      <c r="AA12" s="155">
        <v>959531000</v>
      </c>
    </row>
    <row r="13" spans="1:27" ht="12.75">
      <c r="A13" s="138" t="s">
        <v>82</v>
      </c>
      <c r="B13" s="136"/>
      <c r="C13" s="155">
        <v>1232078082</v>
      </c>
      <c r="D13" s="155"/>
      <c r="E13" s="156">
        <v>1608665981</v>
      </c>
      <c r="F13" s="60">
        <v>1608665981</v>
      </c>
      <c r="G13" s="60">
        <v>13149304</v>
      </c>
      <c r="H13" s="60">
        <v>17672384</v>
      </c>
      <c r="I13" s="60">
        <v>-34619742</v>
      </c>
      <c r="J13" s="60">
        <v>-3798054</v>
      </c>
      <c r="K13" s="60">
        <v>-7886706</v>
      </c>
      <c r="L13" s="60">
        <v>225275751</v>
      </c>
      <c r="M13" s="60">
        <v>249024785</v>
      </c>
      <c r="N13" s="60">
        <v>466413830</v>
      </c>
      <c r="O13" s="60"/>
      <c r="P13" s="60"/>
      <c r="Q13" s="60"/>
      <c r="R13" s="60"/>
      <c r="S13" s="60"/>
      <c r="T13" s="60"/>
      <c r="U13" s="60"/>
      <c r="V13" s="60"/>
      <c r="W13" s="60">
        <v>462615776</v>
      </c>
      <c r="X13" s="60">
        <v>305951500</v>
      </c>
      <c r="Y13" s="60">
        <v>156664276</v>
      </c>
      <c r="Z13" s="140">
        <v>51.21</v>
      </c>
      <c r="AA13" s="155">
        <v>1608665981</v>
      </c>
    </row>
    <row r="14" spans="1:27" ht="12.75">
      <c r="A14" s="138" t="s">
        <v>83</v>
      </c>
      <c r="B14" s="136"/>
      <c r="C14" s="157">
        <v>193776862</v>
      </c>
      <c r="D14" s="157"/>
      <c r="E14" s="158">
        <v>188608000</v>
      </c>
      <c r="F14" s="159">
        <v>188608000</v>
      </c>
      <c r="G14" s="159">
        <v>175305</v>
      </c>
      <c r="H14" s="159">
        <v>156693</v>
      </c>
      <c r="I14" s="159">
        <v>-127389</v>
      </c>
      <c r="J14" s="159">
        <v>204609</v>
      </c>
      <c r="K14" s="159">
        <v>4377135</v>
      </c>
      <c r="L14" s="159">
        <v>92182235</v>
      </c>
      <c r="M14" s="159">
        <v>488252</v>
      </c>
      <c r="N14" s="159">
        <v>97047622</v>
      </c>
      <c r="O14" s="159"/>
      <c r="P14" s="159"/>
      <c r="Q14" s="159"/>
      <c r="R14" s="159"/>
      <c r="S14" s="159"/>
      <c r="T14" s="159"/>
      <c r="U14" s="159"/>
      <c r="V14" s="159"/>
      <c r="W14" s="159">
        <v>97252231</v>
      </c>
      <c r="X14" s="159">
        <v>60183000</v>
      </c>
      <c r="Y14" s="159">
        <v>37069231</v>
      </c>
      <c r="Z14" s="141">
        <v>61.59</v>
      </c>
      <c r="AA14" s="157">
        <v>188608000</v>
      </c>
    </row>
    <row r="15" spans="1:27" ht="12.75">
      <c r="A15" s="135" t="s">
        <v>84</v>
      </c>
      <c r="B15" s="142"/>
      <c r="C15" s="153">
        <f aca="true" t="shared" si="2" ref="C15:Y15">SUM(C16:C18)</f>
        <v>2125103174</v>
      </c>
      <c r="D15" s="153">
        <f>SUM(D16:D18)</f>
        <v>0</v>
      </c>
      <c r="E15" s="154">
        <f t="shared" si="2"/>
        <v>2925038000</v>
      </c>
      <c r="F15" s="100">
        <f t="shared" si="2"/>
        <v>2925038000</v>
      </c>
      <c r="G15" s="100">
        <f t="shared" si="2"/>
        <v>-216025243</v>
      </c>
      <c r="H15" s="100">
        <f t="shared" si="2"/>
        <v>384767798</v>
      </c>
      <c r="I15" s="100">
        <f t="shared" si="2"/>
        <v>173398097</v>
      </c>
      <c r="J15" s="100">
        <f t="shared" si="2"/>
        <v>342140652</v>
      </c>
      <c r="K15" s="100">
        <f t="shared" si="2"/>
        <v>130767385</v>
      </c>
      <c r="L15" s="100">
        <f t="shared" si="2"/>
        <v>208627073</v>
      </c>
      <c r="M15" s="100">
        <f t="shared" si="2"/>
        <v>175228611</v>
      </c>
      <c r="N15" s="100">
        <f t="shared" si="2"/>
        <v>514623069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856763721</v>
      </c>
      <c r="X15" s="100">
        <f t="shared" si="2"/>
        <v>1351584000</v>
      </c>
      <c r="Y15" s="100">
        <f t="shared" si="2"/>
        <v>-494820279</v>
      </c>
      <c r="Z15" s="137">
        <f>+IF(X15&lt;&gt;0,+(Y15/X15)*100,0)</f>
        <v>-36.610397799914765</v>
      </c>
      <c r="AA15" s="153">
        <f>SUM(AA16:AA18)</f>
        <v>2925038000</v>
      </c>
    </row>
    <row r="16" spans="1:27" ht="12.75">
      <c r="A16" s="138" t="s">
        <v>85</v>
      </c>
      <c r="B16" s="136"/>
      <c r="C16" s="155">
        <v>830068965</v>
      </c>
      <c r="D16" s="155"/>
      <c r="E16" s="156">
        <v>793193000</v>
      </c>
      <c r="F16" s="60">
        <v>793193000</v>
      </c>
      <c r="G16" s="60">
        <v>3969624</v>
      </c>
      <c r="H16" s="60">
        <v>104400110</v>
      </c>
      <c r="I16" s="60">
        <v>76744790</v>
      </c>
      <c r="J16" s="60">
        <v>185114524</v>
      </c>
      <c r="K16" s="60">
        <v>29268045</v>
      </c>
      <c r="L16" s="60">
        <v>62296900</v>
      </c>
      <c r="M16" s="60">
        <v>70049633</v>
      </c>
      <c r="N16" s="60">
        <v>161614578</v>
      </c>
      <c r="O16" s="60"/>
      <c r="P16" s="60"/>
      <c r="Q16" s="60"/>
      <c r="R16" s="60"/>
      <c r="S16" s="60"/>
      <c r="T16" s="60"/>
      <c r="U16" s="60"/>
      <c r="V16" s="60"/>
      <c r="W16" s="60">
        <v>346729102</v>
      </c>
      <c r="X16" s="60">
        <v>334235500</v>
      </c>
      <c r="Y16" s="60">
        <v>12493602</v>
      </c>
      <c r="Z16" s="140">
        <v>3.74</v>
      </c>
      <c r="AA16" s="155">
        <v>793193000</v>
      </c>
    </row>
    <row r="17" spans="1:27" ht="12.75">
      <c r="A17" s="138" t="s">
        <v>86</v>
      </c>
      <c r="B17" s="136"/>
      <c r="C17" s="155">
        <v>1203586982</v>
      </c>
      <c r="D17" s="155"/>
      <c r="E17" s="156">
        <v>2056285000</v>
      </c>
      <c r="F17" s="60">
        <v>2056285000</v>
      </c>
      <c r="G17" s="60">
        <v>-219994867</v>
      </c>
      <c r="H17" s="60">
        <v>280367688</v>
      </c>
      <c r="I17" s="60">
        <v>96653307</v>
      </c>
      <c r="J17" s="60">
        <v>157026128</v>
      </c>
      <c r="K17" s="60">
        <v>101499340</v>
      </c>
      <c r="L17" s="60">
        <v>146330173</v>
      </c>
      <c r="M17" s="60">
        <v>105178978</v>
      </c>
      <c r="N17" s="60">
        <v>353008491</v>
      </c>
      <c r="O17" s="60"/>
      <c r="P17" s="60"/>
      <c r="Q17" s="60"/>
      <c r="R17" s="60"/>
      <c r="S17" s="60"/>
      <c r="T17" s="60"/>
      <c r="U17" s="60"/>
      <c r="V17" s="60"/>
      <c r="W17" s="60">
        <v>510034619</v>
      </c>
      <c r="X17" s="60">
        <v>980190500</v>
      </c>
      <c r="Y17" s="60">
        <v>-470155881</v>
      </c>
      <c r="Z17" s="140">
        <v>-47.97</v>
      </c>
      <c r="AA17" s="155">
        <v>2056285000</v>
      </c>
    </row>
    <row r="18" spans="1:27" ht="12.75">
      <c r="A18" s="138" t="s">
        <v>87</v>
      </c>
      <c r="B18" s="136"/>
      <c r="C18" s="155">
        <v>91447227</v>
      </c>
      <c r="D18" s="155"/>
      <c r="E18" s="156">
        <v>75560000</v>
      </c>
      <c r="F18" s="60">
        <v>75560000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37158000</v>
      </c>
      <c r="Y18" s="60">
        <v>-37158000</v>
      </c>
      <c r="Z18" s="140">
        <v>-100</v>
      </c>
      <c r="AA18" s="155">
        <v>75560000</v>
      </c>
    </row>
    <row r="19" spans="1:27" ht="12.75">
      <c r="A19" s="135" t="s">
        <v>88</v>
      </c>
      <c r="B19" s="142"/>
      <c r="C19" s="153">
        <f aca="true" t="shared" si="3" ref="C19:Y19">SUM(C20:C23)</f>
        <v>26024664977</v>
      </c>
      <c r="D19" s="153">
        <f>SUM(D20:D23)</f>
        <v>0</v>
      </c>
      <c r="E19" s="154">
        <f t="shared" si="3"/>
        <v>31126055019</v>
      </c>
      <c r="F19" s="100">
        <f t="shared" si="3"/>
        <v>31126055019</v>
      </c>
      <c r="G19" s="100">
        <f t="shared" si="3"/>
        <v>2511393670</v>
      </c>
      <c r="H19" s="100">
        <f t="shared" si="3"/>
        <v>2389612627</v>
      </c>
      <c r="I19" s="100">
        <f t="shared" si="3"/>
        <v>2504245133</v>
      </c>
      <c r="J19" s="100">
        <f t="shared" si="3"/>
        <v>7405251430</v>
      </c>
      <c r="K19" s="100">
        <f t="shared" si="3"/>
        <v>2131848089</v>
      </c>
      <c r="L19" s="100">
        <f t="shared" si="3"/>
        <v>2326121626</v>
      </c>
      <c r="M19" s="100">
        <f t="shared" si="3"/>
        <v>2542217688</v>
      </c>
      <c r="N19" s="100">
        <f t="shared" si="3"/>
        <v>7000187403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14405438833</v>
      </c>
      <c r="X19" s="100">
        <f t="shared" si="3"/>
        <v>16196507307</v>
      </c>
      <c r="Y19" s="100">
        <f t="shared" si="3"/>
        <v>-1791068474</v>
      </c>
      <c r="Z19" s="137">
        <f>+IF(X19&lt;&gt;0,+(Y19/X19)*100,0)</f>
        <v>-11.058362399070537</v>
      </c>
      <c r="AA19" s="153">
        <f>SUM(AA20:AA23)</f>
        <v>31126055019</v>
      </c>
    </row>
    <row r="20" spans="1:27" ht="12.75">
      <c r="A20" s="138" t="s">
        <v>89</v>
      </c>
      <c r="B20" s="136"/>
      <c r="C20" s="155">
        <v>14428949700</v>
      </c>
      <c r="D20" s="155"/>
      <c r="E20" s="156">
        <v>17484718223</v>
      </c>
      <c r="F20" s="60">
        <v>17484718223</v>
      </c>
      <c r="G20" s="60">
        <v>1377240272</v>
      </c>
      <c r="H20" s="60">
        <v>1490130839</v>
      </c>
      <c r="I20" s="60">
        <v>1351946430</v>
      </c>
      <c r="J20" s="60">
        <v>4219317541</v>
      </c>
      <c r="K20" s="60">
        <v>1039332808</v>
      </c>
      <c r="L20" s="60">
        <v>1123084181</v>
      </c>
      <c r="M20" s="60">
        <v>1269345944</v>
      </c>
      <c r="N20" s="60">
        <v>3431762933</v>
      </c>
      <c r="O20" s="60"/>
      <c r="P20" s="60"/>
      <c r="Q20" s="60"/>
      <c r="R20" s="60"/>
      <c r="S20" s="60"/>
      <c r="T20" s="60"/>
      <c r="U20" s="60"/>
      <c r="V20" s="60"/>
      <c r="W20" s="60">
        <v>7651080474</v>
      </c>
      <c r="X20" s="60">
        <v>9128700000</v>
      </c>
      <c r="Y20" s="60">
        <v>-1477619526</v>
      </c>
      <c r="Z20" s="140">
        <v>-16.19</v>
      </c>
      <c r="AA20" s="155">
        <v>17484718223</v>
      </c>
    </row>
    <row r="21" spans="1:27" ht="12.75">
      <c r="A21" s="138" t="s">
        <v>90</v>
      </c>
      <c r="B21" s="136"/>
      <c r="C21" s="155">
        <v>6006807317</v>
      </c>
      <c r="D21" s="155"/>
      <c r="E21" s="156">
        <v>7165239478</v>
      </c>
      <c r="F21" s="60">
        <v>7165239478</v>
      </c>
      <c r="G21" s="60">
        <v>628484065</v>
      </c>
      <c r="H21" s="60">
        <v>413211472</v>
      </c>
      <c r="I21" s="60">
        <v>620308720</v>
      </c>
      <c r="J21" s="60">
        <v>1662004257</v>
      </c>
      <c r="K21" s="60">
        <v>575038056</v>
      </c>
      <c r="L21" s="60">
        <v>679608717</v>
      </c>
      <c r="M21" s="60">
        <v>707370738</v>
      </c>
      <c r="N21" s="60">
        <v>1962017511</v>
      </c>
      <c r="O21" s="60"/>
      <c r="P21" s="60"/>
      <c r="Q21" s="60"/>
      <c r="R21" s="60"/>
      <c r="S21" s="60"/>
      <c r="T21" s="60"/>
      <c r="U21" s="60"/>
      <c r="V21" s="60"/>
      <c r="W21" s="60">
        <v>3624021768</v>
      </c>
      <c r="X21" s="60">
        <v>3731639652</v>
      </c>
      <c r="Y21" s="60">
        <v>-107617884</v>
      </c>
      <c r="Z21" s="140">
        <v>-2.88</v>
      </c>
      <c r="AA21" s="155">
        <v>7165239478</v>
      </c>
    </row>
    <row r="22" spans="1:27" ht="12.75">
      <c r="A22" s="138" t="s">
        <v>91</v>
      </c>
      <c r="B22" s="136"/>
      <c r="C22" s="157">
        <v>4004538211</v>
      </c>
      <c r="D22" s="157"/>
      <c r="E22" s="158">
        <v>4776826318</v>
      </c>
      <c r="F22" s="159">
        <v>4776826318</v>
      </c>
      <c r="G22" s="159">
        <v>351440273</v>
      </c>
      <c r="H22" s="159">
        <v>326584543</v>
      </c>
      <c r="I22" s="159">
        <v>378029021</v>
      </c>
      <c r="J22" s="159">
        <v>1056053837</v>
      </c>
      <c r="K22" s="159">
        <v>368498117</v>
      </c>
      <c r="L22" s="159">
        <v>367022787</v>
      </c>
      <c r="M22" s="159">
        <v>408988832</v>
      </c>
      <c r="N22" s="159">
        <v>1144509736</v>
      </c>
      <c r="O22" s="159"/>
      <c r="P22" s="159"/>
      <c r="Q22" s="159"/>
      <c r="R22" s="159"/>
      <c r="S22" s="159"/>
      <c r="T22" s="159"/>
      <c r="U22" s="159"/>
      <c r="V22" s="159"/>
      <c r="W22" s="159">
        <v>2200563573</v>
      </c>
      <c r="X22" s="159">
        <v>2487759768</v>
      </c>
      <c r="Y22" s="159">
        <v>-287196195</v>
      </c>
      <c r="Z22" s="141">
        <v>-11.54</v>
      </c>
      <c r="AA22" s="157">
        <v>4776826318</v>
      </c>
    </row>
    <row r="23" spans="1:27" ht="12.75">
      <c r="A23" s="138" t="s">
        <v>92</v>
      </c>
      <c r="B23" s="136"/>
      <c r="C23" s="155">
        <v>1584369749</v>
      </c>
      <c r="D23" s="155"/>
      <c r="E23" s="156">
        <v>1699271000</v>
      </c>
      <c r="F23" s="60">
        <v>1699271000</v>
      </c>
      <c r="G23" s="60">
        <v>154229060</v>
      </c>
      <c r="H23" s="60">
        <v>159685773</v>
      </c>
      <c r="I23" s="60">
        <v>153960962</v>
      </c>
      <c r="J23" s="60">
        <v>467875795</v>
      </c>
      <c r="K23" s="60">
        <v>148979108</v>
      </c>
      <c r="L23" s="60">
        <v>156405941</v>
      </c>
      <c r="M23" s="60">
        <v>156512174</v>
      </c>
      <c r="N23" s="60">
        <v>461897223</v>
      </c>
      <c r="O23" s="60"/>
      <c r="P23" s="60"/>
      <c r="Q23" s="60"/>
      <c r="R23" s="60"/>
      <c r="S23" s="60"/>
      <c r="T23" s="60"/>
      <c r="U23" s="60"/>
      <c r="V23" s="60"/>
      <c r="W23" s="60">
        <v>929773018</v>
      </c>
      <c r="X23" s="60">
        <v>848407887</v>
      </c>
      <c r="Y23" s="60">
        <v>81365131</v>
      </c>
      <c r="Z23" s="140">
        <v>9.59</v>
      </c>
      <c r="AA23" s="155">
        <v>1699271000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47686342006</v>
      </c>
      <c r="D25" s="168">
        <f>+D5+D9+D15+D19+D24</f>
        <v>0</v>
      </c>
      <c r="E25" s="169">
        <f t="shared" si="4"/>
        <v>55660625432</v>
      </c>
      <c r="F25" s="73">
        <f t="shared" si="4"/>
        <v>55660625432</v>
      </c>
      <c r="G25" s="73">
        <f t="shared" si="4"/>
        <v>5549317790</v>
      </c>
      <c r="H25" s="73">
        <f t="shared" si="4"/>
        <v>4146679867</v>
      </c>
      <c r="I25" s="73">
        <f t="shared" si="4"/>
        <v>3815122485</v>
      </c>
      <c r="J25" s="73">
        <f t="shared" si="4"/>
        <v>13511120142</v>
      </c>
      <c r="K25" s="73">
        <f t="shared" si="4"/>
        <v>3993591542</v>
      </c>
      <c r="L25" s="73">
        <f t="shared" si="4"/>
        <v>4334485596</v>
      </c>
      <c r="M25" s="73">
        <f t="shared" si="4"/>
        <v>5810536933</v>
      </c>
      <c r="N25" s="73">
        <f t="shared" si="4"/>
        <v>14138614071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27649734213</v>
      </c>
      <c r="X25" s="73">
        <f t="shared" si="4"/>
        <v>27641781977</v>
      </c>
      <c r="Y25" s="73">
        <f t="shared" si="4"/>
        <v>7952236</v>
      </c>
      <c r="Z25" s="170">
        <f>+IF(X25&lt;&gt;0,+(Y25/X25)*100,0)</f>
        <v>0.0287688977744519</v>
      </c>
      <c r="AA25" s="168">
        <f>+AA5+AA9+AA15+AA19+AA24</f>
        <v>55660625432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8777636614</v>
      </c>
      <c r="D28" s="153">
        <f>SUM(D29:D31)</f>
        <v>0</v>
      </c>
      <c r="E28" s="154">
        <f t="shared" si="5"/>
        <v>8597626337</v>
      </c>
      <c r="F28" s="100">
        <f t="shared" si="5"/>
        <v>8597626337</v>
      </c>
      <c r="G28" s="100">
        <f t="shared" si="5"/>
        <v>486527596</v>
      </c>
      <c r="H28" s="100">
        <f t="shared" si="5"/>
        <v>438920756</v>
      </c>
      <c r="I28" s="100">
        <f t="shared" si="5"/>
        <v>906891142</v>
      </c>
      <c r="J28" s="100">
        <f t="shared" si="5"/>
        <v>1832339494</v>
      </c>
      <c r="K28" s="100">
        <f t="shared" si="5"/>
        <v>965718842</v>
      </c>
      <c r="L28" s="100">
        <f t="shared" si="5"/>
        <v>643522905</v>
      </c>
      <c r="M28" s="100">
        <f t="shared" si="5"/>
        <v>613412914</v>
      </c>
      <c r="N28" s="100">
        <f t="shared" si="5"/>
        <v>2222654661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4054994155</v>
      </c>
      <c r="X28" s="100">
        <f t="shared" si="5"/>
        <v>4450034284</v>
      </c>
      <c r="Y28" s="100">
        <f t="shared" si="5"/>
        <v>-395040129</v>
      </c>
      <c r="Z28" s="137">
        <f>+IF(X28&lt;&gt;0,+(Y28/X28)*100,0)</f>
        <v>-8.877237877028454</v>
      </c>
      <c r="AA28" s="153">
        <f>SUM(AA29:AA31)</f>
        <v>8597626337</v>
      </c>
    </row>
    <row r="29" spans="1:27" ht="12.75">
      <c r="A29" s="138" t="s">
        <v>75</v>
      </c>
      <c r="B29" s="136"/>
      <c r="C29" s="155">
        <v>1345671244</v>
      </c>
      <c r="D29" s="155"/>
      <c r="E29" s="156">
        <v>1683101000</v>
      </c>
      <c r="F29" s="60">
        <v>1683101000</v>
      </c>
      <c r="G29" s="60">
        <v>66970703</v>
      </c>
      <c r="H29" s="60">
        <v>48700507</v>
      </c>
      <c r="I29" s="60">
        <v>129395344</v>
      </c>
      <c r="J29" s="60">
        <v>245066554</v>
      </c>
      <c r="K29" s="60">
        <v>211052845</v>
      </c>
      <c r="L29" s="60">
        <v>133195500</v>
      </c>
      <c r="M29" s="60">
        <v>161051013</v>
      </c>
      <c r="N29" s="60">
        <v>505299358</v>
      </c>
      <c r="O29" s="60"/>
      <c r="P29" s="60"/>
      <c r="Q29" s="60"/>
      <c r="R29" s="60"/>
      <c r="S29" s="60"/>
      <c r="T29" s="60"/>
      <c r="U29" s="60"/>
      <c r="V29" s="60"/>
      <c r="W29" s="60">
        <v>750365912</v>
      </c>
      <c r="X29" s="60">
        <v>909794417</v>
      </c>
      <c r="Y29" s="60">
        <v>-159428505</v>
      </c>
      <c r="Z29" s="140">
        <v>-17.52</v>
      </c>
      <c r="AA29" s="155">
        <v>1683101000</v>
      </c>
    </row>
    <row r="30" spans="1:27" ht="12.75">
      <c r="A30" s="138" t="s">
        <v>76</v>
      </c>
      <c r="B30" s="136"/>
      <c r="C30" s="157">
        <v>7431965370</v>
      </c>
      <c r="D30" s="157"/>
      <c r="E30" s="158">
        <v>6779930337</v>
      </c>
      <c r="F30" s="159">
        <v>6779930337</v>
      </c>
      <c r="G30" s="159">
        <v>290747545</v>
      </c>
      <c r="H30" s="159">
        <v>243519717</v>
      </c>
      <c r="I30" s="159">
        <v>618023791</v>
      </c>
      <c r="J30" s="159">
        <v>1152291053</v>
      </c>
      <c r="K30" s="159">
        <v>568043879</v>
      </c>
      <c r="L30" s="159">
        <v>318225102</v>
      </c>
      <c r="M30" s="159">
        <v>288437323</v>
      </c>
      <c r="N30" s="159">
        <v>1174706304</v>
      </c>
      <c r="O30" s="159"/>
      <c r="P30" s="159"/>
      <c r="Q30" s="159"/>
      <c r="R30" s="159"/>
      <c r="S30" s="159"/>
      <c r="T30" s="159"/>
      <c r="U30" s="159"/>
      <c r="V30" s="159"/>
      <c r="W30" s="159">
        <v>2326997357</v>
      </c>
      <c r="X30" s="159">
        <v>3460227869</v>
      </c>
      <c r="Y30" s="159">
        <v>-1133230512</v>
      </c>
      <c r="Z30" s="141">
        <v>-32.75</v>
      </c>
      <c r="AA30" s="157">
        <v>6779930337</v>
      </c>
    </row>
    <row r="31" spans="1:27" ht="12.75">
      <c r="A31" s="138" t="s">
        <v>77</v>
      </c>
      <c r="B31" s="136"/>
      <c r="C31" s="155"/>
      <c r="D31" s="155"/>
      <c r="E31" s="156">
        <v>134595000</v>
      </c>
      <c r="F31" s="60">
        <v>134595000</v>
      </c>
      <c r="G31" s="60">
        <v>128809348</v>
      </c>
      <c r="H31" s="60">
        <v>146700532</v>
      </c>
      <c r="I31" s="60">
        <v>159472007</v>
      </c>
      <c r="J31" s="60">
        <v>434981887</v>
      </c>
      <c r="K31" s="60">
        <v>186622118</v>
      </c>
      <c r="L31" s="60">
        <v>192102303</v>
      </c>
      <c r="M31" s="60">
        <v>163924578</v>
      </c>
      <c r="N31" s="60">
        <v>542648999</v>
      </c>
      <c r="O31" s="60"/>
      <c r="P31" s="60"/>
      <c r="Q31" s="60"/>
      <c r="R31" s="60"/>
      <c r="S31" s="60"/>
      <c r="T31" s="60"/>
      <c r="U31" s="60"/>
      <c r="V31" s="60"/>
      <c r="W31" s="60">
        <v>977630886</v>
      </c>
      <c r="X31" s="60">
        <v>80011998</v>
      </c>
      <c r="Y31" s="60">
        <v>897618888</v>
      </c>
      <c r="Z31" s="140">
        <v>1121.86</v>
      </c>
      <c r="AA31" s="155">
        <v>134595000</v>
      </c>
    </row>
    <row r="32" spans="1:27" ht="12.75">
      <c r="A32" s="135" t="s">
        <v>78</v>
      </c>
      <c r="B32" s="136"/>
      <c r="C32" s="153">
        <f aca="true" t="shared" si="6" ref="C32:Y32">SUM(C33:C37)</f>
        <v>7413963572</v>
      </c>
      <c r="D32" s="153">
        <f>SUM(D33:D37)</f>
        <v>0</v>
      </c>
      <c r="E32" s="154">
        <f t="shared" si="6"/>
        <v>9337723547</v>
      </c>
      <c r="F32" s="100">
        <f t="shared" si="6"/>
        <v>9337723547</v>
      </c>
      <c r="G32" s="100">
        <f t="shared" si="6"/>
        <v>485255945</v>
      </c>
      <c r="H32" s="100">
        <f t="shared" si="6"/>
        <v>665550293</v>
      </c>
      <c r="I32" s="100">
        <f t="shared" si="6"/>
        <v>792231924</v>
      </c>
      <c r="J32" s="100">
        <f t="shared" si="6"/>
        <v>1943038162</v>
      </c>
      <c r="K32" s="100">
        <f t="shared" si="6"/>
        <v>625422798</v>
      </c>
      <c r="L32" s="100">
        <f t="shared" si="6"/>
        <v>864528399</v>
      </c>
      <c r="M32" s="100">
        <f t="shared" si="6"/>
        <v>603079060</v>
      </c>
      <c r="N32" s="100">
        <f t="shared" si="6"/>
        <v>2093030257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4036068419</v>
      </c>
      <c r="X32" s="100">
        <f t="shared" si="6"/>
        <v>4415397018</v>
      </c>
      <c r="Y32" s="100">
        <f t="shared" si="6"/>
        <v>-379328599</v>
      </c>
      <c r="Z32" s="137">
        <f>+IF(X32&lt;&gt;0,+(Y32/X32)*100,0)</f>
        <v>-8.591041699163462</v>
      </c>
      <c r="AA32" s="153">
        <f>SUM(AA33:AA37)</f>
        <v>9337723547</v>
      </c>
    </row>
    <row r="33" spans="1:27" ht="12.75">
      <c r="A33" s="138" t="s">
        <v>79</v>
      </c>
      <c r="B33" s="136"/>
      <c r="C33" s="155">
        <v>1251569308</v>
      </c>
      <c r="D33" s="155"/>
      <c r="E33" s="156">
        <v>1605881000</v>
      </c>
      <c r="F33" s="60">
        <v>1605881000</v>
      </c>
      <c r="G33" s="60">
        <v>25138202</v>
      </c>
      <c r="H33" s="60">
        <v>41947396</v>
      </c>
      <c r="I33" s="60">
        <v>53594296</v>
      </c>
      <c r="J33" s="60">
        <v>120679894</v>
      </c>
      <c r="K33" s="60">
        <v>50719673</v>
      </c>
      <c r="L33" s="60">
        <v>52686497</v>
      </c>
      <c r="M33" s="60">
        <v>49684541</v>
      </c>
      <c r="N33" s="60">
        <v>153090711</v>
      </c>
      <c r="O33" s="60"/>
      <c r="P33" s="60"/>
      <c r="Q33" s="60"/>
      <c r="R33" s="60"/>
      <c r="S33" s="60"/>
      <c r="T33" s="60"/>
      <c r="U33" s="60"/>
      <c r="V33" s="60"/>
      <c r="W33" s="60">
        <v>273770605</v>
      </c>
      <c r="X33" s="60">
        <v>686051498</v>
      </c>
      <c r="Y33" s="60">
        <v>-412280893</v>
      </c>
      <c r="Z33" s="140">
        <v>-60.09</v>
      </c>
      <c r="AA33" s="155">
        <v>1605881000</v>
      </c>
    </row>
    <row r="34" spans="1:27" ht="12.75">
      <c r="A34" s="138" t="s">
        <v>80</v>
      </c>
      <c r="B34" s="136"/>
      <c r="C34" s="155">
        <v>862276801</v>
      </c>
      <c r="D34" s="155"/>
      <c r="E34" s="156">
        <v>1096601000</v>
      </c>
      <c r="F34" s="60">
        <v>1096601000</v>
      </c>
      <c r="G34" s="60">
        <v>88101234</v>
      </c>
      <c r="H34" s="60">
        <v>99020787</v>
      </c>
      <c r="I34" s="60">
        <v>114016965</v>
      </c>
      <c r="J34" s="60">
        <v>301138986</v>
      </c>
      <c r="K34" s="60">
        <v>121407854</v>
      </c>
      <c r="L34" s="60">
        <v>127706141</v>
      </c>
      <c r="M34" s="60">
        <v>96098860</v>
      </c>
      <c r="N34" s="60">
        <v>345212855</v>
      </c>
      <c r="O34" s="60"/>
      <c r="P34" s="60"/>
      <c r="Q34" s="60"/>
      <c r="R34" s="60"/>
      <c r="S34" s="60"/>
      <c r="T34" s="60"/>
      <c r="U34" s="60"/>
      <c r="V34" s="60"/>
      <c r="W34" s="60">
        <v>646351841</v>
      </c>
      <c r="X34" s="60">
        <v>511230002</v>
      </c>
      <c r="Y34" s="60">
        <v>135121839</v>
      </c>
      <c r="Z34" s="140">
        <v>26.43</v>
      </c>
      <c r="AA34" s="155">
        <v>1096601000</v>
      </c>
    </row>
    <row r="35" spans="1:27" ht="12.75">
      <c r="A35" s="138" t="s">
        <v>81</v>
      </c>
      <c r="B35" s="136"/>
      <c r="C35" s="155">
        <v>3006099630</v>
      </c>
      <c r="D35" s="155"/>
      <c r="E35" s="156">
        <v>4210825000</v>
      </c>
      <c r="F35" s="60">
        <v>4210825000</v>
      </c>
      <c r="G35" s="60">
        <v>203626265</v>
      </c>
      <c r="H35" s="60">
        <v>363233349</v>
      </c>
      <c r="I35" s="60">
        <v>385732276</v>
      </c>
      <c r="J35" s="60">
        <v>952591890</v>
      </c>
      <c r="K35" s="60">
        <v>270695882</v>
      </c>
      <c r="L35" s="60">
        <v>445310724</v>
      </c>
      <c r="M35" s="60">
        <v>252738042</v>
      </c>
      <c r="N35" s="60">
        <v>968744648</v>
      </c>
      <c r="O35" s="60"/>
      <c r="P35" s="60"/>
      <c r="Q35" s="60"/>
      <c r="R35" s="60"/>
      <c r="S35" s="60"/>
      <c r="T35" s="60"/>
      <c r="U35" s="60"/>
      <c r="V35" s="60"/>
      <c r="W35" s="60">
        <v>1921336538</v>
      </c>
      <c r="X35" s="60">
        <v>2133089502</v>
      </c>
      <c r="Y35" s="60">
        <v>-211752964</v>
      </c>
      <c r="Z35" s="140">
        <v>-9.93</v>
      </c>
      <c r="AA35" s="155">
        <v>4210825000</v>
      </c>
    </row>
    <row r="36" spans="1:27" ht="12.75">
      <c r="A36" s="138" t="s">
        <v>82</v>
      </c>
      <c r="B36" s="136"/>
      <c r="C36" s="155">
        <v>1385671669</v>
      </c>
      <c r="D36" s="155"/>
      <c r="E36" s="156">
        <v>1393739547</v>
      </c>
      <c r="F36" s="60">
        <v>1393739547</v>
      </c>
      <c r="G36" s="60">
        <v>87445905</v>
      </c>
      <c r="H36" s="60">
        <v>68907751</v>
      </c>
      <c r="I36" s="60">
        <v>124183323</v>
      </c>
      <c r="J36" s="60">
        <v>280536979</v>
      </c>
      <c r="K36" s="60">
        <v>85483223</v>
      </c>
      <c r="L36" s="60">
        <v>102149196</v>
      </c>
      <c r="M36" s="60">
        <v>108303256</v>
      </c>
      <c r="N36" s="60">
        <v>295935675</v>
      </c>
      <c r="O36" s="60"/>
      <c r="P36" s="60"/>
      <c r="Q36" s="60"/>
      <c r="R36" s="60"/>
      <c r="S36" s="60"/>
      <c r="T36" s="60"/>
      <c r="U36" s="60"/>
      <c r="V36" s="60"/>
      <c r="W36" s="60">
        <v>576472654</v>
      </c>
      <c r="X36" s="60">
        <v>557909016</v>
      </c>
      <c r="Y36" s="60">
        <v>18563638</v>
      </c>
      <c r="Z36" s="140">
        <v>3.33</v>
      </c>
      <c r="AA36" s="155">
        <v>1393739547</v>
      </c>
    </row>
    <row r="37" spans="1:27" ht="12.75">
      <c r="A37" s="138" t="s">
        <v>83</v>
      </c>
      <c r="B37" s="136"/>
      <c r="C37" s="157">
        <v>908346164</v>
      </c>
      <c r="D37" s="157"/>
      <c r="E37" s="158">
        <v>1030677000</v>
      </c>
      <c r="F37" s="159">
        <v>1030677000</v>
      </c>
      <c r="G37" s="159">
        <v>80944339</v>
      </c>
      <c r="H37" s="159">
        <v>92441010</v>
      </c>
      <c r="I37" s="159">
        <v>114705064</v>
      </c>
      <c r="J37" s="159">
        <v>288090413</v>
      </c>
      <c r="K37" s="159">
        <v>97116166</v>
      </c>
      <c r="L37" s="159">
        <v>136675841</v>
      </c>
      <c r="M37" s="159">
        <v>96254361</v>
      </c>
      <c r="N37" s="159">
        <v>330046368</v>
      </c>
      <c r="O37" s="159"/>
      <c r="P37" s="159"/>
      <c r="Q37" s="159"/>
      <c r="R37" s="159"/>
      <c r="S37" s="159"/>
      <c r="T37" s="159"/>
      <c r="U37" s="159"/>
      <c r="V37" s="159"/>
      <c r="W37" s="159">
        <v>618136781</v>
      </c>
      <c r="X37" s="159">
        <v>527117000</v>
      </c>
      <c r="Y37" s="159">
        <v>91019781</v>
      </c>
      <c r="Z37" s="141">
        <v>17.27</v>
      </c>
      <c r="AA37" s="157">
        <v>1030677000</v>
      </c>
    </row>
    <row r="38" spans="1:27" ht="12.75">
      <c r="A38" s="135" t="s">
        <v>84</v>
      </c>
      <c r="B38" s="142"/>
      <c r="C38" s="153">
        <f aca="true" t="shared" si="7" ref="C38:Y38">SUM(C39:C41)</f>
        <v>4040254547</v>
      </c>
      <c r="D38" s="153">
        <f>SUM(D39:D41)</f>
        <v>0</v>
      </c>
      <c r="E38" s="154">
        <f t="shared" si="7"/>
        <v>5808014128</v>
      </c>
      <c r="F38" s="100">
        <f t="shared" si="7"/>
        <v>5808014128</v>
      </c>
      <c r="G38" s="100">
        <f t="shared" si="7"/>
        <v>275244279</v>
      </c>
      <c r="H38" s="100">
        <f t="shared" si="7"/>
        <v>384043482</v>
      </c>
      <c r="I38" s="100">
        <f t="shared" si="7"/>
        <v>369324808</v>
      </c>
      <c r="J38" s="100">
        <f t="shared" si="7"/>
        <v>1028612569</v>
      </c>
      <c r="K38" s="100">
        <f t="shared" si="7"/>
        <v>384256189</v>
      </c>
      <c r="L38" s="100">
        <f t="shared" si="7"/>
        <v>414743609</v>
      </c>
      <c r="M38" s="100">
        <f t="shared" si="7"/>
        <v>421414164</v>
      </c>
      <c r="N38" s="100">
        <f t="shared" si="7"/>
        <v>1220413962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2249026531</v>
      </c>
      <c r="X38" s="100">
        <f t="shared" si="7"/>
        <v>2562143664</v>
      </c>
      <c r="Y38" s="100">
        <f t="shared" si="7"/>
        <v>-313117133</v>
      </c>
      <c r="Z38" s="137">
        <f>+IF(X38&lt;&gt;0,+(Y38/X38)*100,0)</f>
        <v>-12.22090460420021</v>
      </c>
      <c r="AA38" s="153">
        <f>SUM(AA39:AA41)</f>
        <v>5808014128</v>
      </c>
    </row>
    <row r="39" spans="1:27" ht="12.75">
      <c r="A39" s="138" t="s">
        <v>85</v>
      </c>
      <c r="B39" s="136"/>
      <c r="C39" s="155">
        <v>947437849</v>
      </c>
      <c r="D39" s="155"/>
      <c r="E39" s="156">
        <v>1528492128</v>
      </c>
      <c r="F39" s="60">
        <v>1528492128</v>
      </c>
      <c r="G39" s="60">
        <v>54441652</v>
      </c>
      <c r="H39" s="60">
        <v>84836940</v>
      </c>
      <c r="I39" s="60">
        <v>97399003</v>
      </c>
      <c r="J39" s="60">
        <v>236677595</v>
      </c>
      <c r="K39" s="60">
        <v>80978917</v>
      </c>
      <c r="L39" s="60">
        <v>103054202</v>
      </c>
      <c r="M39" s="60">
        <v>82258756</v>
      </c>
      <c r="N39" s="60">
        <v>266291875</v>
      </c>
      <c r="O39" s="60"/>
      <c r="P39" s="60"/>
      <c r="Q39" s="60"/>
      <c r="R39" s="60"/>
      <c r="S39" s="60"/>
      <c r="T39" s="60"/>
      <c r="U39" s="60"/>
      <c r="V39" s="60"/>
      <c r="W39" s="60">
        <v>502969470</v>
      </c>
      <c r="X39" s="60">
        <v>763838034</v>
      </c>
      <c r="Y39" s="60">
        <v>-260868564</v>
      </c>
      <c r="Z39" s="140">
        <v>-34.15</v>
      </c>
      <c r="AA39" s="155">
        <v>1528492128</v>
      </c>
    </row>
    <row r="40" spans="1:27" ht="12.75">
      <c r="A40" s="138" t="s">
        <v>86</v>
      </c>
      <c r="B40" s="136"/>
      <c r="C40" s="155">
        <v>2969685337</v>
      </c>
      <c r="D40" s="155"/>
      <c r="E40" s="156">
        <v>4096735000</v>
      </c>
      <c r="F40" s="60">
        <v>4096735000</v>
      </c>
      <c r="G40" s="60">
        <v>220802627</v>
      </c>
      <c r="H40" s="60">
        <v>299206542</v>
      </c>
      <c r="I40" s="60">
        <v>271925805</v>
      </c>
      <c r="J40" s="60">
        <v>791934974</v>
      </c>
      <c r="K40" s="60">
        <v>303277272</v>
      </c>
      <c r="L40" s="60">
        <v>311689407</v>
      </c>
      <c r="M40" s="60">
        <v>339155408</v>
      </c>
      <c r="N40" s="60">
        <v>954122087</v>
      </c>
      <c r="O40" s="60"/>
      <c r="P40" s="60"/>
      <c r="Q40" s="60"/>
      <c r="R40" s="60"/>
      <c r="S40" s="60"/>
      <c r="T40" s="60"/>
      <c r="U40" s="60"/>
      <c r="V40" s="60"/>
      <c r="W40" s="60">
        <v>1746057061</v>
      </c>
      <c r="X40" s="60">
        <v>1732438498</v>
      </c>
      <c r="Y40" s="60">
        <v>13618563</v>
      </c>
      <c r="Z40" s="140">
        <v>0.79</v>
      </c>
      <c r="AA40" s="155">
        <v>4096735000</v>
      </c>
    </row>
    <row r="41" spans="1:27" ht="12.75">
      <c r="A41" s="138" t="s">
        <v>87</v>
      </c>
      <c r="B41" s="136"/>
      <c r="C41" s="155">
        <v>123131361</v>
      </c>
      <c r="D41" s="155"/>
      <c r="E41" s="156">
        <v>182787000</v>
      </c>
      <c r="F41" s="60">
        <v>182787000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65867132</v>
      </c>
      <c r="Y41" s="60">
        <v>-65867132</v>
      </c>
      <c r="Z41" s="140">
        <v>-100</v>
      </c>
      <c r="AA41" s="155">
        <v>182787000</v>
      </c>
    </row>
    <row r="42" spans="1:27" ht="12.75">
      <c r="A42" s="135" t="s">
        <v>88</v>
      </c>
      <c r="B42" s="142"/>
      <c r="C42" s="153">
        <f aca="true" t="shared" si="8" ref="C42:Y42">SUM(C43:C46)</f>
        <v>24682402258</v>
      </c>
      <c r="D42" s="153">
        <f>SUM(D43:D46)</f>
        <v>0</v>
      </c>
      <c r="E42" s="154">
        <f t="shared" si="8"/>
        <v>27601586000</v>
      </c>
      <c r="F42" s="100">
        <f t="shared" si="8"/>
        <v>27601586000</v>
      </c>
      <c r="G42" s="100">
        <f t="shared" si="8"/>
        <v>3046067637</v>
      </c>
      <c r="H42" s="100">
        <f t="shared" si="8"/>
        <v>2700193028</v>
      </c>
      <c r="I42" s="100">
        <f t="shared" si="8"/>
        <v>2491815351</v>
      </c>
      <c r="J42" s="100">
        <f t="shared" si="8"/>
        <v>8238076016</v>
      </c>
      <c r="K42" s="100">
        <f t="shared" si="8"/>
        <v>2193775392</v>
      </c>
      <c r="L42" s="100">
        <f t="shared" si="8"/>
        <v>1966402705</v>
      </c>
      <c r="M42" s="100">
        <f t="shared" si="8"/>
        <v>2001254891</v>
      </c>
      <c r="N42" s="100">
        <f t="shared" si="8"/>
        <v>6161432988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14399509004</v>
      </c>
      <c r="X42" s="100">
        <f t="shared" si="8"/>
        <v>14316011825</v>
      </c>
      <c r="Y42" s="100">
        <f t="shared" si="8"/>
        <v>83497179</v>
      </c>
      <c r="Z42" s="137">
        <f>+IF(X42&lt;&gt;0,+(Y42/X42)*100,0)</f>
        <v>0.5832432944361584</v>
      </c>
      <c r="AA42" s="153">
        <f>SUM(AA43:AA46)</f>
        <v>27601586000</v>
      </c>
    </row>
    <row r="43" spans="1:27" ht="12.75">
      <c r="A43" s="138" t="s">
        <v>89</v>
      </c>
      <c r="B43" s="136"/>
      <c r="C43" s="155">
        <v>13994713801</v>
      </c>
      <c r="D43" s="155"/>
      <c r="E43" s="156">
        <v>15567298000</v>
      </c>
      <c r="F43" s="60">
        <v>15567298000</v>
      </c>
      <c r="G43" s="60">
        <v>2015114705</v>
      </c>
      <c r="H43" s="60">
        <v>1695564608</v>
      </c>
      <c r="I43" s="60">
        <v>1453068019</v>
      </c>
      <c r="J43" s="60">
        <v>5163747332</v>
      </c>
      <c r="K43" s="60">
        <v>1107061498</v>
      </c>
      <c r="L43" s="60">
        <v>948932888</v>
      </c>
      <c r="M43" s="60">
        <v>962693884</v>
      </c>
      <c r="N43" s="60">
        <v>3018688270</v>
      </c>
      <c r="O43" s="60"/>
      <c r="P43" s="60"/>
      <c r="Q43" s="60"/>
      <c r="R43" s="60"/>
      <c r="S43" s="60"/>
      <c r="T43" s="60"/>
      <c r="U43" s="60"/>
      <c r="V43" s="60"/>
      <c r="W43" s="60">
        <v>8182435602</v>
      </c>
      <c r="X43" s="60">
        <v>8290593002</v>
      </c>
      <c r="Y43" s="60">
        <v>-108157400</v>
      </c>
      <c r="Z43" s="140">
        <v>-1.3</v>
      </c>
      <c r="AA43" s="155">
        <v>15567298000</v>
      </c>
    </row>
    <row r="44" spans="1:27" ht="12.75">
      <c r="A44" s="138" t="s">
        <v>90</v>
      </c>
      <c r="B44" s="136"/>
      <c r="C44" s="155">
        <v>5227103031</v>
      </c>
      <c r="D44" s="155"/>
      <c r="E44" s="156">
        <v>5919594000</v>
      </c>
      <c r="F44" s="60">
        <v>5919594000</v>
      </c>
      <c r="G44" s="60">
        <v>703912073</v>
      </c>
      <c r="H44" s="60">
        <v>691143030</v>
      </c>
      <c r="I44" s="60">
        <v>698744458</v>
      </c>
      <c r="J44" s="60">
        <v>2093799561</v>
      </c>
      <c r="K44" s="60">
        <v>740212996</v>
      </c>
      <c r="L44" s="60">
        <v>693425557</v>
      </c>
      <c r="M44" s="60">
        <v>713265378</v>
      </c>
      <c r="N44" s="60">
        <v>2146903931</v>
      </c>
      <c r="O44" s="60"/>
      <c r="P44" s="60"/>
      <c r="Q44" s="60"/>
      <c r="R44" s="60"/>
      <c r="S44" s="60"/>
      <c r="T44" s="60"/>
      <c r="U44" s="60"/>
      <c r="V44" s="60"/>
      <c r="W44" s="60">
        <v>4240703492</v>
      </c>
      <c r="X44" s="60">
        <v>2969476800</v>
      </c>
      <c r="Y44" s="60">
        <v>1271226692</v>
      </c>
      <c r="Z44" s="140">
        <v>42.81</v>
      </c>
      <c r="AA44" s="155">
        <v>5919594000</v>
      </c>
    </row>
    <row r="45" spans="1:27" ht="12.75">
      <c r="A45" s="138" t="s">
        <v>91</v>
      </c>
      <c r="B45" s="136"/>
      <c r="C45" s="157">
        <v>3484735354</v>
      </c>
      <c r="D45" s="157"/>
      <c r="E45" s="158">
        <v>3946396000</v>
      </c>
      <c r="F45" s="159">
        <v>3946396000</v>
      </c>
      <c r="G45" s="159">
        <v>168113558</v>
      </c>
      <c r="H45" s="159">
        <v>153687973</v>
      </c>
      <c r="I45" s="159">
        <v>155862473</v>
      </c>
      <c r="J45" s="159">
        <v>477664004</v>
      </c>
      <c r="K45" s="159">
        <v>157939273</v>
      </c>
      <c r="L45" s="159">
        <v>145065777</v>
      </c>
      <c r="M45" s="159">
        <v>153533215</v>
      </c>
      <c r="N45" s="159">
        <v>456538265</v>
      </c>
      <c r="O45" s="159"/>
      <c r="P45" s="159"/>
      <c r="Q45" s="159"/>
      <c r="R45" s="159"/>
      <c r="S45" s="159"/>
      <c r="T45" s="159"/>
      <c r="U45" s="159"/>
      <c r="V45" s="159"/>
      <c r="W45" s="159">
        <v>934202269</v>
      </c>
      <c r="X45" s="159">
        <v>1979651200</v>
      </c>
      <c r="Y45" s="159">
        <v>-1045448931</v>
      </c>
      <c r="Z45" s="141">
        <v>-52.81</v>
      </c>
      <c r="AA45" s="157">
        <v>3946396000</v>
      </c>
    </row>
    <row r="46" spans="1:27" ht="12.75">
      <c r="A46" s="138" t="s">
        <v>92</v>
      </c>
      <c r="B46" s="136"/>
      <c r="C46" s="155">
        <v>1975850072</v>
      </c>
      <c r="D46" s="155"/>
      <c r="E46" s="156">
        <v>2168298000</v>
      </c>
      <c r="F46" s="60">
        <v>2168298000</v>
      </c>
      <c r="G46" s="60">
        <v>158927301</v>
      </c>
      <c r="H46" s="60">
        <v>159797417</v>
      </c>
      <c r="I46" s="60">
        <v>184140401</v>
      </c>
      <c r="J46" s="60">
        <v>502865119</v>
      </c>
      <c r="K46" s="60">
        <v>188561625</v>
      </c>
      <c r="L46" s="60">
        <v>178978483</v>
      </c>
      <c r="M46" s="60">
        <v>171762414</v>
      </c>
      <c r="N46" s="60">
        <v>539302522</v>
      </c>
      <c r="O46" s="60"/>
      <c r="P46" s="60"/>
      <c r="Q46" s="60"/>
      <c r="R46" s="60"/>
      <c r="S46" s="60"/>
      <c r="T46" s="60"/>
      <c r="U46" s="60"/>
      <c r="V46" s="60"/>
      <c r="W46" s="60">
        <v>1042167641</v>
      </c>
      <c r="X46" s="60">
        <v>1076290823</v>
      </c>
      <c r="Y46" s="60">
        <v>-34123182</v>
      </c>
      <c r="Z46" s="140">
        <v>-3.17</v>
      </c>
      <c r="AA46" s="155">
        <v>2168298000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44914256991</v>
      </c>
      <c r="D48" s="168">
        <f>+D28+D32+D38+D42+D47</f>
        <v>0</v>
      </c>
      <c r="E48" s="169">
        <f t="shared" si="9"/>
        <v>51344950012</v>
      </c>
      <c r="F48" s="73">
        <f t="shared" si="9"/>
        <v>51344950012</v>
      </c>
      <c r="G48" s="73">
        <f t="shared" si="9"/>
        <v>4293095457</v>
      </c>
      <c r="H48" s="73">
        <f t="shared" si="9"/>
        <v>4188707559</v>
      </c>
      <c r="I48" s="73">
        <f t="shared" si="9"/>
        <v>4560263225</v>
      </c>
      <c r="J48" s="73">
        <f t="shared" si="9"/>
        <v>13042066241</v>
      </c>
      <c r="K48" s="73">
        <f t="shared" si="9"/>
        <v>4169173221</v>
      </c>
      <c r="L48" s="73">
        <f t="shared" si="9"/>
        <v>3889197618</v>
      </c>
      <c r="M48" s="73">
        <f t="shared" si="9"/>
        <v>3639161029</v>
      </c>
      <c r="N48" s="73">
        <f t="shared" si="9"/>
        <v>11697531868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24739598109</v>
      </c>
      <c r="X48" s="73">
        <f t="shared" si="9"/>
        <v>25743586791</v>
      </c>
      <c r="Y48" s="73">
        <f t="shared" si="9"/>
        <v>-1003988682</v>
      </c>
      <c r="Z48" s="170">
        <f>+IF(X48&lt;&gt;0,+(Y48/X48)*100,0)</f>
        <v>-3.8999564829520805</v>
      </c>
      <c r="AA48" s="168">
        <f>+AA28+AA32+AA38+AA42+AA47</f>
        <v>51344950012</v>
      </c>
    </row>
    <row r="49" spans="1:27" ht="12.75">
      <c r="A49" s="148" t="s">
        <v>49</v>
      </c>
      <c r="B49" s="149"/>
      <c r="C49" s="171">
        <f aca="true" t="shared" si="10" ref="C49:Y49">+C25-C48</f>
        <v>2772085015</v>
      </c>
      <c r="D49" s="171">
        <f>+D25-D48</f>
        <v>0</v>
      </c>
      <c r="E49" s="172">
        <f t="shared" si="10"/>
        <v>4315675420</v>
      </c>
      <c r="F49" s="173">
        <f t="shared" si="10"/>
        <v>4315675420</v>
      </c>
      <c r="G49" s="173">
        <f t="shared" si="10"/>
        <v>1256222333</v>
      </c>
      <c r="H49" s="173">
        <f t="shared" si="10"/>
        <v>-42027692</v>
      </c>
      <c r="I49" s="173">
        <f t="shared" si="10"/>
        <v>-745140740</v>
      </c>
      <c r="J49" s="173">
        <f t="shared" si="10"/>
        <v>469053901</v>
      </c>
      <c r="K49" s="173">
        <f t="shared" si="10"/>
        <v>-175581679</v>
      </c>
      <c r="L49" s="173">
        <f t="shared" si="10"/>
        <v>445287978</v>
      </c>
      <c r="M49" s="173">
        <f t="shared" si="10"/>
        <v>2171375904</v>
      </c>
      <c r="N49" s="173">
        <f t="shared" si="10"/>
        <v>2441082203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2910136104</v>
      </c>
      <c r="X49" s="173">
        <f>IF(F25=F48,0,X25-X48)</f>
        <v>1898195186</v>
      </c>
      <c r="Y49" s="173">
        <f t="shared" si="10"/>
        <v>1011940918</v>
      </c>
      <c r="Z49" s="174">
        <f>+IF(X49&lt;&gt;0,+(Y49/X49)*100,0)</f>
        <v>53.31068825079193</v>
      </c>
      <c r="AA49" s="171">
        <f>+AA25-AA48</f>
        <v>4315675420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9087955999</v>
      </c>
      <c r="D5" s="155">
        <v>0</v>
      </c>
      <c r="E5" s="156">
        <v>10098983000</v>
      </c>
      <c r="F5" s="60">
        <v>10098983000</v>
      </c>
      <c r="G5" s="60">
        <v>1146950195</v>
      </c>
      <c r="H5" s="60">
        <v>1040539217</v>
      </c>
      <c r="I5" s="60">
        <v>1036065825</v>
      </c>
      <c r="J5" s="60">
        <v>3223555237</v>
      </c>
      <c r="K5" s="60">
        <v>1086147656</v>
      </c>
      <c r="L5" s="60">
        <v>1044907695</v>
      </c>
      <c r="M5" s="60">
        <v>1125369283</v>
      </c>
      <c r="N5" s="60">
        <v>3256424634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6479979871</v>
      </c>
      <c r="X5" s="60">
        <v>5049491502</v>
      </c>
      <c r="Y5" s="60">
        <v>1430488369</v>
      </c>
      <c r="Z5" s="140">
        <v>28.33</v>
      </c>
      <c r="AA5" s="155">
        <v>10098983000</v>
      </c>
    </row>
    <row r="6" spans="1:27" ht="12.75">
      <c r="A6" s="181" t="s">
        <v>102</v>
      </c>
      <c r="B6" s="182"/>
      <c r="C6" s="155">
        <v>139667998</v>
      </c>
      <c r="D6" s="155">
        <v>0</v>
      </c>
      <c r="E6" s="156">
        <v>0</v>
      </c>
      <c r="F6" s="60">
        <v>0</v>
      </c>
      <c r="G6" s="60">
        <v>13317000</v>
      </c>
      <c r="H6" s="60">
        <v>8567114</v>
      </c>
      <c r="I6" s="60">
        <v>15957866</v>
      </c>
      <c r="J6" s="60">
        <v>37841980</v>
      </c>
      <c r="K6" s="60">
        <v>16497587</v>
      </c>
      <c r="L6" s="60">
        <v>18312289</v>
      </c>
      <c r="M6" s="60">
        <v>19741828</v>
      </c>
      <c r="N6" s="60">
        <v>54551704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92393684</v>
      </c>
      <c r="X6" s="60"/>
      <c r="Y6" s="60">
        <v>92393684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13671172000</v>
      </c>
      <c r="D7" s="155">
        <v>0</v>
      </c>
      <c r="E7" s="156">
        <v>16778616000</v>
      </c>
      <c r="F7" s="60">
        <v>16778616000</v>
      </c>
      <c r="G7" s="60">
        <v>1340233679</v>
      </c>
      <c r="H7" s="60">
        <v>1430805755</v>
      </c>
      <c r="I7" s="60">
        <v>1290249415</v>
      </c>
      <c r="J7" s="60">
        <v>4061288849</v>
      </c>
      <c r="K7" s="60">
        <v>981660182</v>
      </c>
      <c r="L7" s="60">
        <v>1072920886</v>
      </c>
      <c r="M7" s="60">
        <v>1223251839</v>
      </c>
      <c r="N7" s="60">
        <v>3277832907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7339121756</v>
      </c>
      <c r="X7" s="60">
        <v>8817666000</v>
      </c>
      <c r="Y7" s="60">
        <v>-1478544244</v>
      </c>
      <c r="Z7" s="140">
        <v>-16.77</v>
      </c>
      <c r="AA7" s="155">
        <v>16778616000</v>
      </c>
    </row>
    <row r="8" spans="1:27" ht="12.75">
      <c r="A8" s="183" t="s">
        <v>104</v>
      </c>
      <c r="B8" s="182"/>
      <c r="C8" s="155">
        <v>5812542686</v>
      </c>
      <c r="D8" s="155">
        <v>0</v>
      </c>
      <c r="E8" s="156">
        <v>7351906400</v>
      </c>
      <c r="F8" s="60">
        <v>7351906400</v>
      </c>
      <c r="G8" s="60">
        <v>621500594</v>
      </c>
      <c r="H8" s="60">
        <v>402937968</v>
      </c>
      <c r="I8" s="60">
        <v>602419270</v>
      </c>
      <c r="J8" s="60">
        <v>1626857832</v>
      </c>
      <c r="K8" s="60">
        <v>563758896</v>
      </c>
      <c r="L8" s="60">
        <v>667983526</v>
      </c>
      <c r="M8" s="60">
        <v>689643615</v>
      </c>
      <c r="N8" s="60">
        <v>1921386037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3548243869</v>
      </c>
      <c r="X8" s="60">
        <v>3911876000</v>
      </c>
      <c r="Y8" s="60">
        <v>-363632131</v>
      </c>
      <c r="Z8" s="140">
        <v>-9.3</v>
      </c>
      <c r="AA8" s="155">
        <v>7351906400</v>
      </c>
    </row>
    <row r="9" spans="1:27" ht="12.75">
      <c r="A9" s="183" t="s">
        <v>105</v>
      </c>
      <c r="B9" s="182"/>
      <c r="C9" s="155">
        <v>3875028457</v>
      </c>
      <c r="D9" s="155">
        <v>0</v>
      </c>
      <c r="E9" s="156">
        <v>4234281600</v>
      </c>
      <c r="F9" s="60">
        <v>4234281600</v>
      </c>
      <c r="G9" s="60">
        <v>346784626</v>
      </c>
      <c r="H9" s="60">
        <v>319735540</v>
      </c>
      <c r="I9" s="60">
        <v>366102721</v>
      </c>
      <c r="J9" s="60">
        <v>1032622887</v>
      </c>
      <c r="K9" s="60">
        <v>360978678</v>
      </c>
      <c r="L9" s="60">
        <v>359272660</v>
      </c>
      <c r="M9" s="60">
        <v>397170750</v>
      </c>
      <c r="N9" s="60">
        <v>1117422088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2150044975</v>
      </c>
      <c r="X9" s="60">
        <v>2155034000</v>
      </c>
      <c r="Y9" s="60">
        <v>-4989025</v>
      </c>
      <c r="Z9" s="140">
        <v>-0.23</v>
      </c>
      <c r="AA9" s="155">
        <v>4234281600</v>
      </c>
    </row>
    <row r="10" spans="1:27" ht="12.75">
      <c r="A10" s="183" t="s">
        <v>106</v>
      </c>
      <c r="B10" s="182"/>
      <c r="C10" s="155">
        <v>1555758592</v>
      </c>
      <c r="D10" s="155">
        <v>0</v>
      </c>
      <c r="E10" s="156">
        <v>1539894000</v>
      </c>
      <c r="F10" s="54">
        <v>1539894000</v>
      </c>
      <c r="G10" s="54">
        <v>150974883</v>
      </c>
      <c r="H10" s="54">
        <v>157691159</v>
      </c>
      <c r="I10" s="54">
        <v>151601886</v>
      </c>
      <c r="J10" s="54">
        <v>460267928</v>
      </c>
      <c r="K10" s="54">
        <v>146610731</v>
      </c>
      <c r="L10" s="54">
        <v>154011786</v>
      </c>
      <c r="M10" s="54">
        <v>153908532</v>
      </c>
      <c r="N10" s="54">
        <v>454531049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914798977</v>
      </c>
      <c r="X10" s="54">
        <v>769388735</v>
      </c>
      <c r="Y10" s="54">
        <v>145410242</v>
      </c>
      <c r="Z10" s="184">
        <v>18.9</v>
      </c>
      <c r="AA10" s="130">
        <v>1539894000</v>
      </c>
    </row>
    <row r="11" spans="1:27" ht="12.75">
      <c r="A11" s="183" t="s">
        <v>107</v>
      </c>
      <c r="B11" s="185"/>
      <c r="C11" s="155">
        <v>368997265</v>
      </c>
      <c r="D11" s="155">
        <v>0</v>
      </c>
      <c r="E11" s="156">
        <v>555611724</v>
      </c>
      <c r="F11" s="60">
        <v>555611724</v>
      </c>
      <c r="G11" s="60">
        <v>37035698</v>
      </c>
      <c r="H11" s="60">
        <v>35353184</v>
      </c>
      <c r="I11" s="60">
        <v>37983801</v>
      </c>
      <c r="J11" s="60">
        <v>110372683</v>
      </c>
      <c r="K11" s="60">
        <v>32507474</v>
      </c>
      <c r="L11" s="60">
        <v>35055456</v>
      </c>
      <c r="M11" s="60">
        <v>34167334</v>
      </c>
      <c r="N11" s="60">
        <v>101730264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212102947</v>
      </c>
      <c r="X11" s="60">
        <v>275266756</v>
      </c>
      <c r="Y11" s="60">
        <v>-63163809</v>
      </c>
      <c r="Z11" s="140">
        <v>-22.95</v>
      </c>
      <c r="AA11" s="155">
        <v>555611724</v>
      </c>
    </row>
    <row r="12" spans="1:27" ht="12.75">
      <c r="A12" s="183" t="s">
        <v>108</v>
      </c>
      <c r="B12" s="185"/>
      <c r="C12" s="155">
        <v>307505997</v>
      </c>
      <c r="D12" s="155">
        <v>0</v>
      </c>
      <c r="E12" s="156">
        <v>377929000</v>
      </c>
      <c r="F12" s="60">
        <v>377929000</v>
      </c>
      <c r="G12" s="60">
        <v>20335108</v>
      </c>
      <c r="H12" s="60">
        <v>22609314</v>
      </c>
      <c r="I12" s="60">
        <v>21587487</v>
      </c>
      <c r="J12" s="60">
        <v>64531909</v>
      </c>
      <c r="K12" s="60">
        <v>22141369</v>
      </c>
      <c r="L12" s="60">
        <v>41473583</v>
      </c>
      <c r="M12" s="60">
        <v>21729532</v>
      </c>
      <c r="N12" s="60">
        <v>85344484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149876393</v>
      </c>
      <c r="X12" s="60">
        <v>212811498</v>
      </c>
      <c r="Y12" s="60">
        <v>-62935105</v>
      </c>
      <c r="Z12" s="140">
        <v>-29.57</v>
      </c>
      <c r="AA12" s="155">
        <v>377929000</v>
      </c>
    </row>
    <row r="13" spans="1:27" ht="12.75">
      <c r="A13" s="181" t="s">
        <v>109</v>
      </c>
      <c r="B13" s="185"/>
      <c r="C13" s="155">
        <v>467423996</v>
      </c>
      <c r="D13" s="155">
        <v>0</v>
      </c>
      <c r="E13" s="156">
        <v>297400000</v>
      </c>
      <c r="F13" s="60">
        <v>297400000</v>
      </c>
      <c r="G13" s="60">
        <v>16486782</v>
      </c>
      <c r="H13" s="60">
        <v>12962259</v>
      </c>
      <c r="I13" s="60">
        <v>14032213</v>
      </c>
      <c r="J13" s="60">
        <v>43481254</v>
      </c>
      <c r="K13" s="60">
        <v>31225691</v>
      </c>
      <c r="L13" s="60">
        <v>14230465</v>
      </c>
      <c r="M13" s="60">
        <v>16678708</v>
      </c>
      <c r="N13" s="60">
        <v>62134864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105616118</v>
      </c>
      <c r="X13" s="60">
        <v>149864002</v>
      </c>
      <c r="Y13" s="60">
        <v>-44247884</v>
      </c>
      <c r="Z13" s="140">
        <v>-29.53</v>
      </c>
      <c r="AA13" s="155">
        <v>297400000</v>
      </c>
    </row>
    <row r="14" spans="1:27" ht="12.75">
      <c r="A14" s="181" t="s">
        <v>110</v>
      </c>
      <c r="B14" s="185"/>
      <c r="C14" s="155">
        <v>214654996</v>
      </c>
      <c r="D14" s="155">
        <v>0</v>
      </c>
      <c r="E14" s="156">
        <v>342837000</v>
      </c>
      <c r="F14" s="60">
        <v>342837000</v>
      </c>
      <c r="G14" s="60">
        <v>20243699</v>
      </c>
      <c r="H14" s="60">
        <v>12664444</v>
      </c>
      <c r="I14" s="60">
        <v>22670025</v>
      </c>
      <c r="J14" s="60">
        <v>55578168</v>
      </c>
      <c r="K14" s="60">
        <v>18818775</v>
      </c>
      <c r="L14" s="60">
        <v>22683746</v>
      </c>
      <c r="M14" s="60">
        <v>28143653</v>
      </c>
      <c r="N14" s="60">
        <v>69646174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125224342</v>
      </c>
      <c r="X14" s="60">
        <v>170569572</v>
      </c>
      <c r="Y14" s="60">
        <v>-45345230</v>
      </c>
      <c r="Z14" s="140">
        <v>-26.58</v>
      </c>
      <c r="AA14" s="155">
        <v>342837000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211547005</v>
      </c>
      <c r="D16" s="155">
        <v>0</v>
      </c>
      <c r="E16" s="156">
        <v>449783000</v>
      </c>
      <c r="F16" s="60">
        <v>449783000</v>
      </c>
      <c r="G16" s="60">
        <v>29455722</v>
      </c>
      <c r="H16" s="60">
        <v>-6933281</v>
      </c>
      <c r="I16" s="60">
        <v>14003</v>
      </c>
      <c r="J16" s="60">
        <v>22536444</v>
      </c>
      <c r="K16" s="60">
        <v>22661200</v>
      </c>
      <c r="L16" s="60">
        <v>15938162</v>
      </c>
      <c r="M16" s="60">
        <v>10872961</v>
      </c>
      <c r="N16" s="60">
        <v>49472323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72008767</v>
      </c>
      <c r="X16" s="60">
        <v>208366000</v>
      </c>
      <c r="Y16" s="60">
        <v>-136357233</v>
      </c>
      <c r="Z16" s="140">
        <v>-65.44</v>
      </c>
      <c r="AA16" s="155">
        <v>449783000</v>
      </c>
    </row>
    <row r="17" spans="1:27" ht="12.75">
      <c r="A17" s="181" t="s">
        <v>113</v>
      </c>
      <c r="B17" s="185"/>
      <c r="C17" s="155">
        <v>8201998</v>
      </c>
      <c r="D17" s="155">
        <v>0</v>
      </c>
      <c r="E17" s="156">
        <v>7139000</v>
      </c>
      <c r="F17" s="60">
        <v>7139000</v>
      </c>
      <c r="G17" s="60">
        <v>102214</v>
      </c>
      <c r="H17" s="60">
        <v>2201459</v>
      </c>
      <c r="I17" s="60">
        <v>130148</v>
      </c>
      <c r="J17" s="60">
        <v>2433821</v>
      </c>
      <c r="K17" s="60">
        <v>87780</v>
      </c>
      <c r="L17" s="60">
        <v>101281</v>
      </c>
      <c r="M17" s="60">
        <v>1782310</v>
      </c>
      <c r="N17" s="60">
        <v>1971371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4405192</v>
      </c>
      <c r="X17" s="60">
        <v>3637000</v>
      </c>
      <c r="Y17" s="60">
        <v>768192</v>
      </c>
      <c r="Z17" s="140">
        <v>21.12</v>
      </c>
      <c r="AA17" s="155">
        <v>7139000</v>
      </c>
    </row>
    <row r="18" spans="1:27" ht="12.75">
      <c r="A18" s="183" t="s">
        <v>114</v>
      </c>
      <c r="B18" s="182"/>
      <c r="C18" s="155">
        <v>609861999</v>
      </c>
      <c r="D18" s="155">
        <v>0</v>
      </c>
      <c r="E18" s="156">
        <v>739574000</v>
      </c>
      <c r="F18" s="60">
        <v>739574000</v>
      </c>
      <c r="G18" s="60">
        <v>53454534</v>
      </c>
      <c r="H18" s="60">
        <v>55169566</v>
      </c>
      <c r="I18" s="60">
        <v>56210501</v>
      </c>
      <c r="J18" s="60">
        <v>164834601</v>
      </c>
      <c r="K18" s="60">
        <v>66487143</v>
      </c>
      <c r="L18" s="60">
        <v>64565232</v>
      </c>
      <c r="M18" s="60">
        <v>64217161</v>
      </c>
      <c r="N18" s="60">
        <v>195269536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360104137</v>
      </c>
      <c r="X18" s="60">
        <v>357910000</v>
      </c>
      <c r="Y18" s="60">
        <v>2194137</v>
      </c>
      <c r="Z18" s="140">
        <v>0.61</v>
      </c>
      <c r="AA18" s="155">
        <v>739574000</v>
      </c>
    </row>
    <row r="19" spans="1:27" ht="12.75">
      <c r="A19" s="181" t="s">
        <v>34</v>
      </c>
      <c r="B19" s="185"/>
      <c r="C19" s="155">
        <v>7367717997</v>
      </c>
      <c r="D19" s="155">
        <v>0</v>
      </c>
      <c r="E19" s="156">
        <v>8240403000</v>
      </c>
      <c r="F19" s="60">
        <v>8240403000</v>
      </c>
      <c r="G19" s="60">
        <v>2000695577</v>
      </c>
      <c r="H19" s="60">
        <v>234914246</v>
      </c>
      <c r="I19" s="60">
        <v>56913257</v>
      </c>
      <c r="J19" s="60">
        <v>2292523080</v>
      </c>
      <c r="K19" s="60">
        <v>526361725</v>
      </c>
      <c r="L19" s="60">
        <v>397075934</v>
      </c>
      <c r="M19" s="60">
        <v>1618206816</v>
      </c>
      <c r="N19" s="60">
        <v>2541644475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4834167555</v>
      </c>
      <c r="X19" s="60">
        <v>3825075000</v>
      </c>
      <c r="Y19" s="60">
        <v>1009092555</v>
      </c>
      <c r="Z19" s="140">
        <v>26.38</v>
      </c>
      <c r="AA19" s="155">
        <v>8240403000</v>
      </c>
    </row>
    <row r="20" spans="1:27" ht="12.75">
      <c r="A20" s="181" t="s">
        <v>35</v>
      </c>
      <c r="B20" s="185"/>
      <c r="C20" s="155">
        <v>1154006001</v>
      </c>
      <c r="D20" s="155">
        <v>0</v>
      </c>
      <c r="E20" s="156">
        <v>2012051708</v>
      </c>
      <c r="F20" s="54">
        <v>2012051708</v>
      </c>
      <c r="G20" s="54">
        <v>19999572</v>
      </c>
      <c r="H20" s="54">
        <v>84036203</v>
      </c>
      <c r="I20" s="54">
        <v>58491678</v>
      </c>
      <c r="J20" s="54">
        <v>162527453</v>
      </c>
      <c r="K20" s="54">
        <v>106018308</v>
      </c>
      <c r="L20" s="54">
        <v>90282822</v>
      </c>
      <c r="M20" s="54">
        <v>45105461</v>
      </c>
      <c r="N20" s="54">
        <v>241406591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403934044</v>
      </c>
      <c r="X20" s="54">
        <v>735855488</v>
      </c>
      <c r="Y20" s="54">
        <v>-331921444</v>
      </c>
      <c r="Z20" s="184">
        <v>-45.11</v>
      </c>
      <c r="AA20" s="130">
        <v>2012051708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20000000</v>
      </c>
      <c r="F21" s="60">
        <v>20000000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10000002</v>
      </c>
      <c r="Y21" s="60">
        <v>-10000002</v>
      </c>
      <c r="Z21" s="140">
        <v>-100</v>
      </c>
      <c r="AA21" s="155">
        <v>20000000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44852042986</v>
      </c>
      <c r="D22" s="188">
        <f>SUM(D5:D21)</f>
        <v>0</v>
      </c>
      <c r="E22" s="189">
        <f t="shared" si="0"/>
        <v>53046409432</v>
      </c>
      <c r="F22" s="190">
        <f t="shared" si="0"/>
        <v>53046409432</v>
      </c>
      <c r="G22" s="190">
        <f t="shared" si="0"/>
        <v>5817569883</v>
      </c>
      <c r="H22" s="190">
        <f t="shared" si="0"/>
        <v>3813254147</v>
      </c>
      <c r="I22" s="190">
        <f t="shared" si="0"/>
        <v>3730430096</v>
      </c>
      <c r="J22" s="190">
        <f t="shared" si="0"/>
        <v>13361254126</v>
      </c>
      <c r="K22" s="190">
        <f t="shared" si="0"/>
        <v>3981963195</v>
      </c>
      <c r="L22" s="190">
        <f t="shared" si="0"/>
        <v>3998815523</v>
      </c>
      <c r="M22" s="190">
        <f t="shared" si="0"/>
        <v>5449989783</v>
      </c>
      <c r="N22" s="190">
        <f t="shared" si="0"/>
        <v>13430768501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26792022627</v>
      </c>
      <c r="X22" s="190">
        <f t="shared" si="0"/>
        <v>26652811555</v>
      </c>
      <c r="Y22" s="190">
        <f t="shared" si="0"/>
        <v>139211072</v>
      </c>
      <c r="Z22" s="191">
        <f>+IF(X22&lt;&gt;0,+(Y22/X22)*100,0)</f>
        <v>0.5223128963814114</v>
      </c>
      <c r="AA22" s="188">
        <f>SUM(AA5:AA21)</f>
        <v>53046409432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10689195998</v>
      </c>
      <c r="D25" s="155">
        <v>0</v>
      </c>
      <c r="E25" s="156">
        <v>13290424725</v>
      </c>
      <c r="F25" s="60">
        <v>13290424725</v>
      </c>
      <c r="G25" s="60">
        <v>873084339</v>
      </c>
      <c r="H25" s="60">
        <v>1045577883</v>
      </c>
      <c r="I25" s="60">
        <v>1155838297</v>
      </c>
      <c r="J25" s="60">
        <v>3074500519</v>
      </c>
      <c r="K25" s="60">
        <v>1068397351</v>
      </c>
      <c r="L25" s="60">
        <v>1384051836</v>
      </c>
      <c r="M25" s="60">
        <v>1028302162</v>
      </c>
      <c r="N25" s="60">
        <v>3480751349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6555251868</v>
      </c>
      <c r="X25" s="60">
        <v>6979456490</v>
      </c>
      <c r="Y25" s="60">
        <v>-424204622</v>
      </c>
      <c r="Z25" s="140">
        <v>-6.08</v>
      </c>
      <c r="AA25" s="155">
        <v>13290424725</v>
      </c>
    </row>
    <row r="26" spans="1:27" ht="12.75">
      <c r="A26" s="183" t="s">
        <v>38</v>
      </c>
      <c r="B26" s="182"/>
      <c r="C26" s="155">
        <v>156206001</v>
      </c>
      <c r="D26" s="155">
        <v>0</v>
      </c>
      <c r="E26" s="156">
        <v>170336000</v>
      </c>
      <c r="F26" s="60">
        <v>170336000</v>
      </c>
      <c r="G26" s="60">
        <v>13040073</v>
      </c>
      <c r="H26" s="60">
        <v>13068302</v>
      </c>
      <c r="I26" s="60">
        <v>13170061</v>
      </c>
      <c r="J26" s="60">
        <v>39278436</v>
      </c>
      <c r="K26" s="60">
        <v>13141616</v>
      </c>
      <c r="L26" s="60">
        <v>13121116</v>
      </c>
      <c r="M26" s="60">
        <v>13128441</v>
      </c>
      <c r="N26" s="60">
        <v>39391173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78669609</v>
      </c>
      <c r="X26" s="60">
        <v>85168002</v>
      </c>
      <c r="Y26" s="60">
        <v>-6498393</v>
      </c>
      <c r="Z26" s="140">
        <v>-7.63</v>
      </c>
      <c r="AA26" s="155">
        <v>170336000</v>
      </c>
    </row>
    <row r="27" spans="1:27" ht="12.75">
      <c r="A27" s="183" t="s">
        <v>118</v>
      </c>
      <c r="B27" s="182"/>
      <c r="C27" s="155">
        <v>3139580998</v>
      </c>
      <c r="D27" s="155">
        <v>0</v>
      </c>
      <c r="E27" s="156">
        <v>2830770000</v>
      </c>
      <c r="F27" s="60">
        <v>2830770000</v>
      </c>
      <c r="G27" s="60">
        <v>353551819</v>
      </c>
      <c r="H27" s="60">
        <v>310298598</v>
      </c>
      <c r="I27" s="60">
        <v>741237759</v>
      </c>
      <c r="J27" s="60">
        <v>1405088176</v>
      </c>
      <c r="K27" s="60">
        <v>563917750</v>
      </c>
      <c r="L27" s="60">
        <v>-1296634</v>
      </c>
      <c r="M27" s="60">
        <v>192177477</v>
      </c>
      <c r="N27" s="60">
        <v>754798593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2159886769</v>
      </c>
      <c r="X27" s="60">
        <v>1395392000</v>
      </c>
      <c r="Y27" s="60">
        <v>764494769</v>
      </c>
      <c r="Z27" s="140">
        <v>54.79</v>
      </c>
      <c r="AA27" s="155">
        <v>2830770000</v>
      </c>
    </row>
    <row r="28" spans="1:27" ht="12.75">
      <c r="A28" s="183" t="s">
        <v>39</v>
      </c>
      <c r="B28" s="182"/>
      <c r="C28" s="155">
        <v>3184619001</v>
      </c>
      <c r="D28" s="155">
        <v>0</v>
      </c>
      <c r="E28" s="156">
        <v>4063537952</v>
      </c>
      <c r="F28" s="60">
        <v>4063537952</v>
      </c>
      <c r="G28" s="60">
        <v>246697361</v>
      </c>
      <c r="H28" s="60">
        <v>280264323</v>
      </c>
      <c r="I28" s="60">
        <v>256001452</v>
      </c>
      <c r="J28" s="60">
        <v>782963136</v>
      </c>
      <c r="K28" s="60">
        <v>249367365</v>
      </c>
      <c r="L28" s="60">
        <v>255503208</v>
      </c>
      <c r="M28" s="60">
        <v>256708209</v>
      </c>
      <c r="N28" s="60">
        <v>761578782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1544541918</v>
      </c>
      <c r="X28" s="60">
        <v>2032924112</v>
      </c>
      <c r="Y28" s="60">
        <v>-488382194</v>
      </c>
      <c r="Z28" s="140">
        <v>-24.02</v>
      </c>
      <c r="AA28" s="155">
        <v>4063537952</v>
      </c>
    </row>
    <row r="29" spans="1:27" ht="12.75">
      <c r="A29" s="183" t="s">
        <v>40</v>
      </c>
      <c r="B29" s="182"/>
      <c r="C29" s="155">
        <v>2592188004</v>
      </c>
      <c r="D29" s="155">
        <v>0</v>
      </c>
      <c r="E29" s="156">
        <v>2317690000</v>
      </c>
      <c r="F29" s="60">
        <v>2317690000</v>
      </c>
      <c r="G29" s="60">
        <v>184477119</v>
      </c>
      <c r="H29" s="60">
        <v>184768596</v>
      </c>
      <c r="I29" s="60">
        <v>175157944</v>
      </c>
      <c r="J29" s="60">
        <v>544403659</v>
      </c>
      <c r="K29" s="60">
        <v>205264311</v>
      </c>
      <c r="L29" s="60">
        <v>188550348</v>
      </c>
      <c r="M29" s="60">
        <v>158902503</v>
      </c>
      <c r="N29" s="60">
        <v>552717162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1097120821</v>
      </c>
      <c r="X29" s="60">
        <v>1158747002</v>
      </c>
      <c r="Y29" s="60">
        <v>-61626181</v>
      </c>
      <c r="Z29" s="140">
        <v>-5.32</v>
      </c>
      <c r="AA29" s="155">
        <v>2317690000</v>
      </c>
    </row>
    <row r="30" spans="1:27" ht="12.75">
      <c r="A30" s="183" t="s">
        <v>119</v>
      </c>
      <c r="B30" s="182"/>
      <c r="C30" s="155">
        <v>15196904995</v>
      </c>
      <c r="D30" s="155">
        <v>0</v>
      </c>
      <c r="E30" s="156">
        <v>16933558000</v>
      </c>
      <c r="F30" s="60">
        <v>16933558000</v>
      </c>
      <c r="G30" s="60">
        <v>2061739880</v>
      </c>
      <c r="H30" s="60">
        <v>1865450845</v>
      </c>
      <c r="I30" s="60">
        <v>1450838565</v>
      </c>
      <c r="J30" s="60">
        <v>5378029290</v>
      </c>
      <c r="K30" s="60">
        <v>1305424088</v>
      </c>
      <c r="L30" s="60">
        <v>1300914704</v>
      </c>
      <c r="M30" s="60">
        <v>1218889435</v>
      </c>
      <c r="N30" s="60">
        <v>3825228227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9203257517</v>
      </c>
      <c r="X30" s="60">
        <v>8992956000</v>
      </c>
      <c r="Y30" s="60">
        <v>210301517</v>
      </c>
      <c r="Z30" s="140">
        <v>2.34</v>
      </c>
      <c r="AA30" s="155">
        <v>16933558000</v>
      </c>
    </row>
    <row r="31" spans="1:27" ht="12.75">
      <c r="A31" s="183" t="s">
        <v>120</v>
      </c>
      <c r="B31" s="182"/>
      <c r="C31" s="155">
        <v>1998677001</v>
      </c>
      <c r="D31" s="155">
        <v>0</v>
      </c>
      <c r="E31" s="156">
        <v>2108374000</v>
      </c>
      <c r="F31" s="60">
        <v>2108374000</v>
      </c>
      <c r="G31" s="60">
        <v>83696167</v>
      </c>
      <c r="H31" s="60">
        <v>31159449</v>
      </c>
      <c r="I31" s="60">
        <v>133938957</v>
      </c>
      <c r="J31" s="60">
        <v>248794573</v>
      </c>
      <c r="K31" s="60">
        <v>119850139</v>
      </c>
      <c r="L31" s="60">
        <v>111495905</v>
      </c>
      <c r="M31" s="60">
        <v>100099322</v>
      </c>
      <c r="N31" s="60">
        <v>331445366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580239939</v>
      </c>
      <c r="X31" s="60">
        <v>855352328</v>
      </c>
      <c r="Y31" s="60">
        <v>-275112389</v>
      </c>
      <c r="Z31" s="140">
        <v>-32.16</v>
      </c>
      <c r="AA31" s="155">
        <v>2108374000</v>
      </c>
    </row>
    <row r="32" spans="1:27" ht="12.75">
      <c r="A32" s="183" t="s">
        <v>121</v>
      </c>
      <c r="B32" s="182"/>
      <c r="C32" s="155">
        <v>3332911002</v>
      </c>
      <c r="D32" s="155">
        <v>0</v>
      </c>
      <c r="E32" s="156">
        <v>3881909104</v>
      </c>
      <c r="F32" s="60">
        <v>3881909104</v>
      </c>
      <c r="G32" s="60">
        <v>121338102</v>
      </c>
      <c r="H32" s="60">
        <v>226067713</v>
      </c>
      <c r="I32" s="60">
        <v>239143630</v>
      </c>
      <c r="J32" s="60">
        <v>586549445</v>
      </c>
      <c r="K32" s="60">
        <v>162306692</v>
      </c>
      <c r="L32" s="60">
        <v>256919883</v>
      </c>
      <c r="M32" s="60">
        <v>234303530</v>
      </c>
      <c r="N32" s="60">
        <v>653530105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1240079550</v>
      </c>
      <c r="X32" s="60">
        <v>1602040335</v>
      </c>
      <c r="Y32" s="60">
        <v>-361960785</v>
      </c>
      <c r="Z32" s="140">
        <v>-22.59</v>
      </c>
      <c r="AA32" s="155">
        <v>3881909104</v>
      </c>
    </row>
    <row r="33" spans="1:27" ht="12.75">
      <c r="A33" s="183" t="s">
        <v>42</v>
      </c>
      <c r="B33" s="182"/>
      <c r="C33" s="155">
        <v>289335998</v>
      </c>
      <c r="D33" s="155">
        <v>0</v>
      </c>
      <c r="E33" s="156">
        <v>342288004</v>
      </c>
      <c r="F33" s="60">
        <v>342288004</v>
      </c>
      <c r="G33" s="60">
        <v>8396950</v>
      </c>
      <c r="H33" s="60">
        <v>4561093</v>
      </c>
      <c r="I33" s="60">
        <v>2273683</v>
      </c>
      <c r="J33" s="60">
        <v>15231726</v>
      </c>
      <c r="K33" s="60">
        <v>1697940</v>
      </c>
      <c r="L33" s="60">
        <v>2086640</v>
      </c>
      <c r="M33" s="60">
        <v>29896042</v>
      </c>
      <c r="N33" s="60">
        <v>33680622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48912348</v>
      </c>
      <c r="X33" s="60">
        <v>164870498</v>
      </c>
      <c r="Y33" s="60">
        <v>-115958150</v>
      </c>
      <c r="Z33" s="140">
        <v>-70.33</v>
      </c>
      <c r="AA33" s="155">
        <v>342288004</v>
      </c>
    </row>
    <row r="34" spans="1:27" ht="12.75">
      <c r="A34" s="183" t="s">
        <v>43</v>
      </c>
      <c r="B34" s="182"/>
      <c r="C34" s="155">
        <v>3785680990</v>
      </c>
      <c r="D34" s="155">
        <v>0</v>
      </c>
      <c r="E34" s="156">
        <v>5158753227</v>
      </c>
      <c r="F34" s="60">
        <v>5158753227</v>
      </c>
      <c r="G34" s="60">
        <v>342253638</v>
      </c>
      <c r="H34" s="60">
        <v>165927671</v>
      </c>
      <c r="I34" s="60">
        <v>390503919</v>
      </c>
      <c r="J34" s="60">
        <v>898685228</v>
      </c>
      <c r="K34" s="60">
        <v>471081990</v>
      </c>
      <c r="L34" s="60">
        <v>371436887</v>
      </c>
      <c r="M34" s="60">
        <v>400937166</v>
      </c>
      <c r="N34" s="60">
        <v>1243456043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2142141271</v>
      </c>
      <c r="X34" s="60">
        <v>2355738027</v>
      </c>
      <c r="Y34" s="60">
        <v>-213596756</v>
      </c>
      <c r="Z34" s="140">
        <v>-9.07</v>
      </c>
      <c r="AA34" s="155">
        <v>5158753227</v>
      </c>
    </row>
    <row r="35" spans="1:27" ht="12.75">
      <c r="A35" s="181" t="s">
        <v>122</v>
      </c>
      <c r="B35" s="185"/>
      <c r="C35" s="155">
        <v>306157001</v>
      </c>
      <c r="D35" s="155">
        <v>0</v>
      </c>
      <c r="E35" s="156">
        <v>0</v>
      </c>
      <c r="F35" s="60">
        <v>0</v>
      </c>
      <c r="G35" s="60">
        <v>0</v>
      </c>
      <c r="H35" s="60">
        <v>56540317</v>
      </c>
      <c r="I35" s="60">
        <v>-1496019</v>
      </c>
      <c r="J35" s="60">
        <v>55044298</v>
      </c>
      <c r="K35" s="60">
        <v>2463095</v>
      </c>
      <c r="L35" s="60">
        <v>41602</v>
      </c>
      <c r="M35" s="60">
        <v>64626</v>
      </c>
      <c r="N35" s="60">
        <v>2569323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57613621</v>
      </c>
      <c r="X35" s="60"/>
      <c r="Y35" s="60">
        <v>57613621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44671456989</v>
      </c>
      <c r="D36" s="188">
        <f>SUM(D25:D35)</f>
        <v>0</v>
      </c>
      <c r="E36" s="189">
        <f t="shared" si="1"/>
        <v>51097641012</v>
      </c>
      <c r="F36" s="190">
        <f t="shared" si="1"/>
        <v>51097641012</v>
      </c>
      <c r="G36" s="190">
        <f t="shared" si="1"/>
        <v>4288275448</v>
      </c>
      <c r="H36" s="190">
        <f t="shared" si="1"/>
        <v>4183684790</v>
      </c>
      <c r="I36" s="190">
        <f t="shared" si="1"/>
        <v>4556608248</v>
      </c>
      <c r="J36" s="190">
        <f t="shared" si="1"/>
        <v>13028568486</v>
      </c>
      <c r="K36" s="190">
        <f t="shared" si="1"/>
        <v>4162912337</v>
      </c>
      <c r="L36" s="190">
        <f t="shared" si="1"/>
        <v>3882825495</v>
      </c>
      <c r="M36" s="190">
        <f t="shared" si="1"/>
        <v>3633408913</v>
      </c>
      <c r="N36" s="190">
        <f t="shared" si="1"/>
        <v>11679146745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24707715231</v>
      </c>
      <c r="X36" s="190">
        <f t="shared" si="1"/>
        <v>25622644794</v>
      </c>
      <c r="Y36" s="190">
        <f t="shared" si="1"/>
        <v>-914929563</v>
      </c>
      <c r="Z36" s="191">
        <f>+IF(X36&lt;&gt;0,+(Y36/X36)*100,0)</f>
        <v>-3.570785023778057</v>
      </c>
      <c r="AA36" s="188">
        <f>SUM(AA25:AA35)</f>
        <v>51097641012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180585997</v>
      </c>
      <c r="D38" s="199">
        <f>+D22-D36</f>
        <v>0</v>
      </c>
      <c r="E38" s="200">
        <f t="shared" si="2"/>
        <v>1948768420</v>
      </c>
      <c r="F38" s="106">
        <f t="shared" si="2"/>
        <v>1948768420</v>
      </c>
      <c r="G38" s="106">
        <f t="shared" si="2"/>
        <v>1529294435</v>
      </c>
      <c r="H38" s="106">
        <f t="shared" si="2"/>
        <v>-370430643</v>
      </c>
      <c r="I38" s="106">
        <f t="shared" si="2"/>
        <v>-826178152</v>
      </c>
      <c r="J38" s="106">
        <f t="shared" si="2"/>
        <v>332685640</v>
      </c>
      <c r="K38" s="106">
        <f t="shared" si="2"/>
        <v>-180949142</v>
      </c>
      <c r="L38" s="106">
        <f t="shared" si="2"/>
        <v>115990028</v>
      </c>
      <c r="M38" s="106">
        <f t="shared" si="2"/>
        <v>1816580870</v>
      </c>
      <c r="N38" s="106">
        <f t="shared" si="2"/>
        <v>1751621756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2084307396</v>
      </c>
      <c r="X38" s="106">
        <f>IF(F22=F36,0,X22-X36)</f>
        <v>1030166761</v>
      </c>
      <c r="Y38" s="106">
        <f t="shared" si="2"/>
        <v>1054140635</v>
      </c>
      <c r="Z38" s="201">
        <f>+IF(X38&lt;&gt;0,+(Y38/X38)*100,0)</f>
        <v>102.32718380242905</v>
      </c>
      <c r="AA38" s="199">
        <f>+AA22-AA36</f>
        <v>1948768420</v>
      </c>
    </row>
    <row r="39" spans="1:27" ht="12.75">
      <c r="A39" s="181" t="s">
        <v>46</v>
      </c>
      <c r="B39" s="185"/>
      <c r="C39" s="155">
        <v>2834299020</v>
      </c>
      <c r="D39" s="155">
        <v>0</v>
      </c>
      <c r="E39" s="156">
        <v>2614216000</v>
      </c>
      <c r="F39" s="60">
        <v>2614216000</v>
      </c>
      <c r="G39" s="60">
        <v>-268252093</v>
      </c>
      <c r="H39" s="60">
        <v>333425720</v>
      </c>
      <c r="I39" s="60">
        <v>84692389</v>
      </c>
      <c r="J39" s="60">
        <v>149866016</v>
      </c>
      <c r="K39" s="60">
        <v>11628347</v>
      </c>
      <c r="L39" s="60">
        <v>335670073</v>
      </c>
      <c r="M39" s="60">
        <v>360547150</v>
      </c>
      <c r="N39" s="60">
        <v>707845570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857711586</v>
      </c>
      <c r="X39" s="60">
        <v>784144418</v>
      </c>
      <c r="Y39" s="60">
        <v>73567168</v>
      </c>
      <c r="Z39" s="140">
        <v>9.38</v>
      </c>
      <c r="AA39" s="155">
        <v>2614216000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204826000</v>
      </c>
      <c r="Y40" s="54">
        <v>-204826000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3014885017</v>
      </c>
      <c r="D42" s="206">
        <f>SUM(D38:D41)</f>
        <v>0</v>
      </c>
      <c r="E42" s="207">
        <f t="shared" si="3"/>
        <v>4562984420</v>
      </c>
      <c r="F42" s="88">
        <f t="shared" si="3"/>
        <v>4562984420</v>
      </c>
      <c r="G42" s="88">
        <f t="shared" si="3"/>
        <v>1261042342</v>
      </c>
      <c r="H42" s="88">
        <f t="shared" si="3"/>
        <v>-37004923</v>
      </c>
      <c r="I42" s="88">
        <f t="shared" si="3"/>
        <v>-741485763</v>
      </c>
      <c r="J42" s="88">
        <f t="shared" si="3"/>
        <v>482551656</v>
      </c>
      <c r="K42" s="88">
        <f t="shared" si="3"/>
        <v>-169320795</v>
      </c>
      <c r="L42" s="88">
        <f t="shared" si="3"/>
        <v>451660101</v>
      </c>
      <c r="M42" s="88">
        <f t="shared" si="3"/>
        <v>2177128020</v>
      </c>
      <c r="N42" s="88">
        <f t="shared" si="3"/>
        <v>2459467326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2942018982</v>
      </c>
      <c r="X42" s="88">
        <f t="shared" si="3"/>
        <v>2019137179</v>
      </c>
      <c r="Y42" s="88">
        <f t="shared" si="3"/>
        <v>922881803</v>
      </c>
      <c r="Z42" s="208">
        <f>+IF(X42&lt;&gt;0,+(Y42/X42)*100,0)</f>
        <v>45.70674110696468</v>
      </c>
      <c r="AA42" s="206">
        <f>SUM(AA38:AA41)</f>
        <v>4562984420</v>
      </c>
    </row>
    <row r="43" spans="1:27" ht="12.75">
      <c r="A43" s="181" t="s">
        <v>125</v>
      </c>
      <c r="B43" s="185"/>
      <c r="C43" s="157">
        <v>242800002</v>
      </c>
      <c r="D43" s="157">
        <v>0</v>
      </c>
      <c r="E43" s="158">
        <v>247309000</v>
      </c>
      <c r="F43" s="159">
        <v>247309000</v>
      </c>
      <c r="G43" s="159">
        <v>4820009</v>
      </c>
      <c r="H43" s="159">
        <v>5022769</v>
      </c>
      <c r="I43" s="159">
        <v>3654977</v>
      </c>
      <c r="J43" s="159">
        <v>13497755</v>
      </c>
      <c r="K43" s="159">
        <v>6260884</v>
      </c>
      <c r="L43" s="159">
        <v>6372123</v>
      </c>
      <c r="M43" s="159">
        <v>5752116</v>
      </c>
      <c r="N43" s="159">
        <v>18385123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31882878</v>
      </c>
      <c r="X43" s="159">
        <v>120942000</v>
      </c>
      <c r="Y43" s="159">
        <v>-89059122</v>
      </c>
      <c r="Z43" s="141">
        <v>-73.64</v>
      </c>
      <c r="AA43" s="157">
        <v>247309000</v>
      </c>
    </row>
    <row r="44" spans="1:27" ht="12.75">
      <c r="A44" s="209" t="s">
        <v>126</v>
      </c>
      <c r="B44" s="185"/>
      <c r="C44" s="210">
        <f aca="true" t="shared" si="4" ref="C44:Y44">+C42-C43</f>
        <v>2772085015</v>
      </c>
      <c r="D44" s="210">
        <f>+D42-D43</f>
        <v>0</v>
      </c>
      <c r="E44" s="211">
        <f t="shared" si="4"/>
        <v>4315675420</v>
      </c>
      <c r="F44" s="77">
        <f t="shared" si="4"/>
        <v>4315675420</v>
      </c>
      <c r="G44" s="77">
        <f t="shared" si="4"/>
        <v>1256222333</v>
      </c>
      <c r="H44" s="77">
        <f t="shared" si="4"/>
        <v>-42027692</v>
      </c>
      <c r="I44" s="77">
        <f t="shared" si="4"/>
        <v>-745140740</v>
      </c>
      <c r="J44" s="77">
        <f t="shared" si="4"/>
        <v>469053901</v>
      </c>
      <c r="K44" s="77">
        <f t="shared" si="4"/>
        <v>-175581679</v>
      </c>
      <c r="L44" s="77">
        <f t="shared" si="4"/>
        <v>445287978</v>
      </c>
      <c r="M44" s="77">
        <f t="shared" si="4"/>
        <v>2171375904</v>
      </c>
      <c r="N44" s="77">
        <f t="shared" si="4"/>
        <v>2441082203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2910136104</v>
      </c>
      <c r="X44" s="77">
        <f t="shared" si="4"/>
        <v>1898195179</v>
      </c>
      <c r="Y44" s="77">
        <f t="shared" si="4"/>
        <v>1011940925</v>
      </c>
      <c r="Z44" s="212">
        <f>+IF(X44&lt;&gt;0,+(Y44/X44)*100,0)</f>
        <v>53.31068881615783</v>
      </c>
      <c r="AA44" s="210">
        <f>+AA42-AA43</f>
        <v>4315675420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2772085015</v>
      </c>
      <c r="D46" s="206">
        <f>SUM(D44:D45)</f>
        <v>0</v>
      </c>
      <c r="E46" s="207">
        <f t="shared" si="5"/>
        <v>4315675420</v>
      </c>
      <c r="F46" s="88">
        <f t="shared" si="5"/>
        <v>4315675420</v>
      </c>
      <c r="G46" s="88">
        <f t="shared" si="5"/>
        <v>1256222333</v>
      </c>
      <c r="H46" s="88">
        <f t="shared" si="5"/>
        <v>-42027692</v>
      </c>
      <c r="I46" s="88">
        <f t="shared" si="5"/>
        <v>-745140740</v>
      </c>
      <c r="J46" s="88">
        <f t="shared" si="5"/>
        <v>469053901</v>
      </c>
      <c r="K46" s="88">
        <f t="shared" si="5"/>
        <v>-175581679</v>
      </c>
      <c r="L46" s="88">
        <f t="shared" si="5"/>
        <v>445287978</v>
      </c>
      <c r="M46" s="88">
        <f t="shared" si="5"/>
        <v>2171375904</v>
      </c>
      <c r="N46" s="88">
        <f t="shared" si="5"/>
        <v>2441082203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2910136104</v>
      </c>
      <c r="X46" s="88">
        <f t="shared" si="5"/>
        <v>1898195179</v>
      </c>
      <c r="Y46" s="88">
        <f t="shared" si="5"/>
        <v>1011940925</v>
      </c>
      <c r="Z46" s="208">
        <f>+IF(X46&lt;&gt;0,+(Y46/X46)*100,0)</f>
        <v>53.31068881615783</v>
      </c>
      <c r="AA46" s="206">
        <f>SUM(AA44:AA45)</f>
        <v>4315675420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2772085015</v>
      </c>
      <c r="D48" s="217">
        <f>SUM(D46:D47)</f>
        <v>0</v>
      </c>
      <c r="E48" s="218">
        <f t="shared" si="6"/>
        <v>4315675420</v>
      </c>
      <c r="F48" s="219">
        <f t="shared" si="6"/>
        <v>4315675420</v>
      </c>
      <c r="G48" s="219">
        <f t="shared" si="6"/>
        <v>1256222333</v>
      </c>
      <c r="H48" s="220">
        <f t="shared" si="6"/>
        <v>-42027692</v>
      </c>
      <c r="I48" s="220">
        <f t="shared" si="6"/>
        <v>-745140740</v>
      </c>
      <c r="J48" s="220">
        <f t="shared" si="6"/>
        <v>469053901</v>
      </c>
      <c r="K48" s="220">
        <f t="shared" si="6"/>
        <v>-175581679</v>
      </c>
      <c r="L48" s="220">
        <f t="shared" si="6"/>
        <v>445287978</v>
      </c>
      <c r="M48" s="219">
        <f t="shared" si="6"/>
        <v>2171375904</v>
      </c>
      <c r="N48" s="219">
        <f t="shared" si="6"/>
        <v>2441082203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2910136104</v>
      </c>
      <c r="X48" s="220">
        <f t="shared" si="6"/>
        <v>1898195179</v>
      </c>
      <c r="Y48" s="220">
        <f t="shared" si="6"/>
        <v>1011940925</v>
      </c>
      <c r="Z48" s="221">
        <f>+IF(X48&lt;&gt;0,+(Y48/X48)*100,0)</f>
        <v>53.31068881615783</v>
      </c>
      <c r="AA48" s="222">
        <f>SUM(AA46:AA47)</f>
        <v>4315675420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1431848500</v>
      </c>
      <c r="D5" s="153">
        <f>SUM(D6:D8)</f>
        <v>0</v>
      </c>
      <c r="E5" s="154">
        <f t="shared" si="0"/>
        <v>1081825000</v>
      </c>
      <c r="F5" s="100">
        <f t="shared" si="0"/>
        <v>1081825000</v>
      </c>
      <c r="G5" s="100">
        <f t="shared" si="0"/>
        <v>2172000</v>
      </c>
      <c r="H5" s="100">
        <f t="shared" si="0"/>
        <v>27997000</v>
      </c>
      <c r="I5" s="100">
        <f t="shared" si="0"/>
        <v>1242000</v>
      </c>
      <c r="J5" s="100">
        <f t="shared" si="0"/>
        <v>31411000</v>
      </c>
      <c r="K5" s="100">
        <f t="shared" si="0"/>
        <v>98245141</v>
      </c>
      <c r="L5" s="100">
        <f t="shared" si="0"/>
        <v>-85158000</v>
      </c>
      <c r="M5" s="100">
        <f t="shared" si="0"/>
        <v>28276000</v>
      </c>
      <c r="N5" s="100">
        <f t="shared" si="0"/>
        <v>41363141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72774141</v>
      </c>
      <c r="X5" s="100">
        <f t="shared" si="0"/>
        <v>540912500</v>
      </c>
      <c r="Y5" s="100">
        <f t="shared" si="0"/>
        <v>-468138359</v>
      </c>
      <c r="Z5" s="137">
        <f>+IF(X5&lt;&gt;0,+(Y5/X5)*100,0)</f>
        <v>-86.54604191990387</v>
      </c>
      <c r="AA5" s="153">
        <f>SUM(AA6:AA8)</f>
        <v>1081825000</v>
      </c>
    </row>
    <row r="6" spans="1:27" ht="12.75">
      <c r="A6" s="138" t="s">
        <v>75</v>
      </c>
      <c r="B6" s="136"/>
      <c r="C6" s="155">
        <v>145200049</v>
      </c>
      <c r="D6" s="155"/>
      <c r="E6" s="156">
        <v>26370000</v>
      </c>
      <c r="F6" s="60">
        <v>26370000</v>
      </c>
      <c r="G6" s="60"/>
      <c r="H6" s="60">
        <v>20000</v>
      </c>
      <c r="I6" s="60">
        <v>3000</v>
      </c>
      <c r="J6" s="60">
        <v>23000</v>
      </c>
      <c r="K6" s="60">
        <v>116000</v>
      </c>
      <c r="L6" s="60">
        <v>1016000</v>
      </c>
      <c r="M6" s="60">
        <v>26635000</v>
      </c>
      <c r="N6" s="60">
        <v>27767000</v>
      </c>
      <c r="O6" s="60"/>
      <c r="P6" s="60"/>
      <c r="Q6" s="60"/>
      <c r="R6" s="60"/>
      <c r="S6" s="60"/>
      <c r="T6" s="60"/>
      <c r="U6" s="60"/>
      <c r="V6" s="60"/>
      <c r="W6" s="60">
        <v>27790000</v>
      </c>
      <c r="X6" s="60">
        <v>13185000</v>
      </c>
      <c r="Y6" s="60">
        <v>14605000</v>
      </c>
      <c r="Z6" s="140">
        <v>110.77</v>
      </c>
      <c r="AA6" s="62">
        <v>26370000</v>
      </c>
    </row>
    <row r="7" spans="1:27" ht="12.75">
      <c r="A7" s="138" t="s">
        <v>76</v>
      </c>
      <c r="B7" s="136"/>
      <c r="C7" s="157">
        <v>3560619</v>
      </c>
      <c r="D7" s="157"/>
      <c r="E7" s="158">
        <v>1055455000</v>
      </c>
      <c r="F7" s="159">
        <v>1055455000</v>
      </c>
      <c r="G7" s="159"/>
      <c r="H7" s="159">
        <v>97000</v>
      </c>
      <c r="I7" s="159">
        <v>600000</v>
      </c>
      <c r="J7" s="159">
        <v>697000</v>
      </c>
      <c r="K7" s="159">
        <v>24000</v>
      </c>
      <c r="L7" s="159">
        <v>181000</v>
      </c>
      <c r="M7" s="159">
        <v>17000</v>
      </c>
      <c r="N7" s="159">
        <v>222000</v>
      </c>
      <c r="O7" s="159"/>
      <c r="P7" s="159"/>
      <c r="Q7" s="159"/>
      <c r="R7" s="159"/>
      <c r="S7" s="159"/>
      <c r="T7" s="159"/>
      <c r="U7" s="159"/>
      <c r="V7" s="159"/>
      <c r="W7" s="159">
        <v>919000</v>
      </c>
      <c r="X7" s="159">
        <v>527727500</v>
      </c>
      <c r="Y7" s="159">
        <v>-526808500</v>
      </c>
      <c r="Z7" s="141">
        <v>-99.83</v>
      </c>
      <c r="AA7" s="225">
        <v>1055455000</v>
      </c>
    </row>
    <row r="8" spans="1:27" ht="12.75">
      <c r="A8" s="138" t="s">
        <v>77</v>
      </c>
      <c r="B8" s="136"/>
      <c r="C8" s="155">
        <v>1283087832</v>
      </c>
      <c r="D8" s="155"/>
      <c r="E8" s="156"/>
      <c r="F8" s="60"/>
      <c r="G8" s="60">
        <v>2172000</v>
      </c>
      <c r="H8" s="60">
        <v>27880000</v>
      </c>
      <c r="I8" s="60">
        <v>639000</v>
      </c>
      <c r="J8" s="60">
        <v>30691000</v>
      </c>
      <c r="K8" s="60">
        <v>98105141</v>
      </c>
      <c r="L8" s="60">
        <v>-86355000</v>
      </c>
      <c r="M8" s="60">
        <v>1624000</v>
      </c>
      <c r="N8" s="60">
        <v>13374141</v>
      </c>
      <c r="O8" s="60"/>
      <c r="P8" s="60"/>
      <c r="Q8" s="60"/>
      <c r="R8" s="60"/>
      <c r="S8" s="60"/>
      <c r="T8" s="60"/>
      <c r="U8" s="60"/>
      <c r="V8" s="60"/>
      <c r="W8" s="60">
        <v>44065141</v>
      </c>
      <c r="X8" s="60"/>
      <c r="Y8" s="60">
        <v>44065141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2511207125</v>
      </c>
      <c r="D9" s="153">
        <f>SUM(D10:D14)</f>
        <v>0</v>
      </c>
      <c r="E9" s="154">
        <f t="shared" si="1"/>
        <v>1876197934</v>
      </c>
      <c r="F9" s="100">
        <f t="shared" si="1"/>
        <v>1876197934</v>
      </c>
      <c r="G9" s="100">
        <f t="shared" si="1"/>
        <v>1337000</v>
      </c>
      <c r="H9" s="100">
        <f t="shared" si="1"/>
        <v>8960000</v>
      </c>
      <c r="I9" s="100">
        <f t="shared" si="1"/>
        <v>8616506</v>
      </c>
      <c r="J9" s="100">
        <f t="shared" si="1"/>
        <v>18913506</v>
      </c>
      <c r="K9" s="100">
        <f t="shared" si="1"/>
        <v>36517000</v>
      </c>
      <c r="L9" s="100">
        <f t="shared" si="1"/>
        <v>218427413</v>
      </c>
      <c r="M9" s="100">
        <f t="shared" si="1"/>
        <v>279973000</v>
      </c>
      <c r="N9" s="100">
        <f t="shared" si="1"/>
        <v>534917413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553830919</v>
      </c>
      <c r="X9" s="100">
        <f t="shared" si="1"/>
        <v>902448966</v>
      </c>
      <c r="Y9" s="100">
        <f t="shared" si="1"/>
        <v>-348618047</v>
      </c>
      <c r="Z9" s="137">
        <f>+IF(X9&lt;&gt;0,+(Y9/X9)*100,0)</f>
        <v>-38.63022288619919</v>
      </c>
      <c r="AA9" s="102">
        <f>SUM(AA10:AA14)</f>
        <v>1876197934</v>
      </c>
    </row>
    <row r="10" spans="1:27" ht="12.75">
      <c r="A10" s="138" t="s">
        <v>79</v>
      </c>
      <c r="B10" s="136"/>
      <c r="C10" s="155">
        <v>106996651</v>
      </c>
      <c r="D10" s="155"/>
      <c r="E10" s="156">
        <v>158678934</v>
      </c>
      <c r="F10" s="60">
        <v>158678934</v>
      </c>
      <c r="G10" s="60">
        <v>156000</v>
      </c>
      <c r="H10" s="60">
        <v>85000</v>
      </c>
      <c r="I10" s="60">
        <v>3449000</v>
      </c>
      <c r="J10" s="60">
        <v>3690000</v>
      </c>
      <c r="K10" s="60">
        <v>5012000</v>
      </c>
      <c r="L10" s="60">
        <v>7360413</v>
      </c>
      <c r="M10" s="60">
        <v>11846000</v>
      </c>
      <c r="N10" s="60">
        <v>24218413</v>
      </c>
      <c r="O10" s="60"/>
      <c r="P10" s="60"/>
      <c r="Q10" s="60"/>
      <c r="R10" s="60"/>
      <c r="S10" s="60"/>
      <c r="T10" s="60"/>
      <c r="U10" s="60"/>
      <c r="V10" s="60"/>
      <c r="W10" s="60">
        <v>27908413</v>
      </c>
      <c r="X10" s="60">
        <v>79339466</v>
      </c>
      <c r="Y10" s="60">
        <v>-51431053</v>
      </c>
      <c r="Z10" s="140">
        <v>-64.82</v>
      </c>
      <c r="AA10" s="62">
        <v>158678934</v>
      </c>
    </row>
    <row r="11" spans="1:27" ht="12.75">
      <c r="A11" s="138" t="s">
        <v>80</v>
      </c>
      <c r="B11" s="136"/>
      <c r="C11" s="155">
        <v>124960231</v>
      </c>
      <c r="D11" s="155"/>
      <c r="E11" s="156">
        <v>36000000</v>
      </c>
      <c r="F11" s="60">
        <v>36000000</v>
      </c>
      <c r="G11" s="60">
        <v>116000</v>
      </c>
      <c r="H11" s="60">
        <v>193000</v>
      </c>
      <c r="I11" s="60">
        <v>2718506</v>
      </c>
      <c r="J11" s="60">
        <v>3027506</v>
      </c>
      <c r="K11" s="60">
        <v>2980000</v>
      </c>
      <c r="L11" s="60">
        <v>1484000</v>
      </c>
      <c r="M11" s="60">
        <v>3321000</v>
      </c>
      <c r="N11" s="60">
        <v>7785000</v>
      </c>
      <c r="O11" s="60"/>
      <c r="P11" s="60"/>
      <c r="Q11" s="60"/>
      <c r="R11" s="60"/>
      <c r="S11" s="60"/>
      <c r="T11" s="60"/>
      <c r="U11" s="60"/>
      <c r="V11" s="60"/>
      <c r="W11" s="60">
        <v>10812506</v>
      </c>
      <c r="X11" s="60">
        <v>18000000</v>
      </c>
      <c r="Y11" s="60">
        <v>-7187494</v>
      </c>
      <c r="Z11" s="140">
        <v>-39.93</v>
      </c>
      <c r="AA11" s="62">
        <v>36000000</v>
      </c>
    </row>
    <row r="12" spans="1:27" ht="12.75">
      <c r="A12" s="138" t="s">
        <v>81</v>
      </c>
      <c r="B12" s="136"/>
      <c r="C12" s="155">
        <v>250292926</v>
      </c>
      <c r="D12" s="155"/>
      <c r="E12" s="156">
        <v>133523000</v>
      </c>
      <c r="F12" s="60">
        <v>133523000</v>
      </c>
      <c r="G12" s="60"/>
      <c r="H12" s="60">
        <v>4218000</v>
      </c>
      <c r="I12" s="60">
        <v>1585000</v>
      </c>
      <c r="J12" s="60">
        <v>5803000</v>
      </c>
      <c r="K12" s="60">
        <v>9769000</v>
      </c>
      <c r="L12" s="60">
        <v>-4417000</v>
      </c>
      <c r="M12" s="60">
        <v>89000</v>
      </c>
      <c r="N12" s="60">
        <v>5441000</v>
      </c>
      <c r="O12" s="60"/>
      <c r="P12" s="60"/>
      <c r="Q12" s="60"/>
      <c r="R12" s="60"/>
      <c r="S12" s="60"/>
      <c r="T12" s="60"/>
      <c r="U12" s="60"/>
      <c r="V12" s="60"/>
      <c r="W12" s="60">
        <v>11244000</v>
      </c>
      <c r="X12" s="60">
        <v>66761500</v>
      </c>
      <c r="Y12" s="60">
        <v>-55517500</v>
      </c>
      <c r="Z12" s="140">
        <v>-83.16</v>
      </c>
      <c r="AA12" s="62">
        <v>133523000</v>
      </c>
    </row>
    <row r="13" spans="1:27" ht="12.75">
      <c r="A13" s="138" t="s">
        <v>82</v>
      </c>
      <c r="B13" s="136"/>
      <c r="C13" s="155">
        <v>1850158918</v>
      </c>
      <c r="D13" s="155"/>
      <c r="E13" s="156">
        <v>1463296000</v>
      </c>
      <c r="F13" s="60">
        <v>1463296000</v>
      </c>
      <c r="G13" s="60">
        <v>1065000</v>
      </c>
      <c r="H13" s="60">
        <v>4464000</v>
      </c>
      <c r="I13" s="60">
        <v>864000</v>
      </c>
      <c r="J13" s="60">
        <v>6393000</v>
      </c>
      <c r="K13" s="60">
        <v>22074000</v>
      </c>
      <c r="L13" s="60">
        <v>207422000</v>
      </c>
      <c r="M13" s="60">
        <v>257569000</v>
      </c>
      <c r="N13" s="60">
        <v>487065000</v>
      </c>
      <c r="O13" s="60"/>
      <c r="P13" s="60"/>
      <c r="Q13" s="60"/>
      <c r="R13" s="60"/>
      <c r="S13" s="60"/>
      <c r="T13" s="60"/>
      <c r="U13" s="60"/>
      <c r="V13" s="60"/>
      <c r="W13" s="60">
        <v>493458000</v>
      </c>
      <c r="X13" s="60">
        <v>695998001</v>
      </c>
      <c r="Y13" s="60">
        <v>-202540001</v>
      </c>
      <c r="Z13" s="140">
        <v>-29.1</v>
      </c>
      <c r="AA13" s="62">
        <v>1463296000</v>
      </c>
    </row>
    <row r="14" spans="1:27" ht="12.75">
      <c r="A14" s="138" t="s">
        <v>83</v>
      </c>
      <c r="B14" s="136"/>
      <c r="C14" s="157">
        <v>178798399</v>
      </c>
      <c r="D14" s="157"/>
      <c r="E14" s="158">
        <v>84700000</v>
      </c>
      <c r="F14" s="159">
        <v>84700000</v>
      </c>
      <c r="G14" s="159"/>
      <c r="H14" s="159"/>
      <c r="I14" s="159"/>
      <c r="J14" s="159"/>
      <c r="K14" s="159">
        <v>-3318000</v>
      </c>
      <c r="L14" s="159">
        <v>6578000</v>
      </c>
      <c r="M14" s="159">
        <v>7148000</v>
      </c>
      <c r="N14" s="159">
        <v>10408000</v>
      </c>
      <c r="O14" s="159"/>
      <c r="P14" s="159"/>
      <c r="Q14" s="159"/>
      <c r="R14" s="159"/>
      <c r="S14" s="159"/>
      <c r="T14" s="159"/>
      <c r="U14" s="159"/>
      <c r="V14" s="159"/>
      <c r="W14" s="159">
        <v>10408000</v>
      </c>
      <c r="X14" s="159">
        <v>42349999</v>
      </c>
      <c r="Y14" s="159">
        <v>-31941999</v>
      </c>
      <c r="Z14" s="141">
        <v>-75.42</v>
      </c>
      <c r="AA14" s="225">
        <v>84700000</v>
      </c>
    </row>
    <row r="15" spans="1:27" ht="12.75">
      <c r="A15" s="135" t="s">
        <v>84</v>
      </c>
      <c r="B15" s="142"/>
      <c r="C15" s="153">
        <f aca="true" t="shared" si="2" ref="C15:Y15">SUM(C16:C18)</f>
        <v>5363623363</v>
      </c>
      <c r="D15" s="153">
        <f>SUM(D16:D18)</f>
        <v>0</v>
      </c>
      <c r="E15" s="154">
        <f t="shared" si="2"/>
        <v>2814165000</v>
      </c>
      <c r="F15" s="100">
        <f t="shared" si="2"/>
        <v>2814165000</v>
      </c>
      <c r="G15" s="100">
        <f t="shared" si="2"/>
        <v>27758000</v>
      </c>
      <c r="H15" s="100">
        <f t="shared" si="2"/>
        <v>63488000</v>
      </c>
      <c r="I15" s="100">
        <f t="shared" si="2"/>
        <v>72261841</v>
      </c>
      <c r="J15" s="100">
        <f t="shared" si="2"/>
        <v>163507841</v>
      </c>
      <c r="K15" s="100">
        <f t="shared" si="2"/>
        <v>112740844</v>
      </c>
      <c r="L15" s="100">
        <f t="shared" si="2"/>
        <v>216794484</v>
      </c>
      <c r="M15" s="100">
        <f t="shared" si="2"/>
        <v>256671000</v>
      </c>
      <c r="N15" s="100">
        <f t="shared" si="2"/>
        <v>586206328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749714169</v>
      </c>
      <c r="X15" s="100">
        <f t="shared" si="2"/>
        <v>1407082500</v>
      </c>
      <c r="Y15" s="100">
        <f t="shared" si="2"/>
        <v>-657368331</v>
      </c>
      <c r="Z15" s="137">
        <f>+IF(X15&lt;&gt;0,+(Y15/X15)*100,0)</f>
        <v>-46.71853505391475</v>
      </c>
      <c r="AA15" s="102">
        <f>SUM(AA16:AA18)</f>
        <v>2814165000</v>
      </c>
    </row>
    <row r="16" spans="1:27" ht="12.75">
      <c r="A16" s="138" t="s">
        <v>85</v>
      </c>
      <c r="B16" s="136"/>
      <c r="C16" s="155">
        <v>1335898319</v>
      </c>
      <c r="D16" s="155"/>
      <c r="E16" s="156">
        <v>431069000</v>
      </c>
      <c r="F16" s="60">
        <v>431069000</v>
      </c>
      <c r="G16" s="60"/>
      <c r="H16" s="60">
        <v>630000</v>
      </c>
      <c r="I16" s="60">
        <v>12298686</v>
      </c>
      <c r="J16" s="60">
        <v>12928686</v>
      </c>
      <c r="K16" s="60">
        <v>26679810</v>
      </c>
      <c r="L16" s="60">
        <v>12671000</v>
      </c>
      <c r="M16" s="60">
        <v>55112000</v>
      </c>
      <c r="N16" s="60">
        <v>94462810</v>
      </c>
      <c r="O16" s="60"/>
      <c r="P16" s="60"/>
      <c r="Q16" s="60"/>
      <c r="R16" s="60"/>
      <c r="S16" s="60"/>
      <c r="T16" s="60"/>
      <c r="U16" s="60"/>
      <c r="V16" s="60"/>
      <c r="W16" s="60">
        <v>107391496</v>
      </c>
      <c r="X16" s="60">
        <v>215534500</v>
      </c>
      <c r="Y16" s="60">
        <v>-108143004</v>
      </c>
      <c r="Z16" s="140">
        <v>-50.17</v>
      </c>
      <c r="AA16" s="62">
        <v>431069000</v>
      </c>
    </row>
    <row r="17" spans="1:27" ht="12.75">
      <c r="A17" s="138" t="s">
        <v>86</v>
      </c>
      <c r="B17" s="136"/>
      <c r="C17" s="155">
        <v>3994129220</v>
      </c>
      <c r="D17" s="155"/>
      <c r="E17" s="156">
        <v>2343656000</v>
      </c>
      <c r="F17" s="60">
        <v>2343656000</v>
      </c>
      <c r="G17" s="60">
        <v>27758000</v>
      </c>
      <c r="H17" s="60">
        <v>62858000</v>
      </c>
      <c r="I17" s="60">
        <v>59963155</v>
      </c>
      <c r="J17" s="60">
        <v>150579155</v>
      </c>
      <c r="K17" s="60">
        <v>86061034</v>
      </c>
      <c r="L17" s="60">
        <v>204123484</v>
      </c>
      <c r="M17" s="60">
        <v>183059000</v>
      </c>
      <c r="N17" s="60">
        <v>473243518</v>
      </c>
      <c r="O17" s="60"/>
      <c r="P17" s="60"/>
      <c r="Q17" s="60"/>
      <c r="R17" s="60"/>
      <c r="S17" s="60"/>
      <c r="T17" s="60"/>
      <c r="U17" s="60"/>
      <c r="V17" s="60"/>
      <c r="W17" s="60">
        <v>623822673</v>
      </c>
      <c r="X17" s="60">
        <v>1171828000</v>
      </c>
      <c r="Y17" s="60">
        <v>-548005327</v>
      </c>
      <c r="Z17" s="140">
        <v>-46.76</v>
      </c>
      <c r="AA17" s="62">
        <v>2343656000</v>
      </c>
    </row>
    <row r="18" spans="1:27" ht="12.75">
      <c r="A18" s="138" t="s">
        <v>87</v>
      </c>
      <c r="B18" s="136"/>
      <c r="C18" s="155">
        <v>33595824</v>
      </c>
      <c r="D18" s="155"/>
      <c r="E18" s="156">
        <v>39440000</v>
      </c>
      <c r="F18" s="60">
        <v>39440000</v>
      </c>
      <c r="G18" s="60"/>
      <c r="H18" s="60"/>
      <c r="I18" s="60"/>
      <c r="J18" s="60"/>
      <c r="K18" s="60"/>
      <c r="L18" s="60"/>
      <c r="M18" s="60">
        <v>18500000</v>
      </c>
      <c r="N18" s="60">
        <v>18500000</v>
      </c>
      <c r="O18" s="60"/>
      <c r="P18" s="60"/>
      <c r="Q18" s="60"/>
      <c r="R18" s="60"/>
      <c r="S18" s="60"/>
      <c r="T18" s="60"/>
      <c r="U18" s="60"/>
      <c r="V18" s="60"/>
      <c r="W18" s="60">
        <v>18500000</v>
      </c>
      <c r="X18" s="60">
        <v>19720000</v>
      </c>
      <c r="Y18" s="60">
        <v>-1220000</v>
      </c>
      <c r="Z18" s="140">
        <v>-6.19</v>
      </c>
      <c r="AA18" s="62">
        <v>39440000</v>
      </c>
    </row>
    <row r="19" spans="1:27" ht="12.75">
      <c r="A19" s="135" t="s">
        <v>88</v>
      </c>
      <c r="B19" s="142"/>
      <c r="C19" s="153">
        <f aca="true" t="shared" si="3" ref="C19:Y19">SUM(C20:C23)</f>
        <v>4509502405</v>
      </c>
      <c r="D19" s="153">
        <f>SUM(D20:D23)</f>
        <v>0</v>
      </c>
      <c r="E19" s="154">
        <f t="shared" si="3"/>
        <v>2038048197</v>
      </c>
      <c r="F19" s="100">
        <f t="shared" si="3"/>
        <v>2038048197</v>
      </c>
      <c r="G19" s="100">
        <f t="shared" si="3"/>
        <v>17815000</v>
      </c>
      <c r="H19" s="100">
        <f t="shared" si="3"/>
        <v>125086000</v>
      </c>
      <c r="I19" s="100">
        <f t="shared" si="3"/>
        <v>95537342</v>
      </c>
      <c r="J19" s="100">
        <f t="shared" si="3"/>
        <v>238438342</v>
      </c>
      <c r="K19" s="100">
        <f t="shared" si="3"/>
        <v>188016484</v>
      </c>
      <c r="L19" s="100">
        <f t="shared" si="3"/>
        <v>24294875</v>
      </c>
      <c r="M19" s="100">
        <f t="shared" si="3"/>
        <v>103656000</v>
      </c>
      <c r="N19" s="100">
        <f t="shared" si="3"/>
        <v>315967359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554405701</v>
      </c>
      <c r="X19" s="100">
        <f t="shared" si="3"/>
        <v>1019024096</v>
      </c>
      <c r="Y19" s="100">
        <f t="shared" si="3"/>
        <v>-464618395</v>
      </c>
      <c r="Z19" s="137">
        <f>+IF(X19&lt;&gt;0,+(Y19/X19)*100,0)</f>
        <v>-45.59444637509337</v>
      </c>
      <c r="AA19" s="102">
        <f>SUM(AA20:AA23)</f>
        <v>2038048197</v>
      </c>
    </row>
    <row r="20" spans="1:27" ht="12.75">
      <c r="A20" s="138" t="s">
        <v>89</v>
      </c>
      <c r="B20" s="136"/>
      <c r="C20" s="155">
        <v>2356812430</v>
      </c>
      <c r="D20" s="155"/>
      <c r="E20" s="156">
        <v>1041191420</v>
      </c>
      <c r="F20" s="60">
        <v>1041191420</v>
      </c>
      <c r="G20" s="60">
        <v>11010000</v>
      </c>
      <c r="H20" s="60">
        <v>95287000</v>
      </c>
      <c r="I20" s="60">
        <v>30976342</v>
      </c>
      <c r="J20" s="60">
        <v>137273342</v>
      </c>
      <c r="K20" s="60">
        <v>54160893</v>
      </c>
      <c r="L20" s="60">
        <v>62220875</v>
      </c>
      <c r="M20" s="60">
        <v>33143000</v>
      </c>
      <c r="N20" s="60">
        <v>149524768</v>
      </c>
      <c r="O20" s="60"/>
      <c r="P20" s="60"/>
      <c r="Q20" s="60"/>
      <c r="R20" s="60"/>
      <c r="S20" s="60"/>
      <c r="T20" s="60"/>
      <c r="U20" s="60"/>
      <c r="V20" s="60"/>
      <c r="W20" s="60">
        <v>286798110</v>
      </c>
      <c r="X20" s="60">
        <v>520595709</v>
      </c>
      <c r="Y20" s="60">
        <v>-233797599</v>
      </c>
      <c r="Z20" s="140">
        <v>-44.91</v>
      </c>
      <c r="AA20" s="62">
        <v>1041191420</v>
      </c>
    </row>
    <row r="21" spans="1:27" ht="12.75">
      <c r="A21" s="138" t="s">
        <v>90</v>
      </c>
      <c r="B21" s="136"/>
      <c r="C21" s="155">
        <v>1461629766</v>
      </c>
      <c r="D21" s="155"/>
      <c r="E21" s="156">
        <v>540383777</v>
      </c>
      <c r="F21" s="60">
        <v>540383777</v>
      </c>
      <c r="G21" s="60">
        <v>6761000</v>
      </c>
      <c r="H21" s="60">
        <v>29799000</v>
      </c>
      <c r="I21" s="60">
        <v>53702000</v>
      </c>
      <c r="J21" s="60">
        <v>90262000</v>
      </c>
      <c r="K21" s="60">
        <v>130285591</v>
      </c>
      <c r="L21" s="60">
        <v>-42145000</v>
      </c>
      <c r="M21" s="60">
        <v>61689000</v>
      </c>
      <c r="N21" s="60">
        <v>149829591</v>
      </c>
      <c r="O21" s="60"/>
      <c r="P21" s="60"/>
      <c r="Q21" s="60"/>
      <c r="R21" s="60"/>
      <c r="S21" s="60"/>
      <c r="T21" s="60"/>
      <c r="U21" s="60"/>
      <c r="V21" s="60"/>
      <c r="W21" s="60">
        <v>240091591</v>
      </c>
      <c r="X21" s="60">
        <v>270191933</v>
      </c>
      <c r="Y21" s="60">
        <v>-30100342</v>
      </c>
      <c r="Z21" s="140">
        <v>-11.14</v>
      </c>
      <c r="AA21" s="62">
        <v>540383777</v>
      </c>
    </row>
    <row r="22" spans="1:27" ht="12.75">
      <c r="A22" s="138" t="s">
        <v>91</v>
      </c>
      <c r="B22" s="136"/>
      <c r="C22" s="157">
        <v>565850000</v>
      </c>
      <c r="D22" s="157"/>
      <c r="E22" s="158">
        <v>360256000</v>
      </c>
      <c r="F22" s="159">
        <v>360256000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180127955</v>
      </c>
      <c r="Y22" s="159">
        <v>-180127955</v>
      </c>
      <c r="Z22" s="141">
        <v>-100</v>
      </c>
      <c r="AA22" s="225">
        <v>360256000</v>
      </c>
    </row>
    <row r="23" spans="1:27" ht="12.75">
      <c r="A23" s="138" t="s">
        <v>92</v>
      </c>
      <c r="B23" s="136"/>
      <c r="C23" s="155">
        <v>125210209</v>
      </c>
      <c r="D23" s="155"/>
      <c r="E23" s="156">
        <v>96217000</v>
      </c>
      <c r="F23" s="60">
        <v>96217000</v>
      </c>
      <c r="G23" s="60">
        <v>44000</v>
      </c>
      <c r="H23" s="60"/>
      <c r="I23" s="60">
        <v>10859000</v>
      </c>
      <c r="J23" s="60">
        <v>10903000</v>
      </c>
      <c r="K23" s="60">
        <v>3570000</v>
      </c>
      <c r="L23" s="60">
        <v>4219000</v>
      </c>
      <c r="M23" s="60">
        <v>8824000</v>
      </c>
      <c r="N23" s="60">
        <v>16613000</v>
      </c>
      <c r="O23" s="60"/>
      <c r="P23" s="60"/>
      <c r="Q23" s="60"/>
      <c r="R23" s="60"/>
      <c r="S23" s="60"/>
      <c r="T23" s="60"/>
      <c r="U23" s="60"/>
      <c r="V23" s="60"/>
      <c r="W23" s="60">
        <v>27516000</v>
      </c>
      <c r="X23" s="60">
        <v>48108499</v>
      </c>
      <c r="Y23" s="60">
        <v>-20592499</v>
      </c>
      <c r="Z23" s="140">
        <v>-42.8</v>
      </c>
      <c r="AA23" s="62">
        <v>96217000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13816181393</v>
      </c>
      <c r="D25" s="217">
        <f>+D5+D9+D15+D19+D24</f>
        <v>0</v>
      </c>
      <c r="E25" s="230">
        <f t="shared" si="4"/>
        <v>7810236131</v>
      </c>
      <c r="F25" s="219">
        <f t="shared" si="4"/>
        <v>7810236131</v>
      </c>
      <c r="G25" s="219">
        <f t="shared" si="4"/>
        <v>49082000</v>
      </c>
      <c r="H25" s="219">
        <f t="shared" si="4"/>
        <v>225531000</v>
      </c>
      <c r="I25" s="219">
        <f t="shared" si="4"/>
        <v>177657689</v>
      </c>
      <c r="J25" s="219">
        <f t="shared" si="4"/>
        <v>452270689</v>
      </c>
      <c r="K25" s="219">
        <f t="shared" si="4"/>
        <v>435519469</v>
      </c>
      <c r="L25" s="219">
        <f t="shared" si="4"/>
        <v>374358772</v>
      </c>
      <c r="M25" s="219">
        <f t="shared" si="4"/>
        <v>668576000</v>
      </c>
      <c r="N25" s="219">
        <f t="shared" si="4"/>
        <v>1478454241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1930724930</v>
      </c>
      <c r="X25" s="219">
        <f t="shared" si="4"/>
        <v>3869468062</v>
      </c>
      <c r="Y25" s="219">
        <f t="shared" si="4"/>
        <v>-1938743132</v>
      </c>
      <c r="Z25" s="231">
        <f>+IF(X25&lt;&gt;0,+(Y25/X25)*100,0)</f>
        <v>-50.10360858225892</v>
      </c>
      <c r="AA25" s="232">
        <f>+AA5+AA9+AA15+AA19+AA24</f>
        <v>7810236131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2205046000</v>
      </c>
      <c r="D28" s="155"/>
      <c r="E28" s="156">
        <v>2614216000</v>
      </c>
      <c r="F28" s="60">
        <v>2614216000</v>
      </c>
      <c r="G28" s="60">
        <v>8738000</v>
      </c>
      <c r="H28" s="60">
        <v>37263000</v>
      </c>
      <c r="I28" s="60">
        <v>21205222</v>
      </c>
      <c r="J28" s="60">
        <v>67206222</v>
      </c>
      <c r="K28" s="60">
        <v>63763109</v>
      </c>
      <c r="L28" s="60">
        <v>221864856</v>
      </c>
      <c r="M28" s="60">
        <v>353410000</v>
      </c>
      <c r="N28" s="60">
        <v>639037965</v>
      </c>
      <c r="O28" s="60"/>
      <c r="P28" s="60"/>
      <c r="Q28" s="60"/>
      <c r="R28" s="60"/>
      <c r="S28" s="60"/>
      <c r="T28" s="60"/>
      <c r="U28" s="60"/>
      <c r="V28" s="60"/>
      <c r="W28" s="60">
        <v>706244187</v>
      </c>
      <c r="X28" s="60">
        <v>2246406293</v>
      </c>
      <c r="Y28" s="60">
        <v>-1540162106</v>
      </c>
      <c r="Z28" s="140">
        <v>-68.56</v>
      </c>
      <c r="AA28" s="155">
        <v>2614216000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2205046000</v>
      </c>
      <c r="D32" s="210">
        <f>SUM(D28:D31)</f>
        <v>0</v>
      </c>
      <c r="E32" s="211">
        <f t="shared" si="5"/>
        <v>2614216000</v>
      </c>
      <c r="F32" s="77">
        <f t="shared" si="5"/>
        <v>2614216000</v>
      </c>
      <c r="G32" s="77">
        <f t="shared" si="5"/>
        <v>8738000</v>
      </c>
      <c r="H32" s="77">
        <f t="shared" si="5"/>
        <v>37263000</v>
      </c>
      <c r="I32" s="77">
        <f t="shared" si="5"/>
        <v>21205222</v>
      </c>
      <c r="J32" s="77">
        <f t="shared" si="5"/>
        <v>67206222</v>
      </c>
      <c r="K32" s="77">
        <f t="shared" si="5"/>
        <v>63763109</v>
      </c>
      <c r="L32" s="77">
        <f t="shared" si="5"/>
        <v>221864856</v>
      </c>
      <c r="M32" s="77">
        <f t="shared" si="5"/>
        <v>353410000</v>
      </c>
      <c r="N32" s="77">
        <f t="shared" si="5"/>
        <v>639037965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706244187</v>
      </c>
      <c r="X32" s="77">
        <f t="shared" si="5"/>
        <v>2246406293</v>
      </c>
      <c r="Y32" s="77">
        <f t="shared" si="5"/>
        <v>-1540162106</v>
      </c>
      <c r="Z32" s="212">
        <f>+IF(X32&lt;&gt;0,+(Y32/X32)*100,0)</f>
        <v>-68.56115524601586</v>
      </c>
      <c r="AA32" s="79">
        <f>SUM(AA28:AA31)</f>
        <v>2614216000</v>
      </c>
    </row>
    <row r="33" spans="1:27" ht="12.75">
      <c r="A33" s="237" t="s">
        <v>51</v>
      </c>
      <c r="B33" s="136" t="s">
        <v>137</v>
      </c>
      <c r="C33" s="155">
        <v>2133524000</v>
      </c>
      <c r="D33" s="155"/>
      <c r="E33" s="156">
        <v>463278000</v>
      </c>
      <c r="F33" s="60">
        <v>463278000</v>
      </c>
      <c r="G33" s="60">
        <v>10868000</v>
      </c>
      <c r="H33" s="60">
        <v>40646000</v>
      </c>
      <c r="I33" s="60">
        <v>19379718</v>
      </c>
      <c r="J33" s="60">
        <v>70893718</v>
      </c>
      <c r="K33" s="60">
        <v>43392084</v>
      </c>
      <c r="L33" s="60">
        <v>90253137</v>
      </c>
      <c r="M33" s="60">
        <v>54327000</v>
      </c>
      <c r="N33" s="60">
        <v>187972221</v>
      </c>
      <c r="O33" s="60"/>
      <c r="P33" s="60"/>
      <c r="Q33" s="60"/>
      <c r="R33" s="60"/>
      <c r="S33" s="60"/>
      <c r="T33" s="60"/>
      <c r="U33" s="60"/>
      <c r="V33" s="60"/>
      <c r="W33" s="60">
        <v>258865939</v>
      </c>
      <c r="X33" s="60">
        <v>87168334</v>
      </c>
      <c r="Y33" s="60">
        <v>171697605</v>
      </c>
      <c r="Z33" s="140">
        <v>196.97</v>
      </c>
      <c r="AA33" s="62">
        <v>463278000</v>
      </c>
    </row>
    <row r="34" spans="1:27" ht="12.75">
      <c r="A34" s="237" t="s">
        <v>52</v>
      </c>
      <c r="B34" s="136" t="s">
        <v>138</v>
      </c>
      <c r="C34" s="155">
        <v>4966708000</v>
      </c>
      <c r="D34" s="155"/>
      <c r="E34" s="156">
        <v>2849726000</v>
      </c>
      <c r="F34" s="60">
        <v>2849726000</v>
      </c>
      <c r="G34" s="60">
        <v>12358000</v>
      </c>
      <c r="H34" s="60">
        <v>120916000</v>
      </c>
      <c r="I34" s="60">
        <v>96779268</v>
      </c>
      <c r="J34" s="60">
        <v>230053268</v>
      </c>
      <c r="K34" s="60">
        <v>143183552</v>
      </c>
      <c r="L34" s="60">
        <v>133956587</v>
      </c>
      <c r="M34" s="60">
        <v>188466000</v>
      </c>
      <c r="N34" s="60">
        <v>465606139</v>
      </c>
      <c r="O34" s="60"/>
      <c r="P34" s="60"/>
      <c r="Q34" s="60"/>
      <c r="R34" s="60"/>
      <c r="S34" s="60"/>
      <c r="T34" s="60"/>
      <c r="U34" s="60"/>
      <c r="V34" s="60"/>
      <c r="W34" s="60">
        <v>695659407</v>
      </c>
      <c r="X34" s="60">
        <v>725344767</v>
      </c>
      <c r="Y34" s="60">
        <v>-29685360</v>
      </c>
      <c r="Z34" s="140">
        <v>-4.09</v>
      </c>
      <c r="AA34" s="62">
        <v>2849726000</v>
      </c>
    </row>
    <row r="35" spans="1:27" ht="12.75">
      <c r="A35" s="237" t="s">
        <v>53</v>
      </c>
      <c r="B35" s="136"/>
      <c r="C35" s="155">
        <v>4510903393</v>
      </c>
      <c r="D35" s="155"/>
      <c r="E35" s="156">
        <v>1883016131</v>
      </c>
      <c r="F35" s="60">
        <v>1883016131</v>
      </c>
      <c r="G35" s="60">
        <v>17118000</v>
      </c>
      <c r="H35" s="60">
        <v>26706000</v>
      </c>
      <c r="I35" s="60">
        <v>40293481</v>
      </c>
      <c r="J35" s="60">
        <v>84117481</v>
      </c>
      <c r="K35" s="60">
        <v>185180724</v>
      </c>
      <c r="L35" s="60">
        <v>-71715808</v>
      </c>
      <c r="M35" s="60">
        <v>72373000</v>
      </c>
      <c r="N35" s="60">
        <v>185837916</v>
      </c>
      <c r="O35" s="60"/>
      <c r="P35" s="60"/>
      <c r="Q35" s="60"/>
      <c r="R35" s="60"/>
      <c r="S35" s="60"/>
      <c r="T35" s="60"/>
      <c r="U35" s="60"/>
      <c r="V35" s="60"/>
      <c r="W35" s="60">
        <v>269955397</v>
      </c>
      <c r="X35" s="60">
        <v>810548671</v>
      </c>
      <c r="Y35" s="60">
        <v>-540593274</v>
      </c>
      <c r="Z35" s="140">
        <v>-66.69</v>
      </c>
      <c r="AA35" s="62">
        <v>1883016131</v>
      </c>
    </row>
    <row r="36" spans="1:27" ht="12.75">
      <c r="A36" s="238" t="s">
        <v>139</v>
      </c>
      <c r="B36" s="149"/>
      <c r="C36" s="222">
        <f aca="true" t="shared" si="6" ref="C36:Y36">SUM(C32:C35)</f>
        <v>13816181393</v>
      </c>
      <c r="D36" s="222">
        <f>SUM(D32:D35)</f>
        <v>0</v>
      </c>
      <c r="E36" s="218">
        <f t="shared" si="6"/>
        <v>7810236131</v>
      </c>
      <c r="F36" s="220">
        <f t="shared" si="6"/>
        <v>7810236131</v>
      </c>
      <c r="G36" s="220">
        <f t="shared" si="6"/>
        <v>49082000</v>
      </c>
      <c r="H36" s="220">
        <f t="shared" si="6"/>
        <v>225531000</v>
      </c>
      <c r="I36" s="220">
        <f t="shared" si="6"/>
        <v>177657689</v>
      </c>
      <c r="J36" s="220">
        <f t="shared" si="6"/>
        <v>452270689</v>
      </c>
      <c r="K36" s="220">
        <f t="shared" si="6"/>
        <v>435519469</v>
      </c>
      <c r="L36" s="220">
        <f t="shared" si="6"/>
        <v>374358772</v>
      </c>
      <c r="M36" s="220">
        <f t="shared" si="6"/>
        <v>668576000</v>
      </c>
      <c r="N36" s="220">
        <f t="shared" si="6"/>
        <v>1478454241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1930724930</v>
      </c>
      <c r="X36" s="220">
        <f t="shared" si="6"/>
        <v>3869468065</v>
      </c>
      <c r="Y36" s="220">
        <f t="shared" si="6"/>
        <v>-1938743135</v>
      </c>
      <c r="Z36" s="221">
        <f>+IF(X36&lt;&gt;0,+(Y36/X36)*100,0)</f>
        <v>-50.10360862094362</v>
      </c>
      <c r="AA36" s="239">
        <f>SUM(AA32:AA35)</f>
        <v>7810236131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2239824000</v>
      </c>
      <c r="D6" s="155"/>
      <c r="E6" s="59">
        <v>1213859113</v>
      </c>
      <c r="F6" s="60">
        <v>1213859113</v>
      </c>
      <c r="G6" s="60"/>
      <c r="H6" s="60"/>
      <c r="I6" s="60">
        <v>3164514000</v>
      </c>
      <c r="J6" s="60">
        <v>3164514000</v>
      </c>
      <c r="K6" s="60">
        <v>2699394000</v>
      </c>
      <c r="L6" s="60">
        <v>2663413000</v>
      </c>
      <c r="M6" s="60">
        <v>4808314000</v>
      </c>
      <c r="N6" s="60">
        <v>4808314000</v>
      </c>
      <c r="O6" s="60"/>
      <c r="P6" s="60"/>
      <c r="Q6" s="60"/>
      <c r="R6" s="60"/>
      <c r="S6" s="60"/>
      <c r="T6" s="60"/>
      <c r="U6" s="60"/>
      <c r="V6" s="60"/>
      <c r="W6" s="60">
        <v>4808314000</v>
      </c>
      <c r="X6" s="60">
        <v>606929557</v>
      </c>
      <c r="Y6" s="60">
        <v>4201384443</v>
      </c>
      <c r="Z6" s="140">
        <v>692.24</v>
      </c>
      <c r="AA6" s="62">
        <v>1213859113</v>
      </c>
    </row>
    <row r="7" spans="1:27" ht="12.75">
      <c r="A7" s="249" t="s">
        <v>144</v>
      </c>
      <c r="B7" s="182"/>
      <c r="C7" s="155"/>
      <c r="D7" s="155"/>
      <c r="E7" s="59">
        <v>5825187000</v>
      </c>
      <c r="F7" s="60">
        <v>5825187000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2912593500</v>
      </c>
      <c r="Y7" s="60">
        <v>-2912593500</v>
      </c>
      <c r="Z7" s="140">
        <v>-100</v>
      </c>
      <c r="AA7" s="62">
        <v>5825187000</v>
      </c>
    </row>
    <row r="8" spans="1:27" ht="12.75">
      <c r="A8" s="249" t="s">
        <v>145</v>
      </c>
      <c r="B8" s="182"/>
      <c r="C8" s="155">
        <v>6093031000</v>
      </c>
      <c r="D8" s="155"/>
      <c r="E8" s="59">
        <v>6570747394</v>
      </c>
      <c r="F8" s="60">
        <v>6570747394</v>
      </c>
      <c r="G8" s="60"/>
      <c r="H8" s="60"/>
      <c r="I8" s="60">
        <v>7713789000</v>
      </c>
      <c r="J8" s="60">
        <v>7713789000</v>
      </c>
      <c r="K8" s="60">
        <v>7062677000</v>
      </c>
      <c r="L8" s="60">
        <v>5804877000</v>
      </c>
      <c r="M8" s="60">
        <v>6521004000</v>
      </c>
      <c r="N8" s="60">
        <v>6521004000</v>
      </c>
      <c r="O8" s="60"/>
      <c r="P8" s="60"/>
      <c r="Q8" s="60"/>
      <c r="R8" s="60"/>
      <c r="S8" s="60"/>
      <c r="T8" s="60"/>
      <c r="U8" s="60"/>
      <c r="V8" s="60"/>
      <c r="W8" s="60">
        <v>6521004000</v>
      </c>
      <c r="X8" s="60">
        <v>3285373697</v>
      </c>
      <c r="Y8" s="60">
        <v>3235630303</v>
      </c>
      <c r="Z8" s="140">
        <v>98.49</v>
      </c>
      <c r="AA8" s="62">
        <v>6570747394</v>
      </c>
    </row>
    <row r="9" spans="1:27" ht="12.75">
      <c r="A9" s="249" t="s">
        <v>146</v>
      </c>
      <c r="B9" s="182"/>
      <c r="C9" s="155">
        <v>3528328000</v>
      </c>
      <c r="D9" s="155"/>
      <c r="E9" s="59">
        <v>2847907244</v>
      </c>
      <c r="F9" s="60">
        <v>2847907244</v>
      </c>
      <c r="G9" s="60"/>
      <c r="H9" s="60"/>
      <c r="I9" s="60">
        <v>2779363000</v>
      </c>
      <c r="J9" s="60">
        <v>2779363000</v>
      </c>
      <c r="K9" s="60">
        <v>2982448000</v>
      </c>
      <c r="L9" s="60">
        <v>4234248000</v>
      </c>
      <c r="M9" s="60">
        <v>5411655000</v>
      </c>
      <c r="N9" s="60">
        <v>5411655000</v>
      </c>
      <c r="O9" s="60"/>
      <c r="P9" s="60"/>
      <c r="Q9" s="60"/>
      <c r="R9" s="60"/>
      <c r="S9" s="60"/>
      <c r="T9" s="60"/>
      <c r="U9" s="60"/>
      <c r="V9" s="60"/>
      <c r="W9" s="60">
        <v>5411655000</v>
      </c>
      <c r="X9" s="60">
        <v>1423953622</v>
      </c>
      <c r="Y9" s="60">
        <v>3987701378</v>
      </c>
      <c r="Z9" s="140">
        <v>280.04</v>
      </c>
      <c r="AA9" s="62">
        <v>2847907244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303185000</v>
      </c>
      <c r="D11" s="155"/>
      <c r="E11" s="59">
        <v>359125793</v>
      </c>
      <c r="F11" s="60">
        <v>359125793</v>
      </c>
      <c r="G11" s="60"/>
      <c r="H11" s="60"/>
      <c r="I11" s="60">
        <v>298153000</v>
      </c>
      <c r="J11" s="60">
        <v>298153000</v>
      </c>
      <c r="K11" s="60">
        <v>324003000</v>
      </c>
      <c r="L11" s="60">
        <v>333212000</v>
      </c>
      <c r="M11" s="60">
        <v>371649000</v>
      </c>
      <c r="N11" s="60">
        <v>371649000</v>
      </c>
      <c r="O11" s="60"/>
      <c r="P11" s="60"/>
      <c r="Q11" s="60"/>
      <c r="R11" s="60"/>
      <c r="S11" s="60"/>
      <c r="T11" s="60"/>
      <c r="U11" s="60"/>
      <c r="V11" s="60"/>
      <c r="W11" s="60">
        <v>371649000</v>
      </c>
      <c r="X11" s="60">
        <v>179562897</v>
      </c>
      <c r="Y11" s="60">
        <v>192086103</v>
      </c>
      <c r="Z11" s="140">
        <v>106.97</v>
      </c>
      <c r="AA11" s="62">
        <v>359125793</v>
      </c>
    </row>
    <row r="12" spans="1:27" ht="12.75">
      <c r="A12" s="250" t="s">
        <v>56</v>
      </c>
      <c r="B12" s="251"/>
      <c r="C12" s="168">
        <f aca="true" t="shared" si="0" ref="C12:Y12">SUM(C6:C11)</f>
        <v>12164368000</v>
      </c>
      <c r="D12" s="168">
        <f>SUM(D6:D11)</f>
        <v>0</v>
      </c>
      <c r="E12" s="72">
        <f t="shared" si="0"/>
        <v>16816826544</v>
      </c>
      <c r="F12" s="73">
        <f t="shared" si="0"/>
        <v>16816826544</v>
      </c>
      <c r="G12" s="73">
        <f t="shared" si="0"/>
        <v>0</v>
      </c>
      <c r="H12" s="73">
        <f t="shared" si="0"/>
        <v>0</v>
      </c>
      <c r="I12" s="73">
        <f t="shared" si="0"/>
        <v>13955819000</v>
      </c>
      <c r="J12" s="73">
        <f t="shared" si="0"/>
        <v>13955819000</v>
      </c>
      <c r="K12" s="73">
        <f t="shared" si="0"/>
        <v>13068522000</v>
      </c>
      <c r="L12" s="73">
        <f t="shared" si="0"/>
        <v>13035750000</v>
      </c>
      <c r="M12" s="73">
        <f t="shared" si="0"/>
        <v>17112622000</v>
      </c>
      <c r="N12" s="73">
        <f t="shared" si="0"/>
        <v>17112622000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17112622000</v>
      </c>
      <c r="X12" s="73">
        <f t="shared" si="0"/>
        <v>8408413273</v>
      </c>
      <c r="Y12" s="73">
        <f t="shared" si="0"/>
        <v>8704208727</v>
      </c>
      <c r="Z12" s="170">
        <f>+IF(X12&lt;&gt;0,+(Y12/X12)*100,0)</f>
        <v>103.51785104271481</v>
      </c>
      <c r="AA12" s="74">
        <f>SUM(AA6:AA11)</f>
        <v>16816826544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45620627</v>
      </c>
      <c r="F15" s="60">
        <v>45620627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22810314</v>
      </c>
      <c r="Y15" s="60">
        <v>-22810314</v>
      </c>
      <c r="Z15" s="140">
        <v>-100</v>
      </c>
      <c r="AA15" s="62">
        <v>45620627</v>
      </c>
    </row>
    <row r="16" spans="1:27" ht="12.75">
      <c r="A16" s="249" t="s">
        <v>151</v>
      </c>
      <c r="B16" s="182"/>
      <c r="C16" s="155"/>
      <c r="D16" s="155"/>
      <c r="E16" s="59">
        <v>3025843687</v>
      </c>
      <c r="F16" s="60">
        <v>3025843687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1512921844</v>
      </c>
      <c r="Y16" s="159">
        <v>-1512921844</v>
      </c>
      <c r="Z16" s="141">
        <v>-100</v>
      </c>
      <c r="AA16" s="225">
        <v>3025843687</v>
      </c>
    </row>
    <row r="17" spans="1:27" ht="12.75">
      <c r="A17" s="249" t="s">
        <v>152</v>
      </c>
      <c r="B17" s="182"/>
      <c r="C17" s="155">
        <v>1000544000</v>
      </c>
      <c r="D17" s="155"/>
      <c r="E17" s="59">
        <v>1015368000</v>
      </c>
      <c r="F17" s="60">
        <v>1015368000</v>
      </c>
      <c r="G17" s="60"/>
      <c r="H17" s="60"/>
      <c r="I17" s="60">
        <v>999997000</v>
      </c>
      <c r="J17" s="60">
        <v>999997000</v>
      </c>
      <c r="K17" s="60">
        <v>999995000</v>
      </c>
      <c r="L17" s="60">
        <v>999993000</v>
      </c>
      <c r="M17" s="60">
        <v>999992000</v>
      </c>
      <c r="N17" s="60">
        <v>999992000</v>
      </c>
      <c r="O17" s="60"/>
      <c r="P17" s="60"/>
      <c r="Q17" s="60"/>
      <c r="R17" s="60"/>
      <c r="S17" s="60"/>
      <c r="T17" s="60"/>
      <c r="U17" s="60"/>
      <c r="V17" s="60"/>
      <c r="W17" s="60">
        <v>999992000</v>
      </c>
      <c r="X17" s="60">
        <v>507684000</v>
      </c>
      <c r="Y17" s="60">
        <v>492308000</v>
      </c>
      <c r="Z17" s="140">
        <v>96.97</v>
      </c>
      <c r="AA17" s="62">
        <v>1015368000</v>
      </c>
    </row>
    <row r="18" spans="1:27" ht="12.75">
      <c r="A18" s="249" t="s">
        <v>153</v>
      </c>
      <c r="B18" s="182"/>
      <c r="C18" s="155"/>
      <c r="D18" s="155"/>
      <c r="E18" s="59">
        <v>54758473</v>
      </c>
      <c r="F18" s="60">
        <v>54758473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27379237</v>
      </c>
      <c r="Y18" s="60">
        <v>-27379237</v>
      </c>
      <c r="Z18" s="140">
        <v>-100</v>
      </c>
      <c r="AA18" s="62">
        <v>54758473</v>
      </c>
    </row>
    <row r="19" spans="1:27" ht="12.75">
      <c r="A19" s="249" t="s">
        <v>154</v>
      </c>
      <c r="B19" s="182"/>
      <c r="C19" s="155">
        <v>68091345000</v>
      </c>
      <c r="D19" s="155"/>
      <c r="E19" s="59">
        <v>72485703899</v>
      </c>
      <c r="F19" s="60">
        <v>72485703899</v>
      </c>
      <c r="G19" s="60"/>
      <c r="H19" s="60"/>
      <c r="I19" s="60">
        <v>67020443000</v>
      </c>
      <c r="J19" s="60">
        <v>67020443000</v>
      </c>
      <c r="K19" s="60">
        <v>66889621000</v>
      </c>
      <c r="L19" s="60">
        <v>67085686000</v>
      </c>
      <c r="M19" s="60">
        <v>67797654000</v>
      </c>
      <c r="N19" s="60">
        <v>67797654000</v>
      </c>
      <c r="O19" s="60"/>
      <c r="P19" s="60"/>
      <c r="Q19" s="60"/>
      <c r="R19" s="60"/>
      <c r="S19" s="60"/>
      <c r="T19" s="60"/>
      <c r="U19" s="60"/>
      <c r="V19" s="60"/>
      <c r="W19" s="60">
        <v>67797654000</v>
      </c>
      <c r="X19" s="60">
        <v>36242851950</v>
      </c>
      <c r="Y19" s="60">
        <v>31554802050</v>
      </c>
      <c r="Z19" s="140">
        <v>87.06</v>
      </c>
      <c r="AA19" s="62">
        <v>72485703899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26860000</v>
      </c>
      <c r="D21" s="155"/>
      <c r="E21" s="59">
        <v>26736000</v>
      </c>
      <c r="F21" s="60">
        <v>26736000</v>
      </c>
      <c r="G21" s="60"/>
      <c r="H21" s="60"/>
      <c r="I21" s="60">
        <v>26495000</v>
      </c>
      <c r="J21" s="60">
        <v>26495000</v>
      </c>
      <c r="K21" s="60">
        <v>26226000</v>
      </c>
      <c r="L21" s="60">
        <v>26077000</v>
      </c>
      <c r="M21" s="60">
        <v>25994000</v>
      </c>
      <c r="N21" s="60">
        <v>25994000</v>
      </c>
      <c r="O21" s="60"/>
      <c r="P21" s="60"/>
      <c r="Q21" s="60"/>
      <c r="R21" s="60"/>
      <c r="S21" s="60"/>
      <c r="T21" s="60"/>
      <c r="U21" s="60"/>
      <c r="V21" s="60"/>
      <c r="W21" s="60">
        <v>25994000</v>
      </c>
      <c r="X21" s="60">
        <v>13368000</v>
      </c>
      <c r="Y21" s="60">
        <v>12626000</v>
      </c>
      <c r="Z21" s="140">
        <v>94.45</v>
      </c>
      <c r="AA21" s="62">
        <v>26736000</v>
      </c>
    </row>
    <row r="22" spans="1:27" ht="12.75">
      <c r="A22" s="249" t="s">
        <v>157</v>
      </c>
      <c r="B22" s="182"/>
      <c r="C22" s="155">
        <v>864081000</v>
      </c>
      <c r="D22" s="155"/>
      <c r="E22" s="59">
        <v>886245000</v>
      </c>
      <c r="F22" s="60">
        <v>886245000</v>
      </c>
      <c r="G22" s="60"/>
      <c r="H22" s="60"/>
      <c r="I22" s="60">
        <v>909455000</v>
      </c>
      <c r="J22" s="60">
        <v>909455000</v>
      </c>
      <c r="K22" s="60">
        <v>895971000</v>
      </c>
      <c r="L22" s="60">
        <v>918326000</v>
      </c>
      <c r="M22" s="60">
        <v>897524000</v>
      </c>
      <c r="N22" s="60">
        <v>897524000</v>
      </c>
      <c r="O22" s="60"/>
      <c r="P22" s="60"/>
      <c r="Q22" s="60"/>
      <c r="R22" s="60"/>
      <c r="S22" s="60"/>
      <c r="T22" s="60"/>
      <c r="U22" s="60"/>
      <c r="V22" s="60"/>
      <c r="W22" s="60">
        <v>897524000</v>
      </c>
      <c r="X22" s="60">
        <v>443122500</v>
      </c>
      <c r="Y22" s="60">
        <v>454401500</v>
      </c>
      <c r="Z22" s="140">
        <v>102.55</v>
      </c>
      <c r="AA22" s="62">
        <v>886245000</v>
      </c>
    </row>
    <row r="23" spans="1:27" ht="12.75">
      <c r="A23" s="249" t="s">
        <v>158</v>
      </c>
      <c r="B23" s="182"/>
      <c r="C23" s="155">
        <v>3850744000</v>
      </c>
      <c r="D23" s="155"/>
      <c r="E23" s="59">
        <v>1502510473</v>
      </c>
      <c r="F23" s="60">
        <v>1502510473</v>
      </c>
      <c r="G23" s="159"/>
      <c r="H23" s="159"/>
      <c r="I23" s="159">
        <v>2763824000</v>
      </c>
      <c r="J23" s="60">
        <v>2763824000</v>
      </c>
      <c r="K23" s="159">
        <v>3121114000</v>
      </c>
      <c r="L23" s="159">
        <v>2776323000</v>
      </c>
      <c r="M23" s="60">
        <v>2317627000</v>
      </c>
      <c r="N23" s="159">
        <v>2317627000</v>
      </c>
      <c r="O23" s="159"/>
      <c r="P23" s="159"/>
      <c r="Q23" s="60"/>
      <c r="R23" s="159"/>
      <c r="S23" s="159"/>
      <c r="T23" s="60"/>
      <c r="U23" s="159"/>
      <c r="V23" s="159"/>
      <c r="W23" s="159">
        <v>2317627000</v>
      </c>
      <c r="X23" s="60">
        <v>751255237</v>
      </c>
      <c r="Y23" s="159">
        <v>1566371763</v>
      </c>
      <c r="Z23" s="141">
        <v>208.5</v>
      </c>
      <c r="AA23" s="225">
        <v>1502510473</v>
      </c>
    </row>
    <row r="24" spans="1:27" ht="12.75">
      <c r="A24" s="250" t="s">
        <v>57</v>
      </c>
      <c r="B24" s="253"/>
      <c r="C24" s="168">
        <f aca="true" t="shared" si="1" ref="C24:Y24">SUM(C15:C23)</f>
        <v>73833574000</v>
      </c>
      <c r="D24" s="168">
        <f>SUM(D15:D23)</f>
        <v>0</v>
      </c>
      <c r="E24" s="76">
        <f t="shared" si="1"/>
        <v>79042786159</v>
      </c>
      <c r="F24" s="77">
        <f t="shared" si="1"/>
        <v>79042786159</v>
      </c>
      <c r="G24" s="77">
        <f t="shared" si="1"/>
        <v>0</v>
      </c>
      <c r="H24" s="77">
        <f t="shared" si="1"/>
        <v>0</v>
      </c>
      <c r="I24" s="77">
        <f t="shared" si="1"/>
        <v>71720214000</v>
      </c>
      <c r="J24" s="77">
        <f t="shared" si="1"/>
        <v>71720214000</v>
      </c>
      <c r="K24" s="77">
        <f t="shared" si="1"/>
        <v>71932927000</v>
      </c>
      <c r="L24" s="77">
        <f t="shared" si="1"/>
        <v>71806405000</v>
      </c>
      <c r="M24" s="77">
        <f t="shared" si="1"/>
        <v>72038791000</v>
      </c>
      <c r="N24" s="77">
        <f t="shared" si="1"/>
        <v>72038791000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72038791000</v>
      </c>
      <c r="X24" s="77">
        <f t="shared" si="1"/>
        <v>39521393082</v>
      </c>
      <c r="Y24" s="77">
        <f t="shared" si="1"/>
        <v>32517397918</v>
      </c>
      <c r="Z24" s="212">
        <f>+IF(X24&lt;&gt;0,+(Y24/X24)*100,0)</f>
        <v>82.2779648746998</v>
      </c>
      <c r="AA24" s="79">
        <f>SUM(AA15:AA23)</f>
        <v>79042786159</v>
      </c>
    </row>
    <row r="25" spans="1:27" ht="12.75">
      <c r="A25" s="250" t="s">
        <v>159</v>
      </c>
      <c r="B25" s="251"/>
      <c r="C25" s="168">
        <f aca="true" t="shared" si="2" ref="C25:Y25">+C12+C24</f>
        <v>85997942000</v>
      </c>
      <c r="D25" s="168">
        <f>+D12+D24</f>
        <v>0</v>
      </c>
      <c r="E25" s="72">
        <f t="shared" si="2"/>
        <v>95859612703</v>
      </c>
      <c r="F25" s="73">
        <f t="shared" si="2"/>
        <v>95859612703</v>
      </c>
      <c r="G25" s="73">
        <f t="shared" si="2"/>
        <v>0</v>
      </c>
      <c r="H25" s="73">
        <f t="shared" si="2"/>
        <v>0</v>
      </c>
      <c r="I25" s="73">
        <f t="shared" si="2"/>
        <v>85676033000</v>
      </c>
      <c r="J25" s="73">
        <f t="shared" si="2"/>
        <v>85676033000</v>
      </c>
      <c r="K25" s="73">
        <f t="shared" si="2"/>
        <v>85001449000</v>
      </c>
      <c r="L25" s="73">
        <f t="shared" si="2"/>
        <v>84842155000</v>
      </c>
      <c r="M25" s="73">
        <f t="shared" si="2"/>
        <v>89151413000</v>
      </c>
      <c r="N25" s="73">
        <f t="shared" si="2"/>
        <v>89151413000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89151413000</v>
      </c>
      <c r="X25" s="73">
        <f t="shared" si="2"/>
        <v>47929806355</v>
      </c>
      <c r="Y25" s="73">
        <f t="shared" si="2"/>
        <v>41221606645</v>
      </c>
      <c r="Z25" s="170">
        <f>+IF(X25&lt;&gt;0,+(Y25/X25)*100,0)</f>
        <v>86.0041168113332</v>
      </c>
      <c r="AA25" s="74">
        <f>+AA12+AA24</f>
        <v>95859612703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761803000</v>
      </c>
      <c r="D30" s="155"/>
      <c r="E30" s="59">
        <v>632022846</v>
      </c>
      <c r="F30" s="60">
        <v>632022846</v>
      </c>
      <c r="G30" s="60"/>
      <c r="H30" s="60"/>
      <c r="I30" s="60">
        <v>2223329000</v>
      </c>
      <c r="J30" s="60">
        <v>2223329000</v>
      </c>
      <c r="K30" s="60">
        <v>2134456000</v>
      </c>
      <c r="L30" s="60">
        <v>2134456000</v>
      </c>
      <c r="M30" s="60">
        <v>741399000</v>
      </c>
      <c r="N30" s="60">
        <v>741399000</v>
      </c>
      <c r="O30" s="60"/>
      <c r="P30" s="60"/>
      <c r="Q30" s="60"/>
      <c r="R30" s="60"/>
      <c r="S30" s="60"/>
      <c r="T30" s="60"/>
      <c r="U30" s="60"/>
      <c r="V30" s="60"/>
      <c r="W30" s="60">
        <v>741399000</v>
      </c>
      <c r="X30" s="60">
        <v>316011423</v>
      </c>
      <c r="Y30" s="60">
        <v>425387577</v>
      </c>
      <c r="Z30" s="140">
        <v>134.61</v>
      </c>
      <c r="AA30" s="62">
        <v>632022846</v>
      </c>
    </row>
    <row r="31" spans="1:27" ht="12.75">
      <c r="A31" s="249" t="s">
        <v>163</v>
      </c>
      <c r="B31" s="182"/>
      <c r="C31" s="155">
        <v>15185000</v>
      </c>
      <c r="D31" s="155"/>
      <c r="E31" s="59">
        <v>46152384</v>
      </c>
      <c r="F31" s="60">
        <v>46152384</v>
      </c>
      <c r="G31" s="60"/>
      <c r="H31" s="60"/>
      <c r="I31" s="60">
        <v>13060000</v>
      </c>
      <c r="J31" s="60">
        <v>13060000</v>
      </c>
      <c r="K31" s="60">
        <v>15689000</v>
      </c>
      <c r="L31" s="60">
        <v>15717000</v>
      </c>
      <c r="M31" s="60">
        <v>15769000</v>
      </c>
      <c r="N31" s="60">
        <v>15769000</v>
      </c>
      <c r="O31" s="60"/>
      <c r="P31" s="60"/>
      <c r="Q31" s="60"/>
      <c r="R31" s="60"/>
      <c r="S31" s="60"/>
      <c r="T31" s="60"/>
      <c r="U31" s="60"/>
      <c r="V31" s="60"/>
      <c r="W31" s="60">
        <v>15769000</v>
      </c>
      <c r="X31" s="60">
        <v>23076192</v>
      </c>
      <c r="Y31" s="60">
        <v>-7307192</v>
      </c>
      <c r="Z31" s="140">
        <v>-31.67</v>
      </c>
      <c r="AA31" s="62">
        <v>46152384</v>
      </c>
    </row>
    <row r="32" spans="1:27" ht="12.75">
      <c r="A32" s="249" t="s">
        <v>164</v>
      </c>
      <c r="B32" s="182"/>
      <c r="C32" s="155">
        <v>12516971000</v>
      </c>
      <c r="D32" s="155"/>
      <c r="E32" s="59">
        <v>14162028229</v>
      </c>
      <c r="F32" s="60">
        <v>14162028229</v>
      </c>
      <c r="G32" s="60"/>
      <c r="H32" s="60"/>
      <c r="I32" s="60">
        <v>11006512000</v>
      </c>
      <c r="J32" s="60">
        <v>11006512000</v>
      </c>
      <c r="K32" s="60">
        <v>9842325000</v>
      </c>
      <c r="L32" s="60">
        <v>10386716000</v>
      </c>
      <c r="M32" s="60">
        <v>11472187000</v>
      </c>
      <c r="N32" s="60">
        <v>11472187000</v>
      </c>
      <c r="O32" s="60"/>
      <c r="P32" s="60"/>
      <c r="Q32" s="60"/>
      <c r="R32" s="60"/>
      <c r="S32" s="60"/>
      <c r="T32" s="60"/>
      <c r="U32" s="60"/>
      <c r="V32" s="60"/>
      <c r="W32" s="60">
        <v>11472187000</v>
      </c>
      <c r="X32" s="60">
        <v>7081014115</v>
      </c>
      <c r="Y32" s="60">
        <v>4391172885</v>
      </c>
      <c r="Z32" s="140">
        <v>62.01</v>
      </c>
      <c r="AA32" s="62">
        <v>14162028229</v>
      </c>
    </row>
    <row r="33" spans="1:27" ht="12.75">
      <c r="A33" s="249" t="s">
        <v>165</v>
      </c>
      <c r="B33" s="182"/>
      <c r="C33" s="155">
        <v>287987000</v>
      </c>
      <c r="D33" s="155"/>
      <c r="E33" s="59">
        <v>306330972</v>
      </c>
      <c r="F33" s="60">
        <v>306330972</v>
      </c>
      <c r="G33" s="60"/>
      <c r="H33" s="60"/>
      <c r="I33" s="60">
        <v>314783000</v>
      </c>
      <c r="J33" s="60">
        <v>314783000</v>
      </c>
      <c r="K33" s="60">
        <v>325632000</v>
      </c>
      <c r="L33" s="60">
        <v>333602000</v>
      </c>
      <c r="M33" s="60">
        <v>262690000</v>
      </c>
      <c r="N33" s="60">
        <v>262690000</v>
      </c>
      <c r="O33" s="60"/>
      <c r="P33" s="60"/>
      <c r="Q33" s="60"/>
      <c r="R33" s="60"/>
      <c r="S33" s="60"/>
      <c r="T33" s="60"/>
      <c r="U33" s="60"/>
      <c r="V33" s="60"/>
      <c r="W33" s="60">
        <v>262690000</v>
      </c>
      <c r="X33" s="60">
        <v>153165486</v>
      </c>
      <c r="Y33" s="60">
        <v>109524514</v>
      </c>
      <c r="Z33" s="140">
        <v>71.51</v>
      </c>
      <c r="AA33" s="62">
        <v>306330972</v>
      </c>
    </row>
    <row r="34" spans="1:27" ht="12.75">
      <c r="A34" s="250" t="s">
        <v>58</v>
      </c>
      <c r="B34" s="251"/>
      <c r="C34" s="168">
        <f aca="true" t="shared" si="3" ref="C34:Y34">SUM(C29:C33)</f>
        <v>13581946000</v>
      </c>
      <c r="D34" s="168">
        <f>SUM(D29:D33)</f>
        <v>0</v>
      </c>
      <c r="E34" s="72">
        <f t="shared" si="3"/>
        <v>15146534431</v>
      </c>
      <c r="F34" s="73">
        <f t="shared" si="3"/>
        <v>15146534431</v>
      </c>
      <c r="G34" s="73">
        <f t="shared" si="3"/>
        <v>0</v>
      </c>
      <c r="H34" s="73">
        <f t="shared" si="3"/>
        <v>0</v>
      </c>
      <c r="I34" s="73">
        <f t="shared" si="3"/>
        <v>13557684000</v>
      </c>
      <c r="J34" s="73">
        <f t="shared" si="3"/>
        <v>13557684000</v>
      </c>
      <c r="K34" s="73">
        <f t="shared" si="3"/>
        <v>12318102000</v>
      </c>
      <c r="L34" s="73">
        <f t="shared" si="3"/>
        <v>12870491000</v>
      </c>
      <c r="M34" s="73">
        <f t="shared" si="3"/>
        <v>12492045000</v>
      </c>
      <c r="N34" s="73">
        <f t="shared" si="3"/>
        <v>12492045000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12492045000</v>
      </c>
      <c r="X34" s="73">
        <f t="shared" si="3"/>
        <v>7573267216</v>
      </c>
      <c r="Y34" s="73">
        <f t="shared" si="3"/>
        <v>4918777784</v>
      </c>
      <c r="Z34" s="170">
        <f>+IF(X34&lt;&gt;0,+(Y34/X34)*100,0)</f>
        <v>64.94921734186437</v>
      </c>
      <c r="AA34" s="74">
        <f>SUM(AA29:AA33)</f>
        <v>15146534431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25137603000</v>
      </c>
      <c r="D37" s="155"/>
      <c r="E37" s="59">
        <v>21505670268</v>
      </c>
      <c r="F37" s="60">
        <v>21505670268</v>
      </c>
      <c r="G37" s="60"/>
      <c r="H37" s="60"/>
      <c r="I37" s="60">
        <v>24052677000</v>
      </c>
      <c r="J37" s="60">
        <v>24052677000</v>
      </c>
      <c r="K37" s="60">
        <v>24135692000</v>
      </c>
      <c r="L37" s="60">
        <v>24072312000</v>
      </c>
      <c r="M37" s="60">
        <v>26568015000</v>
      </c>
      <c r="N37" s="60">
        <v>26568015000</v>
      </c>
      <c r="O37" s="60"/>
      <c r="P37" s="60"/>
      <c r="Q37" s="60"/>
      <c r="R37" s="60"/>
      <c r="S37" s="60"/>
      <c r="T37" s="60"/>
      <c r="U37" s="60"/>
      <c r="V37" s="60"/>
      <c r="W37" s="60">
        <v>26568015000</v>
      </c>
      <c r="X37" s="60">
        <v>10752835134</v>
      </c>
      <c r="Y37" s="60">
        <v>15815179866</v>
      </c>
      <c r="Z37" s="140">
        <v>147.08</v>
      </c>
      <c r="AA37" s="62">
        <v>21505670268</v>
      </c>
    </row>
    <row r="38" spans="1:27" ht="12.75">
      <c r="A38" s="249" t="s">
        <v>165</v>
      </c>
      <c r="B38" s="182"/>
      <c r="C38" s="155">
        <v>764208000</v>
      </c>
      <c r="D38" s="155"/>
      <c r="E38" s="59">
        <v>7535223221</v>
      </c>
      <c r="F38" s="60">
        <v>7535223221</v>
      </c>
      <c r="G38" s="60"/>
      <c r="H38" s="60"/>
      <c r="I38" s="60">
        <v>773885000</v>
      </c>
      <c r="J38" s="60">
        <v>773885000</v>
      </c>
      <c r="K38" s="60">
        <v>777111000</v>
      </c>
      <c r="L38" s="60">
        <v>780337000</v>
      </c>
      <c r="M38" s="60">
        <v>783563000</v>
      </c>
      <c r="N38" s="60">
        <v>783563000</v>
      </c>
      <c r="O38" s="60"/>
      <c r="P38" s="60"/>
      <c r="Q38" s="60"/>
      <c r="R38" s="60"/>
      <c r="S38" s="60"/>
      <c r="T38" s="60"/>
      <c r="U38" s="60"/>
      <c r="V38" s="60"/>
      <c r="W38" s="60">
        <v>783563000</v>
      </c>
      <c r="X38" s="60">
        <v>3767611611</v>
      </c>
      <c r="Y38" s="60">
        <v>-2984048611</v>
      </c>
      <c r="Z38" s="140">
        <v>-79.2</v>
      </c>
      <c r="AA38" s="62">
        <v>7535223221</v>
      </c>
    </row>
    <row r="39" spans="1:27" ht="12.75">
      <c r="A39" s="250" t="s">
        <v>59</v>
      </c>
      <c r="B39" s="253"/>
      <c r="C39" s="168">
        <f aca="true" t="shared" si="4" ref="C39:Y39">SUM(C37:C38)</f>
        <v>25901811000</v>
      </c>
      <c r="D39" s="168">
        <f>SUM(D37:D38)</f>
        <v>0</v>
      </c>
      <c r="E39" s="76">
        <f t="shared" si="4"/>
        <v>29040893489</v>
      </c>
      <c r="F39" s="77">
        <f t="shared" si="4"/>
        <v>29040893489</v>
      </c>
      <c r="G39" s="77">
        <f t="shared" si="4"/>
        <v>0</v>
      </c>
      <c r="H39" s="77">
        <f t="shared" si="4"/>
        <v>0</v>
      </c>
      <c r="I39" s="77">
        <f t="shared" si="4"/>
        <v>24826562000</v>
      </c>
      <c r="J39" s="77">
        <f t="shared" si="4"/>
        <v>24826562000</v>
      </c>
      <c r="K39" s="77">
        <f t="shared" si="4"/>
        <v>24912803000</v>
      </c>
      <c r="L39" s="77">
        <f t="shared" si="4"/>
        <v>24852649000</v>
      </c>
      <c r="M39" s="77">
        <f t="shared" si="4"/>
        <v>27351578000</v>
      </c>
      <c r="N39" s="77">
        <f t="shared" si="4"/>
        <v>27351578000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27351578000</v>
      </c>
      <c r="X39" s="77">
        <f t="shared" si="4"/>
        <v>14520446745</v>
      </c>
      <c r="Y39" s="77">
        <f t="shared" si="4"/>
        <v>12831131255</v>
      </c>
      <c r="Z39" s="212">
        <f>+IF(X39&lt;&gt;0,+(Y39/X39)*100,0)</f>
        <v>88.36595375013718</v>
      </c>
      <c r="AA39" s="79">
        <f>SUM(AA37:AA38)</f>
        <v>29040893489</v>
      </c>
    </row>
    <row r="40" spans="1:27" ht="12.75">
      <c r="A40" s="250" t="s">
        <v>167</v>
      </c>
      <c r="B40" s="251"/>
      <c r="C40" s="168">
        <f aca="true" t="shared" si="5" ref="C40:Y40">+C34+C39</f>
        <v>39483757000</v>
      </c>
      <c r="D40" s="168">
        <f>+D34+D39</f>
        <v>0</v>
      </c>
      <c r="E40" s="72">
        <f t="shared" si="5"/>
        <v>44187427920</v>
      </c>
      <c r="F40" s="73">
        <f t="shared" si="5"/>
        <v>44187427920</v>
      </c>
      <c r="G40" s="73">
        <f t="shared" si="5"/>
        <v>0</v>
      </c>
      <c r="H40" s="73">
        <f t="shared" si="5"/>
        <v>0</v>
      </c>
      <c r="I40" s="73">
        <f t="shared" si="5"/>
        <v>38384246000</v>
      </c>
      <c r="J40" s="73">
        <f t="shared" si="5"/>
        <v>38384246000</v>
      </c>
      <c r="K40" s="73">
        <f t="shared" si="5"/>
        <v>37230905000</v>
      </c>
      <c r="L40" s="73">
        <f t="shared" si="5"/>
        <v>37723140000</v>
      </c>
      <c r="M40" s="73">
        <f t="shared" si="5"/>
        <v>39843623000</v>
      </c>
      <c r="N40" s="73">
        <f t="shared" si="5"/>
        <v>39843623000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39843623000</v>
      </c>
      <c r="X40" s="73">
        <f t="shared" si="5"/>
        <v>22093713961</v>
      </c>
      <c r="Y40" s="73">
        <f t="shared" si="5"/>
        <v>17749909039</v>
      </c>
      <c r="Z40" s="170">
        <f>+IF(X40&lt;&gt;0,+(Y40/X40)*100,0)</f>
        <v>80.3391818611044</v>
      </c>
      <c r="AA40" s="74">
        <f>+AA34+AA39</f>
        <v>44187427920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46514185000</v>
      </c>
      <c r="D42" s="257">
        <f>+D25-D40</f>
        <v>0</v>
      </c>
      <c r="E42" s="258">
        <f t="shared" si="6"/>
        <v>51672184783</v>
      </c>
      <c r="F42" s="259">
        <f t="shared" si="6"/>
        <v>51672184783</v>
      </c>
      <c r="G42" s="259">
        <f t="shared" si="6"/>
        <v>0</v>
      </c>
      <c r="H42" s="259">
        <f t="shared" si="6"/>
        <v>0</v>
      </c>
      <c r="I42" s="259">
        <f t="shared" si="6"/>
        <v>47291787000</v>
      </c>
      <c r="J42" s="259">
        <f t="shared" si="6"/>
        <v>47291787000</v>
      </c>
      <c r="K42" s="259">
        <f t="shared" si="6"/>
        <v>47770544000</v>
      </c>
      <c r="L42" s="259">
        <f t="shared" si="6"/>
        <v>47119015000</v>
      </c>
      <c r="M42" s="259">
        <f t="shared" si="6"/>
        <v>49307790000</v>
      </c>
      <c r="N42" s="259">
        <f t="shared" si="6"/>
        <v>49307790000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49307790000</v>
      </c>
      <c r="X42" s="259">
        <f t="shared" si="6"/>
        <v>25836092394</v>
      </c>
      <c r="Y42" s="259">
        <f t="shared" si="6"/>
        <v>23471697606</v>
      </c>
      <c r="Z42" s="260">
        <f>+IF(X42&lt;&gt;0,+(Y42/X42)*100,0)</f>
        <v>90.84848145012405</v>
      </c>
      <c r="AA42" s="261">
        <f>+AA25-AA40</f>
        <v>51672184783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46514185000</v>
      </c>
      <c r="D45" s="155"/>
      <c r="E45" s="59">
        <v>51672184783</v>
      </c>
      <c r="F45" s="60">
        <v>51672184783</v>
      </c>
      <c r="G45" s="60"/>
      <c r="H45" s="60"/>
      <c r="I45" s="60">
        <v>47291787000</v>
      </c>
      <c r="J45" s="60">
        <v>47291787000</v>
      </c>
      <c r="K45" s="60">
        <v>46843470000</v>
      </c>
      <c r="L45" s="60">
        <v>47119015000</v>
      </c>
      <c r="M45" s="60">
        <v>49307790000</v>
      </c>
      <c r="N45" s="60">
        <v>49307790000</v>
      </c>
      <c r="O45" s="60"/>
      <c r="P45" s="60"/>
      <c r="Q45" s="60"/>
      <c r="R45" s="60"/>
      <c r="S45" s="60"/>
      <c r="T45" s="60"/>
      <c r="U45" s="60"/>
      <c r="V45" s="60"/>
      <c r="W45" s="60">
        <v>49307790000</v>
      </c>
      <c r="X45" s="60">
        <v>25836092392</v>
      </c>
      <c r="Y45" s="60">
        <v>23471697608</v>
      </c>
      <c r="Z45" s="139">
        <v>90.85</v>
      </c>
      <c r="AA45" s="62">
        <v>51672184783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>
        <v>927074000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46514185000</v>
      </c>
      <c r="D48" s="217">
        <f>SUM(D45:D47)</f>
        <v>0</v>
      </c>
      <c r="E48" s="264">
        <f t="shared" si="7"/>
        <v>51672184783</v>
      </c>
      <c r="F48" s="219">
        <f t="shared" si="7"/>
        <v>51672184783</v>
      </c>
      <c r="G48" s="219">
        <f t="shared" si="7"/>
        <v>0</v>
      </c>
      <c r="H48" s="219">
        <f t="shared" si="7"/>
        <v>0</v>
      </c>
      <c r="I48" s="219">
        <f t="shared" si="7"/>
        <v>47291787000</v>
      </c>
      <c r="J48" s="219">
        <f t="shared" si="7"/>
        <v>47291787000</v>
      </c>
      <c r="K48" s="219">
        <f t="shared" si="7"/>
        <v>47770544000</v>
      </c>
      <c r="L48" s="219">
        <f t="shared" si="7"/>
        <v>47119015000</v>
      </c>
      <c r="M48" s="219">
        <f t="shared" si="7"/>
        <v>49307790000</v>
      </c>
      <c r="N48" s="219">
        <f t="shared" si="7"/>
        <v>49307790000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49307790000</v>
      </c>
      <c r="X48" s="219">
        <f t="shared" si="7"/>
        <v>25836092392</v>
      </c>
      <c r="Y48" s="219">
        <f t="shared" si="7"/>
        <v>23471697608</v>
      </c>
      <c r="Z48" s="265">
        <f>+IF(X48&lt;&gt;0,+(Y48/X48)*100,0)</f>
        <v>90.84848146489783</v>
      </c>
      <c r="AA48" s="232">
        <f>SUM(AA45:AA47)</f>
        <v>51672184783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9757436004</v>
      </c>
      <c r="F6" s="60">
        <v>9757436004</v>
      </c>
      <c r="G6" s="60">
        <v>825662897</v>
      </c>
      <c r="H6" s="60">
        <v>918337631</v>
      </c>
      <c r="I6" s="60">
        <v>911668718</v>
      </c>
      <c r="J6" s="60">
        <v>2655669246</v>
      </c>
      <c r="K6" s="60">
        <v>1002267728</v>
      </c>
      <c r="L6" s="60">
        <v>847741045</v>
      </c>
      <c r="M6" s="60">
        <v>920307500</v>
      </c>
      <c r="N6" s="60">
        <v>2770316273</v>
      </c>
      <c r="O6" s="60"/>
      <c r="P6" s="60"/>
      <c r="Q6" s="60"/>
      <c r="R6" s="60"/>
      <c r="S6" s="60"/>
      <c r="T6" s="60"/>
      <c r="U6" s="60"/>
      <c r="V6" s="60"/>
      <c r="W6" s="60">
        <v>5425985519</v>
      </c>
      <c r="X6" s="60">
        <v>4878718002</v>
      </c>
      <c r="Y6" s="60">
        <v>547267517</v>
      </c>
      <c r="Z6" s="140">
        <v>11.22</v>
      </c>
      <c r="AA6" s="62">
        <v>9757436004</v>
      </c>
    </row>
    <row r="7" spans="1:27" ht="12.75">
      <c r="A7" s="249" t="s">
        <v>32</v>
      </c>
      <c r="B7" s="182"/>
      <c r="C7" s="155">
        <v>32361370000</v>
      </c>
      <c r="D7" s="155"/>
      <c r="E7" s="59">
        <v>28286576724</v>
      </c>
      <c r="F7" s="60">
        <v>28286576724</v>
      </c>
      <c r="G7" s="60">
        <v>2232347832</v>
      </c>
      <c r="H7" s="60">
        <v>2694228584</v>
      </c>
      <c r="I7" s="60">
        <v>2227269510</v>
      </c>
      <c r="J7" s="60">
        <v>7153845926</v>
      </c>
      <c r="K7" s="60">
        <v>2410592139</v>
      </c>
      <c r="L7" s="60">
        <v>2419798508</v>
      </c>
      <c r="M7" s="60">
        <v>2272868579</v>
      </c>
      <c r="N7" s="60">
        <v>7103259226</v>
      </c>
      <c r="O7" s="60"/>
      <c r="P7" s="60"/>
      <c r="Q7" s="60"/>
      <c r="R7" s="60"/>
      <c r="S7" s="60"/>
      <c r="T7" s="60"/>
      <c r="U7" s="60"/>
      <c r="V7" s="60"/>
      <c r="W7" s="60">
        <v>14257105152</v>
      </c>
      <c r="X7" s="60">
        <v>14793389567</v>
      </c>
      <c r="Y7" s="60">
        <v>-536284415</v>
      </c>
      <c r="Z7" s="140">
        <v>-3.63</v>
      </c>
      <c r="AA7" s="62">
        <v>28286576724</v>
      </c>
    </row>
    <row r="8" spans="1:27" ht="12.75">
      <c r="A8" s="249" t="s">
        <v>178</v>
      </c>
      <c r="B8" s="182"/>
      <c r="C8" s="155"/>
      <c r="D8" s="155"/>
      <c r="E8" s="59">
        <v>2495634329</v>
      </c>
      <c r="F8" s="60">
        <v>2495634329</v>
      </c>
      <c r="G8" s="60">
        <v>471435798</v>
      </c>
      <c r="H8" s="60">
        <v>1187508160</v>
      </c>
      <c r="I8" s="60">
        <v>673963350</v>
      </c>
      <c r="J8" s="60">
        <v>2332907308</v>
      </c>
      <c r="K8" s="60">
        <v>672738447</v>
      </c>
      <c r="L8" s="60">
        <v>608040537</v>
      </c>
      <c r="M8" s="60">
        <v>461495466</v>
      </c>
      <c r="N8" s="60">
        <v>1742274450</v>
      </c>
      <c r="O8" s="60"/>
      <c r="P8" s="60"/>
      <c r="Q8" s="60"/>
      <c r="R8" s="60"/>
      <c r="S8" s="60"/>
      <c r="T8" s="60"/>
      <c r="U8" s="60"/>
      <c r="V8" s="60"/>
      <c r="W8" s="60">
        <v>4075181758</v>
      </c>
      <c r="X8" s="60">
        <v>1215363217</v>
      </c>
      <c r="Y8" s="60">
        <v>2859818541</v>
      </c>
      <c r="Z8" s="140">
        <v>235.31</v>
      </c>
      <c r="AA8" s="62">
        <v>2495634329</v>
      </c>
    </row>
    <row r="9" spans="1:27" ht="12.75">
      <c r="A9" s="249" t="s">
        <v>179</v>
      </c>
      <c r="B9" s="182"/>
      <c r="C9" s="155">
        <v>9491383000</v>
      </c>
      <c r="D9" s="155"/>
      <c r="E9" s="59">
        <v>8240403000</v>
      </c>
      <c r="F9" s="60">
        <v>8240403000</v>
      </c>
      <c r="G9" s="60">
        <v>1762466000</v>
      </c>
      <c r="H9" s="60">
        <v>980761000</v>
      </c>
      <c r="I9" s="60"/>
      <c r="J9" s="60">
        <v>2743227000</v>
      </c>
      <c r="K9" s="60"/>
      <c r="L9" s="60"/>
      <c r="M9" s="60">
        <v>2334319000</v>
      </c>
      <c r="N9" s="60">
        <v>2334319000</v>
      </c>
      <c r="O9" s="60"/>
      <c r="P9" s="60"/>
      <c r="Q9" s="60"/>
      <c r="R9" s="60"/>
      <c r="S9" s="60"/>
      <c r="T9" s="60"/>
      <c r="U9" s="60"/>
      <c r="V9" s="60"/>
      <c r="W9" s="60">
        <v>5077546000</v>
      </c>
      <c r="X9" s="60">
        <v>3825075000</v>
      </c>
      <c r="Y9" s="60">
        <v>1252471000</v>
      </c>
      <c r="Z9" s="140">
        <v>32.74</v>
      </c>
      <c r="AA9" s="62">
        <v>8240403000</v>
      </c>
    </row>
    <row r="10" spans="1:27" ht="12.75">
      <c r="A10" s="249" t="s">
        <v>180</v>
      </c>
      <c r="B10" s="182"/>
      <c r="C10" s="155"/>
      <c r="D10" s="155"/>
      <c r="E10" s="59">
        <v>2614215997</v>
      </c>
      <c r="F10" s="60">
        <v>2614215997</v>
      </c>
      <c r="G10" s="60">
        <v>556858000</v>
      </c>
      <c r="H10" s="60">
        <v>41453000</v>
      </c>
      <c r="I10" s="60">
        <v>9320000</v>
      </c>
      <c r="J10" s="60">
        <v>607631000</v>
      </c>
      <c r="K10" s="60">
        <v>54785581</v>
      </c>
      <c r="L10" s="60">
        <v>955348200</v>
      </c>
      <c r="M10" s="60">
        <v>306234000</v>
      </c>
      <c r="N10" s="60">
        <v>1316367781</v>
      </c>
      <c r="O10" s="60"/>
      <c r="P10" s="60"/>
      <c r="Q10" s="60"/>
      <c r="R10" s="60"/>
      <c r="S10" s="60"/>
      <c r="T10" s="60"/>
      <c r="U10" s="60"/>
      <c r="V10" s="60"/>
      <c r="W10" s="60">
        <v>1923998781</v>
      </c>
      <c r="X10" s="60">
        <v>784144418</v>
      </c>
      <c r="Y10" s="60">
        <v>1139854363</v>
      </c>
      <c r="Z10" s="140">
        <v>145.36</v>
      </c>
      <c r="AA10" s="62">
        <v>2614215997</v>
      </c>
    </row>
    <row r="11" spans="1:27" ht="12.75">
      <c r="A11" s="249" t="s">
        <v>181</v>
      </c>
      <c r="B11" s="182"/>
      <c r="C11" s="155">
        <v>682079000</v>
      </c>
      <c r="D11" s="155"/>
      <c r="E11" s="59">
        <v>619245963</v>
      </c>
      <c r="F11" s="60">
        <v>619245963</v>
      </c>
      <c r="G11" s="60">
        <v>17187989</v>
      </c>
      <c r="H11" s="60">
        <v>14617603</v>
      </c>
      <c r="I11" s="60">
        <v>16117274</v>
      </c>
      <c r="J11" s="60">
        <v>47922866</v>
      </c>
      <c r="K11" s="60">
        <v>18199992</v>
      </c>
      <c r="L11" s="60">
        <v>18028630</v>
      </c>
      <c r="M11" s="60">
        <v>19087209</v>
      </c>
      <c r="N11" s="60">
        <v>55315831</v>
      </c>
      <c r="O11" s="60"/>
      <c r="P11" s="60"/>
      <c r="Q11" s="60"/>
      <c r="R11" s="60"/>
      <c r="S11" s="60"/>
      <c r="T11" s="60"/>
      <c r="U11" s="60"/>
      <c r="V11" s="60"/>
      <c r="W11" s="60">
        <v>103238697</v>
      </c>
      <c r="X11" s="60">
        <v>309990031</v>
      </c>
      <c r="Y11" s="60">
        <v>-206751334</v>
      </c>
      <c r="Z11" s="140">
        <v>-66.7</v>
      </c>
      <c r="AA11" s="62">
        <v>619245963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-35123045000</v>
      </c>
      <c r="D14" s="155"/>
      <c r="E14" s="59">
        <v>-41112950009</v>
      </c>
      <c r="F14" s="60">
        <v>-41112950009</v>
      </c>
      <c r="G14" s="60">
        <v>-4866908678</v>
      </c>
      <c r="H14" s="60">
        <v>-4448132091</v>
      </c>
      <c r="I14" s="60">
        <v>-4513824610</v>
      </c>
      <c r="J14" s="60">
        <v>-13828865379</v>
      </c>
      <c r="K14" s="60">
        <v>-4173853051</v>
      </c>
      <c r="L14" s="60">
        <v>-4220324094</v>
      </c>
      <c r="M14" s="60">
        <v>-4107120782</v>
      </c>
      <c r="N14" s="60">
        <v>-12501297927</v>
      </c>
      <c r="O14" s="60"/>
      <c r="P14" s="60"/>
      <c r="Q14" s="60"/>
      <c r="R14" s="60"/>
      <c r="S14" s="60"/>
      <c r="T14" s="60"/>
      <c r="U14" s="60"/>
      <c r="V14" s="60"/>
      <c r="W14" s="60">
        <v>-26330163306</v>
      </c>
      <c r="X14" s="60">
        <v>-20672845694</v>
      </c>
      <c r="Y14" s="60">
        <v>-5657317612</v>
      </c>
      <c r="Z14" s="140">
        <v>27.37</v>
      </c>
      <c r="AA14" s="62">
        <v>-41112950009</v>
      </c>
    </row>
    <row r="15" spans="1:27" ht="12.75">
      <c r="A15" s="249" t="s">
        <v>40</v>
      </c>
      <c r="B15" s="182"/>
      <c r="C15" s="155">
        <v>-2592188000</v>
      </c>
      <c r="D15" s="155"/>
      <c r="E15" s="59">
        <v>-2317690000</v>
      </c>
      <c r="F15" s="60">
        <v>-2317690000</v>
      </c>
      <c r="G15" s="60">
        <v>-146138175</v>
      </c>
      <c r="H15" s="60"/>
      <c r="I15" s="60">
        <v>-46415154</v>
      </c>
      <c r="J15" s="60">
        <v>-192553329</v>
      </c>
      <c r="K15" s="60">
        <v>-275568516</v>
      </c>
      <c r="L15" s="60">
        <v>-78338522</v>
      </c>
      <c r="M15" s="60">
        <v>-735647629</v>
      </c>
      <c r="N15" s="60">
        <v>-1089554667</v>
      </c>
      <c r="O15" s="60"/>
      <c r="P15" s="60"/>
      <c r="Q15" s="60"/>
      <c r="R15" s="60"/>
      <c r="S15" s="60"/>
      <c r="T15" s="60"/>
      <c r="U15" s="60"/>
      <c r="V15" s="60"/>
      <c r="W15" s="60">
        <v>-1282107996</v>
      </c>
      <c r="X15" s="60">
        <v>-956496601</v>
      </c>
      <c r="Y15" s="60">
        <v>-325611395</v>
      </c>
      <c r="Z15" s="140">
        <v>34.04</v>
      </c>
      <c r="AA15" s="62">
        <v>-2317690000</v>
      </c>
    </row>
    <row r="16" spans="1:27" ht="12.75">
      <c r="A16" s="249" t="s">
        <v>42</v>
      </c>
      <c r="B16" s="182"/>
      <c r="C16" s="155"/>
      <c r="D16" s="155"/>
      <c r="E16" s="59">
        <v>-342288000</v>
      </c>
      <c r="F16" s="60">
        <v>-342288000</v>
      </c>
      <c r="G16" s="60">
        <v>-1890283</v>
      </c>
      <c r="H16" s="60">
        <v>-9705150</v>
      </c>
      <c r="I16" s="60">
        <v>-2530054</v>
      </c>
      <c r="J16" s="60">
        <v>-14125487</v>
      </c>
      <c r="K16" s="60">
        <v>-2898082</v>
      </c>
      <c r="L16" s="60">
        <v>-3840826</v>
      </c>
      <c r="M16" s="60"/>
      <c r="N16" s="60">
        <v>-6738908</v>
      </c>
      <c r="O16" s="60"/>
      <c r="P16" s="60"/>
      <c r="Q16" s="60"/>
      <c r="R16" s="60"/>
      <c r="S16" s="60"/>
      <c r="T16" s="60"/>
      <c r="U16" s="60"/>
      <c r="V16" s="60"/>
      <c r="W16" s="60">
        <v>-20864395</v>
      </c>
      <c r="X16" s="60">
        <v>-164870498</v>
      </c>
      <c r="Y16" s="60">
        <v>144006103</v>
      </c>
      <c r="Z16" s="140">
        <v>-87.34</v>
      </c>
      <c r="AA16" s="62">
        <v>-342288000</v>
      </c>
    </row>
    <row r="17" spans="1:27" ht="12.75">
      <c r="A17" s="250" t="s">
        <v>185</v>
      </c>
      <c r="B17" s="251"/>
      <c r="C17" s="168">
        <f aca="true" t="shared" si="0" ref="C17:Y17">SUM(C6:C16)</f>
        <v>4819599000</v>
      </c>
      <c r="D17" s="168">
        <f t="shared" si="0"/>
        <v>0</v>
      </c>
      <c r="E17" s="72">
        <f t="shared" si="0"/>
        <v>8240584008</v>
      </c>
      <c r="F17" s="73">
        <f t="shared" si="0"/>
        <v>8240584008</v>
      </c>
      <c r="G17" s="73">
        <f t="shared" si="0"/>
        <v>851021380</v>
      </c>
      <c r="H17" s="73">
        <f t="shared" si="0"/>
        <v>1379068737</v>
      </c>
      <c r="I17" s="73">
        <f t="shared" si="0"/>
        <v>-724430966</v>
      </c>
      <c r="J17" s="73">
        <f t="shared" si="0"/>
        <v>1505659151</v>
      </c>
      <c r="K17" s="73">
        <f t="shared" si="0"/>
        <v>-293735762</v>
      </c>
      <c r="L17" s="73">
        <f t="shared" si="0"/>
        <v>546453478</v>
      </c>
      <c r="M17" s="73">
        <f t="shared" si="0"/>
        <v>1471543343</v>
      </c>
      <c r="N17" s="73">
        <f t="shared" si="0"/>
        <v>1724261059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3229920210</v>
      </c>
      <c r="X17" s="73">
        <f t="shared" si="0"/>
        <v>4012467442</v>
      </c>
      <c r="Y17" s="73">
        <f t="shared" si="0"/>
        <v>-782547232</v>
      </c>
      <c r="Z17" s="170">
        <f>+IF(X17&lt;&gt;0,+(Y17/X17)*100,0)</f>
        <v>-19.502893003162715</v>
      </c>
      <c r="AA17" s="74">
        <f>SUM(AA6:AA16)</f>
        <v>8240584008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483278004</v>
      </c>
      <c r="F21" s="60">
        <v>483278004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214826002</v>
      </c>
      <c r="Y21" s="159">
        <v>-214826002</v>
      </c>
      <c r="Z21" s="141">
        <v>-100</v>
      </c>
      <c r="AA21" s="225">
        <v>483278004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-89301684</v>
      </c>
      <c r="F23" s="60">
        <v>-89301684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-44650842</v>
      </c>
      <c r="Y23" s="159">
        <v>44650842</v>
      </c>
      <c r="Z23" s="141">
        <v>-100</v>
      </c>
      <c r="AA23" s="225">
        <v>-89301684</v>
      </c>
    </row>
    <row r="24" spans="1:27" ht="12.75">
      <c r="A24" s="249" t="s">
        <v>190</v>
      </c>
      <c r="B24" s="182"/>
      <c r="C24" s="155">
        <v>961948000</v>
      </c>
      <c r="D24" s="155"/>
      <c r="E24" s="59">
        <v>-713903208</v>
      </c>
      <c r="F24" s="60">
        <v>-713903208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-356951604</v>
      </c>
      <c r="Y24" s="60">
        <v>356951604</v>
      </c>
      <c r="Z24" s="140">
        <v>-100</v>
      </c>
      <c r="AA24" s="62">
        <v>-713903208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-6404181000</v>
      </c>
      <c r="D26" s="155"/>
      <c r="E26" s="59">
        <v>-7810236000</v>
      </c>
      <c r="F26" s="60">
        <v>-7810236000</v>
      </c>
      <c r="G26" s="60">
        <v>-895173677</v>
      </c>
      <c r="H26" s="60">
        <v>-649093099</v>
      </c>
      <c r="I26" s="60">
        <v>-359046296</v>
      </c>
      <c r="J26" s="60">
        <v>-1903313072</v>
      </c>
      <c r="K26" s="60">
        <v>-240594612</v>
      </c>
      <c r="L26" s="60">
        <v>-516272166</v>
      </c>
      <c r="M26" s="60">
        <v>-433636999</v>
      </c>
      <c r="N26" s="60">
        <v>-1190503777</v>
      </c>
      <c r="O26" s="60"/>
      <c r="P26" s="60"/>
      <c r="Q26" s="60"/>
      <c r="R26" s="60"/>
      <c r="S26" s="60"/>
      <c r="T26" s="60"/>
      <c r="U26" s="60"/>
      <c r="V26" s="60"/>
      <c r="W26" s="60">
        <v>-3093816849</v>
      </c>
      <c r="X26" s="60">
        <v>-3869468066</v>
      </c>
      <c r="Y26" s="60">
        <v>775651217</v>
      </c>
      <c r="Z26" s="140">
        <v>-20.05</v>
      </c>
      <c r="AA26" s="62">
        <v>-7810236000</v>
      </c>
    </row>
    <row r="27" spans="1:27" ht="12.75">
      <c r="A27" s="250" t="s">
        <v>192</v>
      </c>
      <c r="B27" s="251"/>
      <c r="C27" s="168">
        <f aca="true" t="shared" si="1" ref="C27:Y27">SUM(C21:C26)</f>
        <v>-5442233000</v>
      </c>
      <c r="D27" s="168">
        <f>SUM(D21:D26)</f>
        <v>0</v>
      </c>
      <c r="E27" s="72">
        <f t="shared" si="1"/>
        <v>-8130162888</v>
      </c>
      <c r="F27" s="73">
        <f t="shared" si="1"/>
        <v>-8130162888</v>
      </c>
      <c r="G27" s="73">
        <f t="shared" si="1"/>
        <v>-895173677</v>
      </c>
      <c r="H27" s="73">
        <f t="shared" si="1"/>
        <v>-649093099</v>
      </c>
      <c r="I27" s="73">
        <f t="shared" si="1"/>
        <v>-359046296</v>
      </c>
      <c r="J27" s="73">
        <f t="shared" si="1"/>
        <v>-1903313072</v>
      </c>
      <c r="K27" s="73">
        <f t="shared" si="1"/>
        <v>-240594612</v>
      </c>
      <c r="L27" s="73">
        <f t="shared" si="1"/>
        <v>-516272166</v>
      </c>
      <c r="M27" s="73">
        <f t="shared" si="1"/>
        <v>-433636999</v>
      </c>
      <c r="N27" s="73">
        <f t="shared" si="1"/>
        <v>-1190503777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-3093816849</v>
      </c>
      <c r="X27" s="73">
        <f t="shared" si="1"/>
        <v>-4056244510</v>
      </c>
      <c r="Y27" s="73">
        <f t="shared" si="1"/>
        <v>962427661</v>
      </c>
      <c r="Z27" s="170">
        <f>+IF(X27&lt;&gt;0,+(Y27/X27)*100,0)</f>
        <v>-23.72706227712096</v>
      </c>
      <c r="AA27" s="74">
        <f>SUM(AA21:AA26)</f>
        <v>-8130162888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>
        <v>1500000000</v>
      </c>
      <c r="J31" s="60">
        <v>1500000000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1500000000</v>
      </c>
      <c r="X31" s="60"/>
      <c r="Y31" s="60">
        <v>1500000000</v>
      </c>
      <c r="Z31" s="140"/>
      <c r="AA31" s="62"/>
    </row>
    <row r="32" spans="1:27" ht="12.75">
      <c r="A32" s="249" t="s">
        <v>195</v>
      </c>
      <c r="B32" s="182"/>
      <c r="C32" s="155">
        <v>5998386000</v>
      </c>
      <c r="D32" s="155"/>
      <c r="E32" s="59">
        <v>2849726000</v>
      </c>
      <c r="F32" s="60">
        <v>2849726000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2849726000</v>
      </c>
    </row>
    <row r="33" spans="1:27" ht="12.75">
      <c r="A33" s="249" t="s">
        <v>196</v>
      </c>
      <c r="B33" s="182"/>
      <c r="C33" s="155"/>
      <c r="D33" s="155"/>
      <c r="E33" s="59">
        <v>456960</v>
      </c>
      <c r="F33" s="60">
        <v>456960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228480</v>
      </c>
      <c r="Y33" s="60">
        <v>-228480</v>
      </c>
      <c r="Z33" s="140">
        <v>-100</v>
      </c>
      <c r="AA33" s="62">
        <v>456960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-6231838000</v>
      </c>
      <c r="D35" s="155"/>
      <c r="E35" s="59">
        <v>-558947328</v>
      </c>
      <c r="F35" s="60">
        <v>-558947328</v>
      </c>
      <c r="G35" s="60">
        <v>-52061559</v>
      </c>
      <c r="H35" s="60"/>
      <c r="I35" s="60">
        <v>-2675343</v>
      </c>
      <c r="J35" s="60">
        <v>-54736902</v>
      </c>
      <c r="K35" s="60">
        <v>-34351954</v>
      </c>
      <c r="L35" s="60">
        <v>-80349407</v>
      </c>
      <c r="M35" s="60">
        <v>-112599576</v>
      </c>
      <c r="N35" s="60">
        <v>-227300937</v>
      </c>
      <c r="O35" s="60"/>
      <c r="P35" s="60"/>
      <c r="Q35" s="60"/>
      <c r="R35" s="60"/>
      <c r="S35" s="60"/>
      <c r="T35" s="60"/>
      <c r="U35" s="60"/>
      <c r="V35" s="60"/>
      <c r="W35" s="60">
        <v>-282037839</v>
      </c>
      <c r="X35" s="60">
        <v>-279473664</v>
      </c>
      <c r="Y35" s="60">
        <v>-2564175</v>
      </c>
      <c r="Z35" s="140">
        <v>0.92</v>
      </c>
      <c r="AA35" s="62">
        <v>-558947328</v>
      </c>
    </row>
    <row r="36" spans="1:27" ht="12.75">
      <c r="A36" s="250" t="s">
        <v>198</v>
      </c>
      <c r="B36" s="251"/>
      <c r="C36" s="168">
        <f aca="true" t="shared" si="2" ref="C36:Y36">SUM(C31:C35)</f>
        <v>-233452000</v>
      </c>
      <c r="D36" s="168">
        <f>SUM(D31:D35)</f>
        <v>0</v>
      </c>
      <c r="E36" s="72">
        <f t="shared" si="2"/>
        <v>2291235632</v>
      </c>
      <c r="F36" s="73">
        <f t="shared" si="2"/>
        <v>2291235632</v>
      </c>
      <c r="G36" s="73">
        <f t="shared" si="2"/>
        <v>-52061559</v>
      </c>
      <c r="H36" s="73">
        <f t="shared" si="2"/>
        <v>0</v>
      </c>
      <c r="I36" s="73">
        <f t="shared" si="2"/>
        <v>1497324657</v>
      </c>
      <c r="J36" s="73">
        <f t="shared" si="2"/>
        <v>1445263098</v>
      </c>
      <c r="K36" s="73">
        <f t="shared" si="2"/>
        <v>-34351954</v>
      </c>
      <c r="L36" s="73">
        <f t="shared" si="2"/>
        <v>-80349407</v>
      </c>
      <c r="M36" s="73">
        <f t="shared" si="2"/>
        <v>-112599576</v>
      </c>
      <c r="N36" s="73">
        <f t="shared" si="2"/>
        <v>-227300937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1217962161</v>
      </c>
      <c r="X36" s="73">
        <f t="shared" si="2"/>
        <v>-279245184</v>
      </c>
      <c r="Y36" s="73">
        <f t="shared" si="2"/>
        <v>1497207345</v>
      </c>
      <c r="Z36" s="170">
        <f>+IF(X36&lt;&gt;0,+(Y36/X36)*100,0)</f>
        <v>-536.1622798837598</v>
      </c>
      <c r="AA36" s="74">
        <f>SUM(AA31:AA35)</f>
        <v>2291235632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-856086000</v>
      </c>
      <c r="D38" s="153">
        <f>+D17+D27+D36</f>
        <v>0</v>
      </c>
      <c r="E38" s="99">
        <f t="shared" si="3"/>
        <v>2401656752</v>
      </c>
      <c r="F38" s="100">
        <f t="shared" si="3"/>
        <v>2401656752</v>
      </c>
      <c r="G38" s="100">
        <f t="shared" si="3"/>
        <v>-96213856</v>
      </c>
      <c r="H38" s="100">
        <f t="shared" si="3"/>
        <v>729975638</v>
      </c>
      <c r="I38" s="100">
        <f t="shared" si="3"/>
        <v>413847395</v>
      </c>
      <c r="J38" s="100">
        <f t="shared" si="3"/>
        <v>1047609177</v>
      </c>
      <c r="K38" s="100">
        <f t="shared" si="3"/>
        <v>-568682328</v>
      </c>
      <c r="L38" s="100">
        <f t="shared" si="3"/>
        <v>-50168095</v>
      </c>
      <c r="M38" s="100">
        <f t="shared" si="3"/>
        <v>925306768</v>
      </c>
      <c r="N38" s="100">
        <f t="shared" si="3"/>
        <v>306456345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1354065522</v>
      </c>
      <c r="X38" s="100">
        <f t="shared" si="3"/>
        <v>-323022252</v>
      </c>
      <c r="Y38" s="100">
        <f t="shared" si="3"/>
        <v>1677087774</v>
      </c>
      <c r="Z38" s="137">
        <f>+IF(X38&lt;&gt;0,+(Y38/X38)*100,0)</f>
        <v>-519.1864534459379</v>
      </c>
      <c r="AA38" s="102">
        <f>+AA17+AA27+AA36</f>
        <v>2401656752</v>
      </c>
    </row>
    <row r="39" spans="1:27" ht="12.75">
      <c r="A39" s="249" t="s">
        <v>200</v>
      </c>
      <c r="B39" s="182"/>
      <c r="C39" s="153">
        <v>3095910000</v>
      </c>
      <c r="D39" s="153"/>
      <c r="E39" s="99">
        <v>4637389388</v>
      </c>
      <c r="F39" s="100">
        <v>4637389388</v>
      </c>
      <c r="G39" s="100">
        <v>1831492135</v>
      </c>
      <c r="H39" s="100">
        <v>1735278279</v>
      </c>
      <c r="I39" s="100">
        <v>2465253917</v>
      </c>
      <c r="J39" s="100">
        <v>1831492135</v>
      </c>
      <c r="K39" s="100">
        <v>2879101312</v>
      </c>
      <c r="L39" s="100">
        <v>2310418984</v>
      </c>
      <c r="M39" s="100">
        <v>2260250889</v>
      </c>
      <c r="N39" s="100">
        <v>2879101312</v>
      </c>
      <c r="O39" s="100"/>
      <c r="P39" s="100"/>
      <c r="Q39" s="100"/>
      <c r="R39" s="100"/>
      <c r="S39" s="100"/>
      <c r="T39" s="100"/>
      <c r="U39" s="100"/>
      <c r="V39" s="100"/>
      <c r="W39" s="100">
        <v>1831492135</v>
      </c>
      <c r="X39" s="100">
        <v>4637389388</v>
      </c>
      <c r="Y39" s="100">
        <v>-2805897253</v>
      </c>
      <c r="Z39" s="137">
        <v>-60.51</v>
      </c>
      <c r="AA39" s="102">
        <v>4637389388</v>
      </c>
    </row>
    <row r="40" spans="1:27" ht="12.75">
      <c r="A40" s="269" t="s">
        <v>201</v>
      </c>
      <c r="B40" s="256"/>
      <c r="C40" s="257">
        <v>2239824000</v>
      </c>
      <c r="D40" s="257"/>
      <c r="E40" s="258">
        <v>7039046140</v>
      </c>
      <c r="F40" s="259">
        <v>7039046140</v>
      </c>
      <c r="G40" s="259">
        <v>1735278279</v>
      </c>
      <c r="H40" s="259">
        <v>2465253917</v>
      </c>
      <c r="I40" s="259">
        <v>2879101312</v>
      </c>
      <c r="J40" s="259">
        <v>2879101312</v>
      </c>
      <c r="K40" s="259">
        <v>2310418984</v>
      </c>
      <c r="L40" s="259">
        <v>2260250889</v>
      </c>
      <c r="M40" s="259">
        <v>3185557657</v>
      </c>
      <c r="N40" s="259">
        <v>3185557657</v>
      </c>
      <c r="O40" s="259"/>
      <c r="P40" s="259"/>
      <c r="Q40" s="259"/>
      <c r="R40" s="259"/>
      <c r="S40" s="259"/>
      <c r="T40" s="259"/>
      <c r="U40" s="259"/>
      <c r="V40" s="259"/>
      <c r="W40" s="259">
        <v>3185557657</v>
      </c>
      <c r="X40" s="259">
        <v>4314367136</v>
      </c>
      <c r="Y40" s="259">
        <v>-1128809479</v>
      </c>
      <c r="Z40" s="260">
        <v>-26.16</v>
      </c>
      <c r="AA40" s="261">
        <v>7039046140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13816181393</v>
      </c>
      <c r="D5" s="200">
        <f t="shared" si="0"/>
        <v>0</v>
      </c>
      <c r="E5" s="106">
        <f t="shared" si="0"/>
        <v>4097864547</v>
      </c>
      <c r="F5" s="106">
        <f t="shared" si="0"/>
        <v>4097864547</v>
      </c>
      <c r="G5" s="106">
        <f t="shared" si="0"/>
        <v>49082000</v>
      </c>
      <c r="H5" s="106">
        <f t="shared" si="0"/>
        <v>225531000</v>
      </c>
      <c r="I5" s="106">
        <f t="shared" si="0"/>
        <v>177657689</v>
      </c>
      <c r="J5" s="106">
        <f t="shared" si="0"/>
        <v>452270689</v>
      </c>
      <c r="K5" s="106">
        <f t="shared" si="0"/>
        <v>435519469</v>
      </c>
      <c r="L5" s="106">
        <f t="shared" si="0"/>
        <v>374358772</v>
      </c>
      <c r="M5" s="106">
        <f t="shared" si="0"/>
        <v>668576000</v>
      </c>
      <c r="N5" s="106">
        <f t="shared" si="0"/>
        <v>1478454241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1930724930</v>
      </c>
      <c r="X5" s="106">
        <f t="shared" si="0"/>
        <v>2048932274</v>
      </c>
      <c r="Y5" s="106">
        <f t="shared" si="0"/>
        <v>-118207344</v>
      </c>
      <c r="Z5" s="201">
        <f>+IF(X5&lt;&gt;0,+(Y5/X5)*100,0)</f>
        <v>-5.76921675254943</v>
      </c>
      <c r="AA5" s="199">
        <f>SUM(AA11:AA18)</f>
        <v>4097864547</v>
      </c>
    </row>
    <row r="6" spans="1:27" ht="12.75">
      <c r="A6" s="291" t="s">
        <v>206</v>
      </c>
      <c r="B6" s="142"/>
      <c r="C6" s="62">
        <v>2585916000</v>
      </c>
      <c r="D6" s="156"/>
      <c r="E6" s="60">
        <v>921463000</v>
      </c>
      <c r="F6" s="60">
        <v>921463000</v>
      </c>
      <c r="G6" s="60">
        <v>27460000</v>
      </c>
      <c r="H6" s="60">
        <v>56980000</v>
      </c>
      <c r="I6" s="60">
        <v>69534851</v>
      </c>
      <c r="J6" s="60">
        <v>153974851</v>
      </c>
      <c r="K6" s="60">
        <v>97457034</v>
      </c>
      <c r="L6" s="60">
        <v>140059325</v>
      </c>
      <c r="M6" s="60">
        <v>247414000</v>
      </c>
      <c r="N6" s="60">
        <v>484930359</v>
      </c>
      <c r="O6" s="60"/>
      <c r="P6" s="60"/>
      <c r="Q6" s="60"/>
      <c r="R6" s="60"/>
      <c r="S6" s="60"/>
      <c r="T6" s="60"/>
      <c r="U6" s="60"/>
      <c r="V6" s="60"/>
      <c r="W6" s="60">
        <v>638905210</v>
      </c>
      <c r="X6" s="60">
        <v>460731500</v>
      </c>
      <c r="Y6" s="60">
        <v>178173710</v>
      </c>
      <c r="Z6" s="140">
        <v>38.67</v>
      </c>
      <c r="AA6" s="155">
        <v>921463000</v>
      </c>
    </row>
    <row r="7" spans="1:27" ht="12.75">
      <c r="A7" s="291" t="s">
        <v>207</v>
      </c>
      <c r="B7" s="142"/>
      <c r="C7" s="62">
        <v>1622392000</v>
      </c>
      <c r="D7" s="156"/>
      <c r="E7" s="60">
        <v>679551420</v>
      </c>
      <c r="F7" s="60">
        <v>679551420</v>
      </c>
      <c r="G7" s="60">
        <v>10868000</v>
      </c>
      <c r="H7" s="60">
        <v>94573000</v>
      </c>
      <c r="I7" s="60">
        <v>30976342</v>
      </c>
      <c r="J7" s="60">
        <v>136417342</v>
      </c>
      <c r="K7" s="60">
        <v>54160893</v>
      </c>
      <c r="L7" s="60">
        <v>62220875</v>
      </c>
      <c r="M7" s="60">
        <v>32643000</v>
      </c>
      <c r="N7" s="60">
        <v>149024768</v>
      </c>
      <c r="O7" s="60"/>
      <c r="P7" s="60"/>
      <c r="Q7" s="60"/>
      <c r="R7" s="60"/>
      <c r="S7" s="60"/>
      <c r="T7" s="60"/>
      <c r="U7" s="60"/>
      <c r="V7" s="60"/>
      <c r="W7" s="60">
        <v>285442110</v>
      </c>
      <c r="X7" s="60">
        <v>339775710</v>
      </c>
      <c r="Y7" s="60">
        <v>-54333600</v>
      </c>
      <c r="Z7" s="140">
        <v>-15.99</v>
      </c>
      <c r="AA7" s="155">
        <v>679551420</v>
      </c>
    </row>
    <row r="8" spans="1:27" ht="12.75">
      <c r="A8" s="291" t="s">
        <v>208</v>
      </c>
      <c r="B8" s="142"/>
      <c r="C8" s="62">
        <v>250176000</v>
      </c>
      <c r="D8" s="156"/>
      <c r="E8" s="60">
        <v>886095000</v>
      </c>
      <c r="F8" s="60">
        <v>886095000</v>
      </c>
      <c r="G8" s="60"/>
      <c r="H8" s="60">
        <v>5568000</v>
      </c>
      <c r="I8" s="60">
        <v>53702000</v>
      </c>
      <c r="J8" s="60">
        <v>59270000</v>
      </c>
      <c r="K8" s="60">
        <v>130285591</v>
      </c>
      <c r="L8" s="60">
        <v>-42145000</v>
      </c>
      <c r="M8" s="60">
        <v>28877000</v>
      </c>
      <c r="N8" s="60">
        <v>117017591</v>
      </c>
      <c r="O8" s="60"/>
      <c r="P8" s="60"/>
      <c r="Q8" s="60"/>
      <c r="R8" s="60"/>
      <c r="S8" s="60"/>
      <c r="T8" s="60"/>
      <c r="U8" s="60"/>
      <c r="V8" s="60"/>
      <c r="W8" s="60">
        <v>176287591</v>
      </c>
      <c r="X8" s="60">
        <v>443047500</v>
      </c>
      <c r="Y8" s="60">
        <v>-266759909</v>
      </c>
      <c r="Z8" s="140">
        <v>-60.21</v>
      </c>
      <c r="AA8" s="155">
        <v>886095000</v>
      </c>
    </row>
    <row r="9" spans="1:27" ht="12.75">
      <c r="A9" s="291" t="s">
        <v>209</v>
      </c>
      <c r="B9" s="142"/>
      <c r="C9" s="62">
        <v>565850000</v>
      </c>
      <c r="D9" s="156"/>
      <c r="E9" s="60">
        <v>30000000</v>
      </c>
      <c r="F9" s="60">
        <v>30000000</v>
      </c>
      <c r="G9" s="60">
        <v>1114000</v>
      </c>
      <c r="H9" s="60">
        <v>18160000</v>
      </c>
      <c r="I9" s="60">
        <v>10859000</v>
      </c>
      <c r="J9" s="60">
        <v>30133000</v>
      </c>
      <c r="K9" s="60">
        <v>3570000</v>
      </c>
      <c r="L9" s="60">
        <v>4219000</v>
      </c>
      <c r="M9" s="60">
        <v>6866000</v>
      </c>
      <c r="N9" s="60">
        <v>14655000</v>
      </c>
      <c r="O9" s="60"/>
      <c r="P9" s="60"/>
      <c r="Q9" s="60"/>
      <c r="R9" s="60"/>
      <c r="S9" s="60"/>
      <c r="T9" s="60"/>
      <c r="U9" s="60"/>
      <c r="V9" s="60"/>
      <c r="W9" s="60">
        <v>44788000</v>
      </c>
      <c r="X9" s="60">
        <v>15000000</v>
      </c>
      <c r="Y9" s="60">
        <v>29788000</v>
      </c>
      <c r="Z9" s="140">
        <v>198.59</v>
      </c>
      <c r="AA9" s="155">
        <v>30000000</v>
      </c>
    </row>
    <row r="10" spans="1:27" ht="12.75">
      <c r="A10" s="291" t="s">
        <v>210</v>
      </c>
      <c r="B10" s="142"/>
      <c r="C10" s="62">
        <v>2564938000</v>
      </c>
      <c r="D10" s="156"/>
      <c r="E10" s="60">
        <v>172889000</v>
      </c>
      <c r="F10" s="60">
        <v>172889000</v>
      </c>
      <c r="G10" s="60">
        <v>1249000</v>
      </c>
      <c r="H10" s="60">
        <v>8968000</v>
      </c>
      <c r="I10" s="60">
        <v>1784082</v>
      </c>
      <c r="J10" s="60">
        <v>12001082</v>
      </c>
      <c r="K10" s="60">
        <v>30119299</v>
      </c>
      <c r="L10" s="60">
        <v>206545000</v>
      </c>
      <c r="M10" s="60">
        <v>180781000</v>
      </c>
      <c r="N10" s="60">
        <v>417445299</v>
      </c>
      <c r="O10" s="60"/>
      <c r="P10" s="60"/>
      <c r="Q10" s="60"/>
      <c r="R10" s="60"/>
      <c r="S10" s="60"/>
      <c r="T10" s="60"/>
      <c r="U10" s="60"/>
      <c r="V10" s="60"/>
      <c r="W10" s="60">
        <v>429446381</v>
      </c>
      <c r="X10" s="60">
        <v>86444500</v>
      </c>
      <c r="Y10" s="60">
        <v>343001881</v>
      </c>
      <c r="Z10" s="140">
        <v>396.79</v>
      </c>
      <c r="AA10" s="155">
        <v>172889000</v>
      </c>
    </row>
    <row r="11" spans="1:27" ht="12.75">
      <c r="A11" s="292" t="s">
        <v>211</v>
      </c>
      <c r="B11" s="142"/>
      <c r="C11" s="293">
        <f aca="true" t="shared" si="1" ref="C11:Y11">SUM(C6:C10)</f>
        <v>7589272000</v>
      </c>
      <c r="D11" s="294">
        <f t="shared" si="1"/>
        <v>0</v>
      </c>
      <c r="E11" s="295">
        <f t="shared" si="1"/>
        <v>2689998420</v>
      </c>
      <c r="F11" s="295">
        <f t="shared" si="1"/>
        <v>2689998420</v>
      </c>
      <c r="G11" s="295">
        <f t="shared" si="1"/>
        <v>40691000</v>
      </c>
      <c r="H11" s="295">
        <f t="shared" si="1"/>
        <v>184249000</v>
      </c>
      <c r="I11" s="295">
        <f t="shared" si="1"/>
        <v>166856275</v>
      </c>
      <c r="J11" s="295">
        <f t="shared" si="1"/>
        <v>391796275</v>
      </c>
      <c r="K11" s="295">
        <f t="shared" si="1"/>
        <v>315592817</v>
      </c>
      <c r="L11" s="295">
        <f t="shared" si="1"/>
        <v>370899200</v>
      </c>
      <c r="M11" s="295">
        <f t="shared" si="1"/>
        <v>496581000</v>
      </c>
      <c r="N11" s="295">
        <f t="shared" si="1"/>
        <v>1183073017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1574869292</v>
      </c>
      <c r="X11" s="295">
        <f t="shared" si="1"/>
        <v>1344999210</v>
      </c>
      <c r="Y11" s="295">
        <f t="shared" si="1"/>
        <v>229870082</v>
      </c>
      <c r="Z11" s="296">
        <f>+IF(X11&lt;&gt;0,+(Y11/X11)*100,0)</f>
        <v>17.090722454773786</v>
      </c>
      <c r="AA11" s="297">
        <f>SUM(AA6:AA10)</f>
        <v>2689998420</v>
      </c>
    </row>
    <row r="12" spans="1:27" ht="12.75">
      <c r="A12" s="298" t="s">
        <v>212</v>
      </c>
      <c r="B12" s="136"/>
      <c r="C12" s="62">
        <v>1082444000</v>
      </c>
      <c r="D12" s="156"/>
      <c r="E12" s="60">
        <v>199004113</v>
      </c>
      <c r="F12" s="60">
        <v>199004113</v>
      </c>
      <c r="G12" s="60"/>
      <c r="H12" s="60">
        <v>1250000</v>
      </c>
      <c r="I12" s="60">
        <v>5270810</v>
      </c>
      <c r="J12" s="60">
        <v>6520810</v>
      </c>
      <c r="K12" s="60">
        <v>9353511</v>
      </c>
      <c r="L12" s="60">
        <v>86468159</v>
      </c>
      <c r="M12" s="60">
        <v>93760000</v>
      </c>
      <c r="N12" s="60">
        <v>189581670</v>
      </c>
      <c r="O12" s="60"/>
      <c r="P12" s="60"/>
      <c r="Q12" s="60"/>
      <c r="R12" s="60"/>
      <c r="S12" s="60"/>
      <c r="T12" s="60"/>
      <c r="U12" s="60"/>
      <c r="V12" s="60"/>
      <c r="W12" s="60">
        <v>196102480</v>
      </c>
      <c r="X12" s="60">
        <v>99502057</v>
      </c>
      <c r="Y12" s="60">
        <v>96600423</v>
      </c>
      <c r="Z12" s="140">
        <v>97.08</v>
      </c>
      <c r="AA12" s="155">
        <v>199004113</v>
      </c>
    </row>
    <row r="13" spans="1:27" ht="12.75">
      <c r="A13" s="298" t="s">
        <v>213</v>
      </c>
      <c r="B13" s="136"/>
      <c r="C13" s="273">
        <v>80000000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>
        <v>75000000</v>
      </c>
      <c r="F14" s="60">
        <v>75000000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37500000</v>
      </c>
      <c r="Y14" s="60">
        <v>-37500000</v>
      </c>
      <c r="Z14" s="140">
        <v>-100</v>
      </c>
      <c r="AA14" s="155">
        <v>75000000</v>
      </c>
    </row>
    <row r="15" spans="1:27" ht="12.75">
      <c r="A15" s="298" t="s">
        <v>215</v>
      </c>
      <c r="B15" s="136" t="s">
        <v>138</v>
      </c>
      <c r="C15" s="62">
        <v>4528817393</v>
      </c>
      <c r="D15" s="156"/>
      <c r="E15" s="60">
        <v>990499014</v>
      </c>
      <c r="F15" s="60">
        <v>990499014</v>
      </c>
      <c r="G15" s="60">
        <v>8300000</v>
      </c>
      <c r="H15" s="60">
        <v>40032000</v>
      </c>
      <c r="I15" s="60">
        <v>5527604</v>
      </c>
      <c r="J15" s="60">
        <v>53859604</v>
      </c>
      <c r="K15" s="60">
        <v>20404141</v>
      </c>
      <c r="L15" s="60">
        <v>6806413</v>
      </c>
      <c r="M15" s="60">
        <v>78235000</v>
      </c>
      <c r="N15" s="60">
        <v>105445554</v>
      </c>
      <c r="O15" s="60"/>
      <c r="P15" s="60"/>
      <c r="Q15" s="60"/>
      <c r="R15" s="60"/>
      <c r="S15" s="60"/>
      <c r="T15" s="60"/>
      <c r="U15" s="60"/>
      <c r="V15" s="60"/>
      <c r="W15" s="60">
        <v>159305158</v>
      </c>
      <c r="X15" s="60">
        <v>495249507</v>
      </c>
      <c r="Y15" s="60">
        <v>-335944349</v>
      </c>
      <c r="Z15" s="140">
        <v>-67.83</v>
      </c>
      <c r="AA15" s="155">
        <v>990499014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>
        <v>3236000</v>
      </c>
      <c r="D17" s="156"/>
      <c r="E17" s="60"/>
      <c r="F17" s="60"/>
      <c r="G17" s="60">
        <v>91000</v>
      </c>
      <c r="H17" s="60"/>
      <c r="I17" s="60"/>
      <c r="J17" s="60">
        <v>91000</v>
      </c>
      <c r="K17" s="60">
        <v>169000</v>
      </c>
      <c r="L17" s="60"/>
      <c r="M17" s="60"/>
      <c r="N17" s="60">
        <v>169000</v>
      </c>
      <c r="O17" s="60"/>
      <c r="P17" s="60"/>
      <c r="Q17" s="60"/>
      <c r="R17" s="60"/>
      <c r="S17" s="60"/>
      <c r="T17" s="60"/>
      <c r="U17" s="60"/>
      <c r="V17" s="60"/>
      <c r="W17" s="60">
        <v>260000</v>
      </c>
      <c r="X17" s="60"/>
      <c r="Y17" s="60">
        <v>260000</v>
      </c>
      <c r="Z17" s="140"/>
      <c r="AA17" s="155"/>
    </row>
    <row r="18" spans="1:27" ht="12.75">
      <c r="A18" s="298" t="s">
        <v>218</v>
      </c>
      <c r="B18" s="136"/>
      <c r="C18" s="84">
        <v>532412000</v>
      </c>
      <c r="D18" s="276"/>
      <c r="E18" s="82">
        <v>143363000</v>
      </c>
      <c r="F18" s="82">
        <v>143363000</v>
      </c>
      <c r="G18" s="82"/>
      <c r="H18" s="82"/>
      <c r="I18" s="82">
        <v>3000</v>
      </c>
      <c r="J18" s="82">
        <v>3000</v>
      </c>
      <c r="K18" s="82">
        <v>90000000</v>
      </c>
      <c r="L18" s="82">
        <v>-89815000</v>
      </c>
      <c r="M18" s="82"/>
      <c r="N18" s="82">
        <v>185000</v>
      </c>
      <c r="O18" s="82"/>
      <c r="P18" s="82"/>
      <c r="Q18" s="82"/>
      <c r="R18" s="82"/>
      <c r="S18" s="82"/>
      <c r="T18" s="82"/>
      <c r="U18" s="82"/>
      <c r="V18" s="82"/>
      <c r="W18" s="82">
        <v>188000</v>
      </c>
      <c r="X18" s="82">
        <v>71681500</v>
      </c>
      <c r="Y18" s="82">
        <v>-71493500</v>
      </c>
      <c r="Z18" s="270">
        <v>-99.74</v>
      </c>
      <c r="AA18" s="278">
        <v>143363000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3712371584</v>
      </c>
      <c r="F20" s="100">
        <f t="shared" si="2"/>
        <v>3712371584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1856185793</v>
      </c>
      <c r="Y20" s="100">
        <f t="shared" si="2"/>
        <v>-1856185793</v>
      </c>
      <c r="Z20" s="137">
        <f>+IF(X20&lt;&gt;0,+(Y20/X20)*100,0)</f>
        <v>-100</v>
      </c>
      <c r="AA20" s="153">
        <f>SUM(AA26:AA33)</f>
        <v>3712371584</v>
      </c>
    </row>
    <row r="21" spans="1:27" ht="12.75">
      <c r="A21" s="291" t="s">
        <v>206</v>
      </c>
      <c r="B21" s="142"/>
      <c r="C21" s="62"/>
      <c r="D21" s="156"/>
      <c r="E21" s="60">
        <v>907109000</v>
      </c>
      <c r="F21" s="60">
        <v>907109000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453554500</v>
      </c>
      <c r="Y21" s="60">
        <v>-453554500</v>
      </c>
      <c r="Z21" s="140">
        <v>-100</v>
      </c>
      <c r="AA21" s="155">
        <v>907109000</v>
      </c>
    </row>
    <row r="22" spans="1:27" ht="12.75">
      <c r="A22" s="291" t="s">
        <v>207</v>
      </c>
      <c r="B22" s="142"/>
      <c r="C22" s="62"/>
      <c r="D22" s="156"/>
      <c r="E22" s="60">
        <v>333060000</v>
      </c>
      <c r="F22" s="60">
        <v>333060000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166530000</v>
      </c>
      <c r="Y22" s="60">
        <v>-166530000</v>
      </c>
      <c r="Z22" s="140">
        <v>-100</v>
      </c>
      <c r="AA22" s="155">
        <v>333060000</v>
      </c>
    </row>
    <row r="23" spans="1:27" ht="12.75">
      <c r="A23" s="291" t="s">
        <v>208</v>
      </c>
      <c r="B23" s="142"/>
      <c r="C23" s="62"/>
      <c r="D23" s="156"/>
      <c r="E23" s="60">
        <v>372123777</v>
      </c>
      <c r="F23" s="60">
        <v>372123777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186061889</v>
      </c>
      <c r="Y23" s="60">
        <v>-186061889</v>
      </c>
      <c r="Z23" s="140">
        <v>-100</v>
      </c>
      <c r="AA23" s="155">
        <v>372123777</v>
      </c>
    </row>
    <row r="24" spans="1:27" ht="12.75">
      <c r="A24" s="291" t="s">
        <v>209</v>
      </c>
      <c r="B24" s="142"/>
      <c r="C24" s="62"/>
      <c r="D24" s="156"/>
      <c r="E24" s="60">
        <v>129356000</v>
      </c>
      <c r="F24" s="60">
        <v>129356000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64678000</v>
      </c>
      <c r="Y24" s="60">
        <v>-64678000</v>
      </c>
      <c r="Z24" s="140">
        <v>-100</v>
      </c>
      <c r="AA24" s="155">
        <v>129356000</v>
      </c>
    </row>
    <row r="25" spans="1:27" ht="12.75">
      <c r="A25" s="291" t="s">
        <v>210</v>
      </c>
      <c r="B25" s="142"/>
      <c r="C25" s="62"/>
      <c r="D25" s="156"/>
      <c r="E25" s="60">
        <v>175500000</v>
      </c>
      <c r="F25" s="60">
        <v>175500000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87750000</v>
      </c>
      <c r="Y25" s="60">
        <v>-87750000</v>
      </c>
      <c r="Z25" s="140">
        <v>-100</v>
      </c>
      <c r="AA25" s="155">
        <v>175500000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1917148777</v>
      </c>
      <c r="F26" s="295">
        <f t="shared" si="3"/>
        <v>1917148777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958574389</v>
      </c>
      <c r="Y26" s="295">
        <f t="shared" si="3"/>
        <v>-958574389</v>
      </c>
      <c r="Z26" s="296">
        <f>+IF(X26&lt;&gt;0,+(Y26/X26)*100,0)</f>
        <v>-100</v>
      </c>
      <c r="AA26" s="297">
        <f>SUM(AA21:AA25)</f>
        <v>1917148777</v>
      </c>
    </row>
    <row r="27" spans="1:27" ht="12.75">
      <c r="A27" s="298" t="s">
        <v>212</v>
      </c>
      <c r="B27" s="147"/>
      <c r="C27" s="62"/>
      <c r="D27" s="156"/>
      <c r="E27" s="60">
        <v>180197332</v>
      </c>
      <c r="F27" s="60">
        <v>180197332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90098666</v>
      </c>
      <c r="Y27" s="60">
        <v>-90098666</v>
      </c>
      <c r="Z27" s="140">
        <v>-100</v>
      </c>
      <c r="AA27" s="155">
        <v>180197332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>
        <v>260000000</v>
      </c>
      <c r="F29" s="60">
        <v>260000000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130000000</v>
      </c>
      <c r="Y29" s="60">
        <v>-130000000</v>
      </c>
      <c r="Z29" s="140">
        <v>-100</v>
      </c>
      <c r="AA29" s="155">
        <v>260000000</v>
      </c>
    </row>
    <row r="30" spans="1:27" ht="12.75">
      <c r="A30" s="298" t="s">
        <v>215</v>
      </c>
      <c r="B30" s="136" t="s">
        <v>138</v>
      </c>
      <c r="C30" s="62"/>
      <c r="D30" s="156"/>
      <c r="E30" s="60">
        <v>1059155475</v>
      </c>
      <c r="F30" s="60">
        <v>1059155475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529577738</v>
      </c>
      <c r="Y30" s="60">
        <v>-529577738</v>
      </c>
      <c r="Z30" s="140">
        <v>-100</v>
      </c>
      <c r="AA30" s="155">
        <v>1059155475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>
        <v>4000000</v>
      </c>
      <c r="F32" s="60">
        <v>4000000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2000000</v>
      </c>
      <c r="Y32" s="60">
        <v>-2000000</v>
      </c>
      <c r="Z32" s="140">
        <v>-100</v>
      </c>
      <c r="AA32" s="155">
        <v>4000000</v>
      </c>
    </row>
    <row r="33" spans="1:27" ht="12.75">
      <c r="A33" s="298" t="s">
        <v>218</v>
      </c>
      <c r="B33" s="136"/>
      <c r="C33" s="84"/>
      <c r="D33" s="276"/>
      <c r="E33" s="82">
        <v>291870000</v>
      </c>
      <c r="F33" s="82">
        <v>291870000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145935000</v>
      </c>
      <c r="Y33" s="82">
        <v>-145935000</v>
      </c>
      <c r="Z33" s="270">
        <v>-100</v>
      </c>
      <c r="AA33" s="278">
        <v>291870000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2585916000</v>
      </c>
      <c r="D36" s="156">
        <f t="shared" si="4"/>
        <v>0</v>
      </c>
      <c r="E36" s="60">
        <f t="shared" si="4"/>
        <v>1828572000</v>
      </c>
      <c r="F36" s="60">
        <f t="shared" si="4"/>
        <v>1828572000</v>
      </c>
      <c r="G36" s="60">
        <f t="shared" si="4"/>
        <v>27460000</v>
      </c>
      <c r="H36" s="60">
        <f t="shared" si="4"/>
        <v>56980000</v>
      </c>
      <c r="I36" s="60">
        <f t="shared" si="4"/>
        <v>69534851</v>
      </c>
      <c r="J36" s="60">
        <f t="shared" si="4"/>
        <v>153974851</v>
      </c>
      <c r="K36" s="60">
        <f t="shared" si="4"/>
        <v>97457034</v>
      </c>
      <c r="L36" s="60">
        <f t="shared" si="4"/>
        <v>140059325</v>
      </c>
      <c r="M36" s="60">
        <f t="shared" si="4"/>
        <v>247414000</v>
      </c>
      <c r="N36" s="60">
        <f t="shared" si="4"/>
        <v>484930359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638905210</v>
      </c>
      <c r="X36" s="60">
        <f t="shared" si="4"/>
        <v>914286000</v>
      </c>
      <c r="Y36" s="60">
        <f t="shared" si="4"/>
        <v>-275380790</v>
      </c>
      <c r="Z36" s="140">
        <f aca="true" t="shared" si="5" ref="Z36:Z49">+IF(X36&lt;&gt;0,+(Y36/X36)*100,0)</f>
        <v>-30.1197644938236</v>
      </c>
      <c r="AA36" s="155">
        <f>AA6+AA21</f>
        <v>1828572000</v>
      </c>
    </row>
    <row r="37" spans="1:27" ht="12.75">
      <c r="A37" s="291" t="s">
        <v>207</v>
      </c>
      <c r="B37" s="142"/>
      <c r="C37" s="62">
        <f t="shared" si="4"/>
        <v>1622392000</v>
      </c>
      <c r="D37" s="156">
        <f t="shared" si="4"/>
        <v>0</v>
      </c>
      <c r="E37" s="60">
        <f t="shared" si="4"/>
        <v>1012611420</v>
      </c>
      <c r="F37" s="60">
        <f t="shared" si="4"/>
        <v>1012611420</v>
      </c>
      <c r="G37" s="60">
        <f t="shared" si="4"/>
        <v>10868000</v>
      </c>
      <c r="H37" s="60">
        <f t="shared" si="4"/>
        <v>94573000</v>
      </c>
      <c r="I37" s="60">
        <f t="shared" si="4"/>
        <v>30976342</v>
      </c>
      <c r="J37" s="60">
        <f t="shared" si="4"/>
        <v>136417342</v>
      </c>
      <c r="K37" s="60">
        <f t="shared" si="4"/>
        <v>54160893</v>
      </c>
      <c r="L37" s="60">
        <f t="shared" si="4"/>
        <v>62220875</v>
      </c>
      <c r="M37" s="60">
        <f t="shared" si="4"/>
        <v>32643000</v>
      </c>
      <c r="N37" s="60">
        <f t="shared" si="4"/>
        <v>149024768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285442110</v>
      </c>
      <c r="X37" s="60">
        <f t="shared" si="4"/>
        <v>506305710</v>
      </c>
      <c r="Y37" s="60">
        <f t="shared" si="4"/>
        <v>-220863600</v>
      </c>
      <c r="Z37" s="140">
        <f t="shared" si="5"/>
        <v>-43.62257735548746</v>
      </c>
      <c r="AA37" s="155">
        <f>AA7+AA22</f>
        <v>1012611420</v>
      </c>
    </row>
    <row r="38" spans="1:27" ht="12.75">
      <c r="A38" s="291" t="s">
        <v>208</v>
      </c>
      <c r="B38" s="142"/>
      <c r="C38" s="62">
        <f t="shared" si="4"/>
        <v>250176000</v>
      </c>
      <c r="D38" s="156">
        <f t="shared" si="4"/>
        <v>0</v>
      </c>
      <c r="E38" s="60">
        <f t="shared" si="4"/>
        <v>1258218777</v>
      </c>
      <c r="F38" s="60">
        <f t="shared" si="4"/>
        <v>1258218777</v>
      </c>
      <c r="G38" s="60">
        <f t="shared" si="4"/>
        <v>0</v>
      </c>
      <c r="H38" s="60">
        <f t="shared" si="4"/>
        <v>5568000</v>
      </c>
      <c r="I38" s="60">
        <f t="shared" si="4"/>
        <v>53702000</v>
      </c>
      <c r="J38" s="60">
        <f t="shared" si="4"/>
        <v>59270000</v>
      </c>
      <c r="K38" s="60">
        <f t="shared" si="4"/>
        <v>130285591</v>
      </c>
      <c r="L38" s="60">
        <f t="shared" si="4"/>
        <v>-42145000</v>
      </c>
      <c r="M38" s="60">
        <f t="shared" si="4"/>
        <v>28877000</v>
      </c>
      <c r="N38" s="60">
        <f t="shared" si="4"/>
        <v>117017591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176287591</v>
      </c>
      <c r="X38" s="60">
        <f t="shared" si="4"/>
        <v>629109389</v>
      </c>
      <c r="Y38" s="60">
        <f t="shared" si="4"/>
        <v>-452821798</v>
      </c>
      <c r="Z38" s="140">
        <f t="shared" si="5"/>
        <v>-71.97822921062779</v>
      </c>
      <c r="AA38" s="155">
        <f>AA8+AA23</f>
        <v>1258218777</v>
      </c>
    </row>
    <row r="39" spans="1:27" ht="12.75">
      <c r="A39" s="291" t="s">
        <v>209</v>
      </c>
      <c r="B39" s="142"/>
      <c r="C39" s="62">
        <f t="shared" si="4"/>
        <v>565850000</v>
      </c>
      <c r="D39" s="156">
        <f t="shared" si="4"/>
        <v>0</v>
      </c>
      <c r="E39" s="60">
        <f t="shared" si="4"/>
        <v>159356000</v>
      </c>
      <c r="F39" s="60">
        <f t="shared" si="4"/>
        <v>159356000</v>
      </c>
      <c r="G39" s="60">
        <f t="shared" si="4"/>
        <v>1114000</v>
      </c>
      <c r="H39" s="60">
        <f t="shared" si="4"/>
        <v>18160000</v>
      </c>
      <c r="I39" s="60">
        <f t="shared" si="4"/>
        <v>10859000</v>
      </c>
      <c r="J39" s="60">
        <f t="shared" si="4"/>
        <v>30133000</v>
      </c>
      <c r="K39" s="60">
        <f t="shared" si="4"/>
        <v>3570000</v>
      </c>
      <c r="L39" s="60">
        <f t="shared" si="4"/>
        <v>4219000</v>
      </c>
      <c r="M39" s="60">
        <f t="shared" si="4"/>
        <v>6866000</v>
      </c>
      <c r="N39" s="60">
        <f t="shared" si="4"/>
        <v>14655000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44788000</v>
      </c>
      <c r="X39" s="60">
        <f t="shared" si="4"/>
        <v>79678000</v>
      </c>
      <c r="Y39" s="60">
        <f t="shared" si="4"/>
        <v>-34890000</v>
      </c>
      <c r="Z39" s="140">
        <f t="shared" si="5"/>
        <v>-43.7887497176134</v>
      </c>
      <c r="AA39" s="155">
        <f>AA9+AA24</f>
        <v>159356000</v>
      </c>
    </row>
    <row r="40" spans="1:27" ht="12.75">
      <c r="A40" s="291" t="s">
        <v>210</v>
      </c>
      <c r="B40" s="142"/>
      <c r="C40" s="62">
        <f t="shared" si="4"/>
        <v>2564938000</v>
      </c>
      <c r="D40" s="156">
        <f t="shared" si="4"/>
        <v>0</v>
      </c>
      <c r="E40" s="60">
        <f t="shared" si="4"/>
        <v>348389000</v>
      </c>
      <c r="F40" s="60">
        <f t="shared" si="4"/>
        <v>348389000</v>
      </c>
      <c r="G40" s="60">
        <f t="shared" si="4"/>
        <v>1249000</v>
      </c>
      <c r="H40" s="60">
        <f t="shared" si="4"/>
        <v>8968000</v>
      </c>
      <c r="I40" s="60">
        <f t="shared" si="4"/>
        <v>1784082</v>
      </c>
      <c r="J40" s="60">
        <f t="shared" si="4"/>
        <v>12001082</v>
      </c>
      <c r="K40" s="60">
        <f t="shared" si="4"/>
        <v>30119299</v>
      </c>
      <c r="L40" s="60">
        <f t="shared" si="4"/>
        <v>206545000</v>
      </c>
      <c r="M40" s="60">
        <f t="shared" si="4"/>
        <v>180781000</v>
      </c>
      <c r="N40" s="60">
        <f t="shared" si="4"/>
        <v>417445299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429446381</v>
      </c>
      <c r="X40" s="60">
        <f t="shared" si="4"/>
        <v>174194500</v>
      </c>
      <c r="Y40" s="60">
        <f t="shared" si="4"/>
        <v>255251881</v>
      </c>
      <c r="Z40" s="140">
        <f t="shared" si="5"/>
        <v>146.53268673810024</v>
      </c>
      <c r="AA40" s="155">
        <f>AA10+AA25</f>
        <v>348389000</v>
      </c>
    </row>
    <row r="41" spans="1:27" ht="12.75">
      <c r="A41" s="292" t="s">
        <v>211</v>
      </c>
      <c r="B41" s="142"/>
      <c r="C41" s="293">
        <f aca="true" t="shared" si="6" ref="C41:Y41">SUM(C36:C40)</f>
        <v>7589272000</v>
      </c>
      <c r="D41" s="294">
        <f t="shared" si="6"/>
        <v>0</v>
      </c>
      <c r="E41" s="295">
        <f t="shared" si="6"/>
        <v>4607147197</v>
      </c>
      <c r="F41" s="295">
        <f t="shared" si="6"/>
        <v>4607147197</v>
      </c>
      <c r="G41" s="295">
        <f t="shared" si="6"/>
        <v>40691000</v>
      </c>
      <c r="H41" s="295">
        <f t="shared" si="6"/>
        <v>184249000</v>
      </c>
      <c r="I41" s="295">
        <f t="shared" si="6"/>
        <v>166856275</v>
      </c>
      <c r="J41" s="295">
        <f t="shared" si="6"/>
        <v>391796275</v>
      </c>
      <c r="K41" s="295">
        <f t="shared" si="6"/>
        <v>315592817</v>
      </c>
      <c r="L41" s="295">
        <f t="shared" si="6"/>
        <v>370899200</v>
      </c>
      <c r="M41" s="295">
        <f t="shared" si="6"/>
        <v>496581000</v>
      </c>
      <c r="N41" s="295">
        <f t="shared" si="6"/>
        <v>1183073017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1574869292</v>
      </c>
      <c r="X41" s="295">
        <f t="shared" si="6"/>
        <v>2303573599</v>
      </c>
      <c r="Y41" s="295">
        <f t="shared" si="6"/>
        <v>-728704307</v>
      </c>
      <c r="Z41" s="296">
        <f t="shared" si="5"/>
        <v>-31.63364553736579</v>
      </c>
      <c r="AA41" s="297">
        <f>SUM(AA36:AA40)</f>
        <v>4607147197</v>
      </c>
    </row>
    <row r="42" spans="1:27" ht="12.75">
      <c r="A42" s="298" t="s">
        <v>212</v>
      </c>
      <c r="B42" s="136"/>
      <c r="C42" s="95">
        <f aca="true" t="shared" si="7" ref="C42:Y48">C12+C27</f>
        <v>1082444000</v>
      </c>
      <c r="D42" s="129">
        <f t="shared" si="7"/>
        <v>0</v>
      </c>
      <c r="E42" s="54">
        <f t="shared" si="7"/>
        <v>379201445</v>
      </c>
      <c r="F42" s="54">
        <f t="shared" si="7"/>
        <v>379201445</v>
      </c>
      <c r="G42" s="54">
        <f t="shared" si="7"/>
        <v>0</v>
      </c>
      <c r="H42" s="54">
        <f t="shared" si="7"/>
        <v>1250000</v>
      </c>
      <c r="I42" s="54">
        <f t="shared" si="7"/>
        <v>5270810</v>
      </c>
      <c r="J42" s="54">
        <f t="shared" si="7"/>
        <v>6520810</v>
      </c>
      <c r="K42" s="54">
        <f t="shared" si="7"/>
        <v>9353511</v>
      </c>
      <c r="L42" s="54">
        <f t="shared" si="7"/>
        <v>86468159</v>
      </c>
      <c r="M42" s="54">
        <f t="shared" si="7"/>
        <v>93760000</v>
      </c>
      <c r="N42" s="54">
        <f t="shared" si="7"/>
        <v>189581670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196102480</v>
      </c>
      <c r="X42" s="54">
        <f t="shared" si="7"/>
        <v>189600723</v>
      </c>
      <c r="Y42" s="54">
        <f t="shared" si="7"/>
        <v>6501757</v>
      </c>
      <c r="Z42" s="184">
        <f t="shared" si="5"/>
        <v>3.4291836534821654</v>
      </c>
      <c r="AA42" s="130">
        <f aca="true" t="shared" si="8" ref="AA42:AA48">AA12+AA27</f>
        <v>379201445</v>
      </c>
    </row>
    <row r="43" spans="1:27" ht="12.75">
      <c r="A43" s="298" t="s">
        <v>213</v>
      </c>
      <c r="B43" s="136"/>
      <c r="C43" s="303">
        <f t="shared" si="7"/>
        <v>80000000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335000000</v>
      </c>
      <c r="F44" s="54">
        <f t="shared" si="7"/>
        <v>335000000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167500000</v>
      </c>
      <c r="Y44" s="54">
        <f t="shared" si="7"/>
        <v>-167500000</v>
      </c>
      <c r="Z44" s="184">
        <f t="shared" si="5"/>
        <v>-100</v>
      </c>
      <c r="AA44" s="130">
        <f t="shared" si="8"/>
        <v>335000000</v>
      </c>
    </row>
    <row r="45" spans="1:27" ht="12.75">
      <c r="A45" s="298" t="s">
        <v>215</v>
      </c>
      <c r="B45" s="136" t="s">
        <v>138</v>
      </c>
      <c r="C45" s="95">
        <f t="shared" si="7"/>
        <v>4528817393</v>
      </c>
      <c r="D45" s="129">
        <f t="shared" si="7"/>
        <v>0</v>
      </c>
      <c r="E45" s="54">
        <f t="shared" si="7"/>
        <v>2049654489</v>
      </c>
      <c r="F45" s="54">
        <f t="shared" si="7"/>
        <v>2049654489</v>
      </c>
      <c r="G45" s="54">
        <f t="shared" si="7"/>
        <v>8300000</v>
      </c>
      <c r="H45" s="54">
        <f t="shared" si="7"/>
        <v>40032000</v>
      </c>
      <c r="I45" s="54">
        <f t="shared" si="7"/>
        <v>5527604</v>
      </c>
      <c r="J45" s="54">
        <f t="shared" si="7"/>
        <v>53859604</v>
      </c>
      <c r="K45" s="54">
        <f t="shared" si="7"/>
        <v>20404141</v>
      </c>
      <c r="L45" s="54">
        <f t="shared" si="7"/>
        <v>6806413</v>
      </c>
      <c r="M45" s="54">
        <f t="shared" si="7"/>
        <v>78235000</v>
      </c>
      <c r="N45" s="54">
        <f t="shared" si="7"/>
        <v>105445554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159305158</v>
      </c>
      <c r="X45" s="54">
        <f t="shared" si="7"/>
        <v>1024827245</v>
      </c>
      <c r="Y45" s="54">
        <f t="shared" si="7"/>
        <v>-865522087</v>
      </c>
      <c r="Z45" s="184">
        <f t="shared" si="5"/>
        <v>-84.45541345848979</v>
      </c>
      <c r="AA45" s="130">
        <f t="shared" si="8"/>
        <v>2049654489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3236000</v>
      </c>
      <c r="D47" s="129">
        <f t="shared" si="7"/>
        <v>0</v>
      </c>
      <c r="E47" s="54">
        <f t="shared" si="7"/>
        <v>4000000</v>
      </c>
      <c r="F47" s="54">
        <f t="shared" si="7"/>
        <v>4000000</v>
      </c>
      <c r="G47" s="54">
        <f t="shared" si="7"/>
        <v>91000</v>
      </c>
      <c r="H47" s="54">
        <f t="shared" si="7"/>
        <v>0</v>
      </c>
      <c r="I47" s="54">
        <f t="shared" si="7"/>
        <v>0</v>
      </c>
      <c r="J47" s="54">
        <f t="shared" si="7"/>
        <v>91000</v>
      </c>
      <c r="K47" s="54">
        <f t="shared" si="7"/>
        <v>169000</v>
      </c>
      <c r="L47" s="54">
        <f t="shared" si="7"/>
        <v>0</v>
      </c>
      <c r="M47" s="54">
        <f t="shared" si="7"/>
        <v>0</v>
      </c>
      <c r="N47" s="54">
        <f t="shared" si="7"/>
        <v>169000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260000</v>
      </c>
      <c r="X47" s="54">
        <f t="shared" si="7"/>
        <v>2000000</v>
      </c>
      <c r="Y47" s="54">
        <f t="shared" si="7"/>
        <v>-1740000</v>
      </c>
      <c r="Z47" s="184">
        <f t="shared" si="5"/>
        <v>-87</v>
      </c>
      <c r="AA47" s="130">
        <f t="shared" si="8"/>
        <v>4000000</v>
      </c>
    </row>
    <row r="48" spans="1:27" ht="12.75">
      <c r="A48" s="298" t="s">
        <v>218</v>
      </c>
      <c r="B48" s="136"/>
      <c r="C48" s="95">
        <f t="shared" si="7"/>
        <v>532412000</v>
      </c>
      <c r="D48" s="129">
        <f t="shared" si="7"/>
        <v>0</v>
      </c>
      <c r="E48" s="54">
        <f t="shared" si="7"/>
        <v>435233000</v>
      </c>
      <c r="F48" s="54">
        <f t="shared" si="7"/>
        <v>435233000</v>
      </c>
      <c r="G48" s="54">
        <f t="shared" si="7"/>
        <v>0</v>
      </c>
      <c r="H48" s="54">
        <f t="shared" si="7"/>
        <v>0</v>
      </c>
      <c r="I48" s="54">
        <f t="shared" si="7"/>
        <v>3000</v>
      </c>
      <c r="J48" s="54">
        <f t="shared" si="7"/>
        <v>3000</v>
      </c>
      <c r="K48" s="54">
        <f t="shared" si="7"/>
        <v>90000000</v>
      </c>
      <c r="L48" s="54">
        <f t="shared" si="7"/>
        <v>-89815000</v>
      </c>
      <c r="M48" s="54">
        <f t="shared" si="7"/>
        <v>0</v>
      </c>
      <c r="N48" s="54">
        <f t="shared" si="7"/>
        <v>185000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188000</v>
      </c>
      <c r="X48" s="54">
        <f t="shared" si="7"/>
        <v>217616500</v>
      </c>
      <c r="Y48" s="54">
        <f t="shared" si="7"/>
        <v>-217428500</v>
      </c>
      <c r="Z48" s="184">
        <f t="shared" si="5"/>
        <v>-99.91360949192732</v>
      </c>
      <c r="AA48" s="130">
        <f t="shared" si="8"/>
        <v>435233000</v>
      </c>
    </row>
    <row r="49" spans="1:27" ht="12.75">
      <c r="A49" s="308" t="s">
        <v>221</v>
      </c>
      <c r="B49" s="149"/>
      <c r="C49" s="239">
        <f aca="true" t="shared" si="9" ref="C49:Y49">SUM(C41:C48)</f>
        <v>13816181393</v>
      </c>
      <c r="D49" s="218">
        <f t="shared" si="9"/>
        <v>0</v>
      </c>
      <c r="E49" s="220">
        <f t="shared" si="9"/>
        <v>7810236131</v>
      </c>
      <c r="F49" s="220">
        <f t="shared" si="9"/>
        <v>7810236131</v>
      </c>
      <c r="G49" s="220">
        <f t="shared" si="9"/>
        <v>49082000</v>
      </c>
      <c r="H49" s="220">
        <f t="shared" si="9"/>
        <v>225531000</v>
      </c>
      <c r="I49" s="220">
        <f t="shared" si="9"/>
        <v>177657689</v>
      </c>
      <c r="J49" s="220">
        <f t="shared" si="9"/>
        <v>452270689</v>
      </c>
      <c r="K49" s="220">
        <f t="shared" si="9"/>
        <v>435519469</v>
      </c>
      <c r="L49" s="220">
        <f t="shared" si="9"/>
        <v>374358772</v>
      </c>
      <c r="M49" s="220">
        <f t="shared" si="9"/>
        <v>668576000</v>
      </c>
      <c r="N49" s="220">
        <f t="shared" si="9"/>
        <v>1478454241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1930724930</v>
      </c>
      <c r="X49" s="220">
        <f t="shared" si="9"/>
        <v>3905118067</v>
      </c>
      <c r="Y49" s="220">
        <f t="shared" si="9"/>
        <v>-1974393137</v>
      </c>
      <c r="Z49" s="221">
        <f t="shared" si="5"/>
        <v>-50.55911506708358</v>
      </c>
      <c r="AA49" s="222">
        <f>SUM(AA41:AA48)</f>
        <v>7810236131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2845583393</v>
      </c>
      <c r="D51" s="129">
        <f t="shared" si="10"/>
        <v>0</v>
      </c>
      <c r="E51" s="54">
        <f t="shared" si="10"/>
        <v>4322915923</v>
      </c>
      <c r="F51" s="54">
        <f t="shared" si="10"/>
        <v>4322915923</v>
      </c>
      <c r="G51" s="54">
        <f t="shared" si="10"/>
        <v>261339999</v>
      </c>
      <c r="H51" s="54">
        <f t="shared" si="10"/>
        <v>157418364</v>
      </c>
      <c r="I51" s="54">
        <f t="shared" si="10"/>
        <v>295726657</v>
      </c>
      <c r="J51" s="54">
        <f t="shared" si="10"/>
        <v>714485020</v>
      </c>
      <c r="K51" s="54">
        <f t="shared" si="10"/>
        <v>223568046</v>
      </c>
      <c r="L51" s="54">
        <f t="shared" si="10"/>
        <v>295726657</v>
      </c>
      <c r="M51" s="54">
        <f t="shared" si="10"/>
        <v>263286932</v>
      </c>
      <c r="N51" s="54">
        <f t="shared" si="10"/>
        <v>782581635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1497066655</v>
      </c>
      <c r="X51" s="54">
        <f t="shared" si="10"/>
        <v>2161457962</v>
      </c>
      <c r="Y51" s="54">
        <f t="shared" si="10"/>
        <v>-664391307</v>
      </c>
      <c r="Z51" s="184">
        <f>+IF(X51&lt;&gt;0,+(Y51/X51)*100,0)</f>
        <v>-30.738109122660788</v>
      </c>
      <c r="AA51" s="130">
        <f>SUM(AA57:AA61)</f>
        <v>4322915923</v>
      </c>
    </row>
    <row r="52" spans="1:27" ht="12.75">
      <c r="A52" s="310" t="s">
        <v>206</v>
      </c>
      <c r="B52" s="142"/>
      <c r="C52" s="62"/>
      <c r="D52" s="156"/>
      <c r="E52" s="60">
        <v>1086481248</v>
      </c>
      <c r="F52" s="60">
        <v>1086481248</v>
      </c>
      <c r="G52" s="60"/>
      <c r="H52" s="60"/>
      <c r="I52" s="60">
        <v>73643442</v>
      </c>
      <c r="J52" s="60">
        <v>73643442</v>
      </c>
      <c r="K52" s="60">
        <v>-1426423</v>
      </c>
      <c r="L52" s="60">
        <v>73643442</v>
      </c>
      <c r="M52" s="60"/>
      <c r="N52" s="60">
        <v>72217019</v>
      </c>
      <c r="O52" s="60"/>
      <c r="P52" s="60"/>
      <c r="Q52" s="60"/>
      <c r="R52" s="60"/>
      <c r="S52" s="60"/>
      <c r="T52" s="60"/>
      <c r="U52" s="60"/>
      <c r="V52" s="60"/>
      <c r="W52" s="60">
        <v>145860461</v>
      </c>
      <c r="X52" s="60">
        <v>543240624</v>
      </c>
      <c r="Y52" s="60">
        <v>-397380163</v>
      </c>
      <c r="Z52" s="140">
        <v>-73.15</v>
      </c>
      <c r="AA52" s="155">
        <v>1086481248</v>
      </c>
    </row>
    <row r="53" spans="1:27" ht="12.75">
      <c r="A53" s="310" t="s">
        <v>207</v>
      </c>
      <c r="B53" s="142"/>
      <c r="C53" s="62"/>
      <c r="D53" s="156"/>
      <c r="E53" s="60">
        <v>626561818</v>
      </c>
      <c r="F53" s="60">
        <v>626561818</v>
      </c>
      <c r="G53" s="60"/>
      <c r="H53" s="60"/>
      <c r="I53" s="60">
        <v>70139174</v>
      </c>
      <c r="J53" s="60">
        <v>70139174</v>
      </c>
      <c r="K53" s="60">
        <v>72963296</v>
      </c>
      <c r="L53" s="60">
        <v>70139174</v>
      </c>
      <c r="M53" s="60"/>
      <c r="N53" s="60">
        <v>143102470</v>
      </c>
      <c r="O53" s="60"/>
      <c r="P53" s="60"/>
      <c r="Q53" s="60"/>
      <c r="R53" s="60"/>
      <c r="S53" s="60"/>
      <c r="T53" s="60"/>
      <c r="U53" s="60"/>
      <c r="V53" s="60"/>
      <c r="W53" s="60">
        <v>213241644</v>
      </c>
      <c r="X53" s="60">
        <v>313280909</v>
      </c>
      <c r="Y53" s="60">
        <v>-100039265</v>
      </c>
      <c r="Z53" s="140">
        <v>-31.93</v>
      </c>
      <c r="AA53" s="155">
        <v>626561818</v>
      </c>
    </row>
    <row r="54" spans="1:27" ht="12.75">
      <c r="A54" s="310" t="s">
        <v>208</v>
      </c>
      <c r="B54" s="142"/>
      <c r="C54" s="62"/>
      <c r="D54" s="156"/>
      <c r="E54" s="60">
        <v>578650000</v>
      </c>
      <c r="F54" s="60">
        <v>578650000</v>
      </c>
      <c r="G54" s="60"/>
      <c r="H54" s="60"/>
      <c r="I54" s="60">
        <v>72876895</v>
      </c>
      <c r="J54" s="60">
        <v>72876895</v>
      </c>
      <c r="K54" s="60">
        <v>66116809</v>
      </c>
      <c r="L54" s="60">
        <v>72876895</v>
      </c>
      <c r="M54" s="60"/>
      <c r="N54" s="60">
        <v>138993704</v>
      </c>
      <c r="O54" s="60"/>
      <c r="P54" s="60"/>
      <c r="Q54" s="60"/>
      <c r="R54" s="60"/>
      <c r="S54" s="60"/>
      <c r="T54" s="60"/>
      <c r="U54" s="60"/>
      <c r="V54" s="60"/>
      <c r="W54" s="60">
        <v>211870599</v>
      </c>
      <c r="X54" s="60">
        <v>289325000</v>
      </c>
      <c r="Y54" s="60">
        <v>-77454401</v>
      </c>
      <c r="Z54" s="140">
        <v>-26.77</v>
      </c>
      <c r="AA54" s="155">
        <v>578650000</v>
      </c>
    </row>
    <row r="55" spans="1:27" ht="12.75">
      <c r="A55" s="310" t="s">
        <v>209</v>
      </c>
      <c r="B55" s="142"/>
      <c r="C55" s="62"/>
      <c r="D55" s="156"/>
      <c r="E55" s="60">
        <v>748231000</v>
      </c>
      <c r="F55" s="60">
        <v>748231000</v>
      </c>
      <c r="G55" s="60"/>
      <c r="H55" s="60"/>
      <c r="I55" s="60">
        <v>48584597</v>
      </c>
      <c r="J55" s="60">
        <v>48584597</v>
      </c>
      <c r="K55" s="60">
        <v>44077872</v>
      </c>
      <c r="L55" s="60">
        <v>48584597</v>
      </c>
      <c r="M55" s="60"/>
      <c r="N55" s="60">
        <v>92662469</v>
      </c>
      <c r="O55" s="60"/>
      <c r="P55" s="60"/>
      <c r="Q55" s="60"/>
      <c r="R55" s="60"/>
      <c r="S55" s="60"/>
      <c r="T55" s="60"/>
      <c r="U55" s="60"/>
      <c r="V55" s="60"/>
      <c r="W55" s="60">
        <v>141247066</v>
      </c>
      <c r="X55" s="60">
        <v>374115500</v>
      </c>
      <c r="Y55" s="60">
        <v>-232868434</v>
      </c>
      <c r="Z55" s="140">
        <v>-62.25</v>
      </c>
      <c r="AA55" s="155">
        <v>748231000</v>
      </c>
    </row>
    <row r="56" spans="1:27" ht="12.75">
      <c r="A56" s="310" t="s">
        <v>210</v>
      </c>
      <c r="B56" s="142"/>
      <c r="C56" s="62"/>
      <c r="D56" s="156"/>
      <c r="E56" s="60">
        <v>27622000</v>
      </c>
      <c r="F56" s="60">
        <v>27622000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13811000</v>
      </c>
      <c r="Y56" s="60">
        <v>-13811000</v>
      </c>
      <c r="Z56" s="140">
        <v>-100</v>
      </c>
      <c r="AA56" s="155">
        <v>27622000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3067546066</v>
      </c>
      <c r="F57" s="295">
        <f t="shared" si="11"/>
        <v>3067546066</v>
      </c>
      <c r="G57" s="295">
        <f t="shared" si="11"/>
        <v>0</v>
      </c>
      <c r="H57" s="295">
        <f t="shared" si="11"/>
        <v>0</v>
      </c>
      <c r="I57" s="295">
        <f t="shared" si="11"/>
        <v>265244108</v>
      </c>
      <c r="J57" s="295">
        <f t="shared" si="11"/>
        <v>265244108</v>
      </c>
      <c r="K57" s="295">
        <f t="shared" si="11"/>
        <v>181731554</v>
      </c>
      <c r="L57" s="295">
        <f t="shared" si="11"/>
        <v>265244108</v>
      </c>
      <c r="M57" s="295">
        <f t="shared" si="11"/>
        <v>0</v>
      </c>
      <c r="N57" s="295">
        <f t="shared" si="11"/>
        <v>446975662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712219770</v>
      </c>
      <c r="X57" s="295">
        <f t="shared" si="11"/>
        <v>1533773033</v>
      </c>
      <c r="Y57" s="295">
        <f t="shared" si="11"/>
        <v>-821553263</v>
      </c>
      <c r="Z57" s="296">
        <f>+IF(X57&lt;&gt;0,+(Y57/X57)*100,0)</f>
        <v>-53.56420052535895</v>
      </c>
      <c r="AA57" s="297">
        <f>SUM(AA52:AA56)</f>
        <v>3067546066</v>
      </c>
    </row>
    <row r="58" spans="1:27" ht="12.75">
      <c r="A58" s="311" t="s">
        <v>212</v>
      </c>
      <c r="B58" s="136"/>
      <c r="C58" s="62"/>
      <c r="D58" s="156"/>
      <c r="E58" s="60">
        <v>342518074</v>
      </c>
      <c r="F58" s="60">
        <v>342518074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171259037</v>
      </c>
      <c r="Y58" s="60">
        <v>-171259037</v>
      </c>
      <c r="Z58" s="140">
        <v>-100</v>
      </c>
      <c r="AA58" s="155">
        <v>342518074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2845583393</v>
      </c>
      <c r="D61" s="156"/>
      <c r="E61" s="60">
        <v>912851783</v>
      </c>
      <c r="F61" s="60">
        <v>912851783</v>
      </c>
      <c r="G61" s="60">
        <v>261339999</v>
      </c>
      <c r="H61" s="60">
        <v>157418364</v>
      </c>
      <c r="I61" s="60">
        <v>30482549</v>
      </c>
      <c r="J61" s="60">
        <v>449240912</v>
      </c>
      <c r="K61" s="60">
        <v>41836492</v>
      </c>
      <c r="L61" s="60">
        <v>30482549</v>
      </c>
      <c r="M61" s="60">
        <v>263286932</v>
      </c>
      <c r="N61" s="60">
        <v>335605973</v>
      </c>
      <c r="O61" s="60"/>
      <c r="P61" s="60"/>
      <c r="Q61" s="60"/>
      <c r="R61" s="60"/>
      <c r="S61" s="60"/>
      <c r="T61" s="60"/>
      <c r="U61" s="60"/>
      <c r="V61" s="60"/>
      <c r="W61" s="60">
        <v>784846885</v>
      </c>
      <c r="X61" s="60">
        <v>456425892</v>
      </c>
      <c r="Y61" s="60">
        <v>328420993</v>
      </c>
      <c r="Z61" s="140">
        <v>71.95</v>
      </c>
      <c r="AA61" s="155">
        <v>912851783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966114000</v>
      </c>
      <c r="F65" s="60"/>
      <c r="G65" s="60">
        <v>80811107</v>
      </c>
      <c r="H65" s="60">
        <v>53583547</v>
      </c>
      <c r="I65" s="60">
        <v>59268775</v>
      </c>
      <c r="J65" s="60">
        <v>193663429</v>
      </c>
      <c r="K65" s="60">
        <v>54707546</v>
      </c>
      <c r="L65" s="60">
        <v>112419635</v>
      </c>
      <c r="M65" s="60">
        <v>97104718</v>
      </c>
      <c r="N65" s="60">
        <v>264231899</v>
      </c>
      <c r="O65" s="60"/>
      <c r="P65" s="60"/>
      <c r="Q65" s="60"/>
      <c r="R65" s="60"/>
      <c r="S65" s="60"/>
      <c r="T65" s="60"/>
      <c r="U65" s="60"/>
      <c r="V65" s="60"/>
      <c r="W65" s="60">
        <v>457895328</v>
      </c>
      <c r="X65" s="60"/>
      <c r="Y65" s="60">
        <v>457895328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1776330000</v>
      </c>
      <c r="F66" s="275"/>
      <c r="G66" s="275">
        <v>56118560</v>
      </c>
      <c r="H66" s="275">
        <v>46606018</v>
      </c>
      <c r="I66" s="275">
        <v>32616114</v>
      </c>
      <c r="J66" s="275">
        <v>135340692</v>
      </c>
      <c r="K66" s="275">
        <v>36222770</v>
      </c>
      <c r="L66" s="275">
        <v>43000423</v>
      </c>
      <c r="M66" s="275">
        <v>24212731</v>
      </c>
      <c r="N66" s="275">
        <v>103435924</v>
      </c>
      <c r="O66" s="275"/>
      <c r="P66" s="275"/>
      <c r="Q66" s="275"/>
      <c r="R66" s="275"/>
      <c r="S66" s="275"/>
      <c r="T66" s="275"/>
      <c r="U66" s="275"/>
      <c r="V66" s="275"/>
      <c r="W66" s="275">
        <v>238776616</v>
      </c>
      <c r="X66" s="275"/>
      <c r="Y66" s="275">
        <v>238776616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782012000</v>
      </c>
      <c r="F67" s="60"/>
      <c r="G67" s="60">
        <v>97896477</v>
      </c>
      <c r="H67" s="60">
        <v>66457291</v>
      </c>
      <c r="I67" s="60">
        <v>69933209</v>
      </c>
      <c r="J67" s="60">
        <v>234286977</v>
      </c>
      <c r="K67" s="60">
        <v>77924606</v>
      </c>
      <c r="L67" s="60">
        <v>98012773</v>
      </c>
      <c r="M67" s="60">
        <v>109437948</v>
      </c>
      <c r="N67" s="60">
        <v>285375327</v>
      </c>
      <c r="O67" s="60"/>
      <c r="P67" s="60"/>
      <c r="Q67" s="60"/>
      <c r="R67" s="60"/>
      <c r="S67" s="60"/>
      <c r="T67" s="60"/>
      <c r="U67" s="60"/>
      <c r="V67" s="60"/>
      <c r="W67" s="60">
        <v>519662304</v>
      </c>
      <c r="X67" s="60"/>
      <c r="Y67" s="60">
        <v>519662304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798460000</v>
      </c>
      <c r="F68" s="60"/>
      <c r="G68" s="60">
        <v>26513856</v>
      </c>
      <c r="H68" s="60">
        <v>-9228495</v>
      </c>
      <c r="I68" s="60">
        <v>73084590</v>
      </c>
      <c r="J68" s="60">
        <v>90369951</v>
      </c>
      <c r="K68" s="60">
        <v>54713123</v>
      </c>
      <c r="L68" s="60">
        <v>42293827</v>
      </c>
      <c r="M68" s="60">
        <v>32531534</v>
      </c>
      <c r="N68" s="60">
        <v>129538484</v>
      </c>
      <c r="O68" s="60"/>
      <c r="P68" s="60"/>
      <c r="Q68" s="60"/>
      <c r="R68" s="60"/>
      <c r="S68" s="60"/>
      <c r="T68" s="60"/>
      <c r="U68" s="60"/>
      <c r="V68" s="60"/>
      <c r="W68" s="60">
        <v>219908435</v>
      </c>
      <c r="X68" s="60"/>
      <c r="Y68" s="60">
        <v>219908435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4322916000</v>
      </c>
      <c r="F69" s="220">
        <f t="shared" si="12"/>
        <v>0</v>
      </c>
      <c r="G69" s="220">
        <f t="shared" si="12"/>
        <v>261340000</v>
      </c>
      <c r="H69" s="220">
        <f t="shared" si="12"/>
        <v>157418361</v>
      </c>
      <c r="I69" s="220">
        <f t="shared" si="12"/>
        <v>234902688</v>
      </c>
      <c r="J69" s="220">
        <f t="shared" si="12"/>
        <v>653661049</v>
      </c>
      <c r="K69" s="220">
        <f t="shared" si="12"/>
        <v>223568045</v>
      </c>
      <c r="L69" s="220">
        <f t="shared" si="12"/>
        <v>295726658</v>
      </c>
      <c r="M69" s="220">
        <f t="shared" si="12"/>
        <v>263286931</v>
      </c>
      <c r="N69" s="220">
        <f t="shared" si="12"/>
        <v>782581634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1436242683</v>
      </c>
      <c r="X69" s="220">
        <f t="shared" si="12"/>
        <v>0</v>
      </c>
      <c r="Y69" s="220">
        <f t="shared" si="12"/>
        <v>1436242683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7589272000</v>
      </c>
      <c r="D5" s="357">
        <f t="shared" si="0"/>
        <v>0</v>
      </c>
      <c r="E5" s="356">
        <f t="shared" si="0"/>
        <v>2689998420</v>
      </c>
      <c r="F5" s="358">
        <f t="shared" si="0"/>
        <v>2689998420</v>
      </c>
      <c r="G5" s="358">
        <f t="shared" si="0"/>
        <v>40691000</v>
      </c>
      <c r="H5" s="356">
        <f t="shared" si="0"/>
        <v>184249000</v>
      </c>
      <c r="I5" s="356">
        <f t="shared" si="0"/>
        <v>166856275</v>
      </c>
      <c r="J5" s="358">
        <f t="shared" si="0"/>
        <v>391796275</v>
      </c>
      <c r="K5" s="358">
        <f t="shared" si="0"/>
        <v>315592817</v>
      </c>
      <c r="L5" s="356">
        <f t="shared" si="0"/>
        <v>370899200</v>
      </c>
      <c r="M5" s="356">
        <f t="shared" si="0"/>
        <v>496581000</v>
      </c>
      <c r="N5" s="358">
        <f t="shared" si="0"/>
        <v>1183073017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1574869292</v>
      </c>
      <c r="X5" s="356">
        <f t="shared" si="0"/>
        <v>1344999210</v>
      </c>
      <c r="Y5" s="358">
        <f t="shared" si="0"/>
        <v>229870082</v>
      </c>
      <c r="Z5" s="359">
        <f>+IF(X5&lt;&gt;0,+(Y5/X5)*100,0)</f>
        <v>17.090722454773786</v>
      </c>
      <c r="AA5" s="360">
        <f>+AA6+AA8+AA11+AA13+AA15</f>
        <v>2689998420</v>
      </c>
    </row>
    <row r="6" spans="1:27" ht="12.75">
      <c r="A6" s="361" t="s">
        <v>206</v>
      </c>
      <c r="B6" s="142"/>
      <c r="C6" s="60">
        <f>+C7</f>
        <v>2585916000</v>
      </c>
      <c r="D6" s="340">
        <f aca="true" t="shared" si="1" ref="D6:AA6">+D7</f>
        <v>0</v>
      </c>
      <c r="E6" s="60">
        <f t="shared" si="1"/>
        <v>921463000</v>
      </c>
      <c r="F6" s="59">
        <f t="shared" si="1"/>
        <v>921463000</v>
      </c>
      <c r="G6" s="59">
        <f t="shared" si="1"/>
        <v>27460000</v>
      </c>
      <c r="H6" s="60">
        <f t="shared" si="1"/>
        <v>56980000</v>
      </c>
      <c r="I6" s="60">
        <f t="shared" si="1"/>
        <v>69534851</v>
      </c>
      <c r="J6" s="59">
        <f t="shared" si="1"/>
        <v>153974851</v>
      </c>
      <c r="K6" s="59">
        <f t="shared" si="1"/>
        <v>97457034</v>
      </c>
      <c r="L6" s="60">
        <f t="shared" si="1"/>
        <v>140059325</v>
      </c>
      <c r="M6" s="60">
        <f t="shared" si="1"/>
        <v>247414000</v>
      </c>
      <c r="N6" s="59">
        <f t="shared" si="1"/>
        <v>484930359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638905210</v>
      </c>
      <c r="X6" s="60">
        <f t="shared" si="1"/>
        <v>460731500</v>
      </c>
      <c r="Y6" s="59">
        <f t="shared" si="1"/>
        <v>178173710</v>
      </c>
      <c r="Z6" s="61">
        <f>+IF(X6&lt;&gt;0,+(Y6/X6)*100,0)</f>
        <v>38.67191846010095</v>
      </c>
      <c r="AA6" s="62">
        <f t="shared" si="1"/>
        <v>921463000</v>
      </c>
    </row>
    <row r="7" spans="1:27" ht="12.75">
      <c r="A7" s="291" t="s">
        <v>230</v>
      </c>
      <c r="B7" s="142"/>
      <c r="C7" s="60">
        <v>2585916000</v>
      </c>
      <c r="D7" s="340"/>
      <c r="E7" s="60">
        <v>921463000</v>
      </c>
      <c r="F7" s="59">
        <v>921463000</v>
      </c>
      <c r="G7" s="59">
        <v>27460000</v>
      </c>
      <c r="H7" s="60">
        <v>56980000</v>
      </c>
      <c r="I7" s="60">
        <v>69534851</v>
      </c>
      <c r="J7" s="59">
        <v>153974851</v>
      </c>
      <c r="K7" s="59">
        <v>97457034</v>
      </c>
      <c r="L7" s="60">
        <v>140059325</v>
      </c>
      <c r="M7" s="60">
        <v>247414000</v>
      </c>
      <c r="N7" s="59">
        <v>484930359</v>
      </c>
      <c r="O7" s="59"/>
      <c r="P7" s="60"/>
      <c r="Q7" s="60"/>
      <c r="R7" s="59"/>
      <c r="S7" s="59"/>
      <c r="T7" s="60"/>
      <c r="U7" s="60"/>
      <c r="V7" s="59"/>
      <c r="W7" s="59">
        <v>638905210</v>
      </c>
      <c r="X7" s="60">
        <v>460731500</v>
      </c>
      <c r="Y7" s="59">
        <v>178173710</v>
      </c>
      <c r="Z7" s="61">
        <v>38.67</v>
      </c>
      <c r="AA7" s="62">
        <v>921463000</v>
      </c>
    </row>
    <row r="8" spans="1:27" ht="12.75">
      <c r="A8" s="361" t="s">
        <v>207</v>
      </c>
      <c r="B8" s="142"/>
      <c r="C8" s="60">
        <f aca="true" t="shared" si="2" ref="C8:Y8">SUM(C9:C10)</f>
        <v>1622392000</v>
      </c>
      <c r="D8" s="340">
        <f t="shared" si="2"/>
        <v>0</v>
      </c>
      <c r="E8" s="60">
        <f t="shared" si="2"/>
        <v>679551420</v>
      </c>
      <c r="F8" s="59">
        <f t="shared" si="2"/>
        <v>679551420</v>
      </c>
      <c r="G8" s="59">
        <f t="shared" si="2"/>
        <v>10868000</v>
      </c>
      <c r="H8" s="60">
        <f t="shared" si="2"/>
        <v>94573000</v>
      </c>
      <c r="I8" s="60">
        <f t="shared" si="2"/>
        <v>30976342</v>
      </c>
      <c r="J8" s="59">
        <f t="shared" si="2"/>
        <v>136417342</v>
      </c>
      <c r="K8" s="59">
        <f t="shared" si="2"/>
        <v>54160893</v>
      </c>
      <c r="L8" s="60">
        <f t="shared" si="2"/>
        <v>62220875</v>
      </c>
      <c r="M8" s="60">
        <f t="shared" si="2"/>
        <v>32643000</v>
      </c>
      <c r="N8" s="59">
        <f t="shared" si="2"/>
        <v>149024768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285442110</v>
      </c>
      <c r="X8" s="60">
        <f t="shared" si="2"/>
        <v>339775710</v>
      </c>
      <c r="Y8" s="59">
        <f t="shared" si="2"/>
        <v>-54333600</v>
      </c>
      <c r="Z8" s="61">
        <f>+IF(X8&lt;&gt;0,+(Y8/X8)*100,0)</f>
        <v>-15.991019487531938</v>
      </c>
      <c r="AA8" s="62">
        <f>SUM(AA9:AA10)</f>
        <v>679551420</v>
      </c>
    </row>
    <row r="9" spans="1:27" ht="12.75">
      <c r="A9" s="291" t="s">
        <v>231</v>
      </c>
      <c r="B9" s="142"/>
      <c r="C9" s="60">
        <v>1622392000</v>
      </c>
      <c r="D9" s="340"/>
      <c r="E9" s="60">
        <v>679551420</v>
      </c>
      <c r="F9" s="59">
        <v>679551420</v>
      </c>
      <c r="G9" s="59">
        <v>10868000</v>
      </c>
      <c r="H9" s="60">
        <v>94573000</v>
      </c>
      <c r="I9" s="60">
        <v>30976342</v>
      </c>
      <c r="J9" s="59">
        <v>136417342</v>
      </c>
      <c r="K9" s="59">
        <v>54160893</v>
      </c>
      <c r="L9" s="60">
        <v>62220875</v>
      </c>
      <c r="M9" s="60">
        <v>32643000</v>
      </c>
      <c r="N9" s="59">
        <v>149024768</v>
      </c>
      <c r="O9" s="59"/>
      <c r="P9" s="60"/>
      <c r="Q9" s="60"/>
      <c r="R9" s="59"/>
      <c r="S9" s="59"/>
      <c r="T9" s="60"/>
      <c r="U9" s="60"/>
      <c r="V9" s="59"/>
      <c r="W9" s="59">
        <v>285442110</v>
      </c>
      <c r="X9" s="60">
        <v>339775710</v>
      </c>
      <c r="Y9" s="59">
        <v>-54333600</v>
      </c>
      <c r="Z9" s="61">
        <v>-15.99</v>
      </c>
      <c r="AA9" s="62">
        <v>679551420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250176000</v>
      </c>
      <c r="D11" s="363">
        <f aca="true" t="shared" si="3" ref="D11:AA11">+D12</f>
        <v>0</v>
      </c>
      <c r="E11" s="362">
        <f t="shared" si="3"/>
        <v>886095000</v>
      </c>
      <c r="F11" s="364">
        <f t="shared" si="3"/>
        <v>886095000</v>
      </c>
      <c r="G11" s="364">
        <f t="shared" si="3"/>
        <v>0</v>
      </c>
      <c r="H11" s="362">
        <f t="shared" si="3"/>
        <v>5568000</v>
      </c>
      <c r="I11" s="362">
        <f t="shared" si="3"/>
        <v>53702000</v>
      </c>
      <c r="J11" s="364">
        <f t="shared" si="3"/>
        <v>59270000</v>
      </c>
      <c r="K11" s="364">
        <f t="shared" si="3"/>
        <v>130285591</v>
      </c>
      <c r="L11" s="362">
        <f t="shared" si="3"/>
        <v>-42145000</v>
      </c>
      <c r="M11" s="362">
        <f t="shared" si="3"/>
        <v>28877000</v>
      </c>
      <c r="N11" s="364">
        <f t="shared" si="3"/>
        <v>117017591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176287591</v>
      </c>
      <c r="X11" s="362">
        <f t="shared" si="3"/>
        <v>443047500</v>
      </c>
      <c r="Y11" s="364">
        <f t="shared" si="3"/>
        <v>-266759909</v>
      </c>
      <c r="Z11" s="365">
        <f>+IF(X11&lt;&gt;0,+(Y11/X11)*100,0)</f>
        <v>-60.21022779724522</v>
      </c>
      <c r="AA11" s="366">
        <f t="shared" si="3"/>
        <v>886095000</v>
      </c>
    </row>
    <row r="12" spans="1:27" ht="12.75">
      <c r="A12" s="291" t="s">
        <v>233</v>
      </c>
      <c r="B12" s="136"/>
      <c r="C12" s="60">
        <v>250176000</v>
      </c>
      <c r="D12" s="340"/>
      <c r="E12" s="60">
        <v>886095000</v>
      </c>
      <c r="F12" s="59">
        <v>886095000</v>
      </c>
      <c r="G12" s="59"/>
      <c r="H12" s="60">
        <v>5568000</v>
      </c>
      <c r="I12" s="60">
        <v>53702000</v>
      </c>
      <c r="J12" s="59">
        <v>59270000</v>
      </c>
      <c r="K12" s="59">
        <v>130285591</v>
      </c>
      <c r="L12" s="60">
        <v>-42145000</v>
      </c>
      <c r="M12" s="60">
        <v>28877000</v>
      </c>
      <c r="N12" s="59">
        <v>117017591</v>
      </c>
      <c r="O12" s="59"/>
      <c r="P12" s="60"/>
      <c r="Q12" s="60"/>
      <c r="R12" s="59"/>
      <c r="S12" s="59"/>
      <c r="T12" s="60"/>
      <c r="U12" s="60"/>
      <c r="V12" s="59"/>
      <c r="W12" s="59">
        <v>176287591</v>
      </c>
      <c r="X12" s="60">
        <v>443047500</v>
      </c>
      <c r="Y12" s="59">
        <v>-266759909</v>
      </c>
      <c r="Z12" s="61">
        <v>-60.21</v>
      </c>
      <c r="AA12" s="62">
        <v>886095000</v>
      </c>
    </row>
    <row r="13" spans="1:27" ht="12.75">
      <c r="A13" s="361" t="s">
        <v>209</v>
      </c>
      <c r="B13" s="136"/>
      <c r="C13" s="275">
        <f>+C14</f>
        <v>565850000</v>
      </c>
      <c r="D13" s="341">
        <f aca="true" t="shared" si="4" ref="D13:AA13">+D14</f>
        <v>0</v>
      </c>
      <c r="E13" s="275">
        <f t="shared" si="4"/>
        <v>30000000</v>
      </c>
      <c r="F13" s="342">
        <f t="shared" si="4"/>
        <v>30000000</v>
      </c>
      <c r="G13" s="342">
        <f t="shared" si="4"/>
        <v>1114000</v>
      </c>
      <c r="H13" s="275">
        <f t="shared" si="4"/>
        <v>18160000</v>
      </c>
      <c r="I13" s="275">
        <f t="shared" si="4"/>
        <v>10859000</v>
      </c>
      <c r="J13" s="342">
        <f t="shared" si="4"/>
        <v>30133000</v>
      </c>
      <c r="K13" s="342">
        <f t="shared" si="4"/>
        <v>3570000</v>
      </c>
      <c r="L13" s="275">
        <f t="shared" si="4"/>
        <v>4219000</v>
      </c>
      <c r="M13" s="275">
        <f t="shared" si="4"/>
        <v>6866000</v>
      </c>
      <c r="N13" s="342">
        <f t="shared" si="4"/>
        <v>14655000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44788000</v>
      </c>
      <c r="X13" s="275">
        <f t="shared" si="4"/>
        <v>15000000</v>
      </c>
      <c r="Y13" s="342">
        <f t="shared" si="4"/>
        <v>29788000</v>
      </c>
      <c r="Z13" s="335">
        <f>+IF(X13&lt;&gt;0,+(Y13/X13)*100,0)</f>
        <v>198.58666666666667</v>
      </c>
      <c r="AA13" s="273">
        <f t="shared" si="4"/>
        <v>30000000</v>
      </c>
    </row>
    <row r="14" spans="1:27" ht="12.75">
      <c r="A14" s="291" t="s">
        <v>234</v>
      </c>
      <c r="B14" s="136"/>
      <c r="C14" s="60">
        <v>565850000</v>
      </c>
      <c r="D14" s="340"/>
      <c r="E14" s="60">
        <v>30000000</v>
      </c>
      <c r="F14" s="59">
        <v>30000000</v>
      </c>
      <c r="G14" s="59">
        <v>1114000</v>
      </c>
      <c r="H14" s="60">
        <v>18160000</v>
      </c>
      <c r="I14" s="60">
        <v>10859000</v>
      </c>
      <c r="J14" s="59">
        <v>30133000</v>
      </c>
      <c r="K14" s="59">
        <v>3570000</v>
      </c>
      <c r="L14" s="60">
        <v>4219000</v>
      </c>
      <c r="M14" s="60">
        <v>6866000</v>
      </c>
      <c r="N14" s="59">
        <v>14655000</v>
      </c>
      <c r="O14" s="59"/>
      <c r="P14" s="60"/>
      <c r="Q14" s="60"/>
      <c r="R14" s="59"/>
      <c r="S14" s="59"/>
      <c r="T14" s="60"/>
      <c r="U14" s="60"/>
      <c r="V14" s="59"/>
      <c r="W14" s="59">
        <v>44788000</v>
      </c>
      <c r="X14" s="60">
        <v>15000000</v>
      </c>
      <c r="Y14" s="59">
        <v>29788000</v>
      </c>
      <c r="Z14" s="61">
        <v>198.59</v>
      </c>
      <c r="AA14" s="62">
        <v>30000000</v>
      </c>
    </row>
    <row r="15" spans="1:27" ht="12.75">
      <c r="A15" s="361" t="s">
        <v>210</v>
      </c>
      <c r="B15" s="136"/>
      <c r="C15" s="60">
        <f aca="true" t="shared" si="5" ref="C15:Y15">SUM(C16:C20)</f>
        <v>2564938000</v>
      </c>
      <c r="D15" s="340">
        <f t="shared" si="5"/>
        <v>0</v>
      </c>
      <c r="E15" s="60">
        <f t="shared" si="5"/>
        <v>172889000</v>
      </c>
      <c r="F15" s="59">
        <f t="shared" si="5"/>
        <v>172889000</v>
      </c>
      <c r="G15" s="59">
        <f t="shared" si="5"/>
        <v>1249000</v>
      </c>
      <c r="H15" s="60">
        <f t="shared" si="5"/>
        <v>8968000</v>
      </c>
      <c r="I15" s="60">
        <f t="shared" si="5"/>
        <v>1784082</v>
      </c>
      <c r="J15" s="59">
        <f t="shared" si="5"/>
        <v>12001082</v>
      </c>
      <c r="K15" s="59">
        <f t="shared" si="5"/>
        <v>30119299</v>
      </c>
      <c r="L15" s="60">
        <f t="shared" si="5"/>
        <v>206545000</v>
      </c>
      <c r="M15" s="60">
        <f t="shared" si="5"/>
        <v>180781000</v>
      </c>
      <c r="N15" s="59">
        <f t="shared" si="5"/>
        <v>417445299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429446381</v>
      </c>
      <c r="X15" s="60">
        <f t="shared" si="5"/>
        <v>86444500</v>
      </c>
      <c r="Y15" s="59">
        <f t="shared" si="5"/>
        <v>343001881</v>
      </c>
      <c r="Z15" s="61">
        <f>+IF(X15&lt;&gt;0,+(Y15/X15)*100,0)</f>
        <v>396.7885533492588</v>
      </c>
      <c r="AA15" s="62">
        <f>SUM(AA16:AA20)</f>
        <v>172889000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974000</v>
      </c>
      <c r="N16" s="59">
        <v>974000</v>
      </c>
      <c r="O16" s="59"/>
      <c r="P16" s="60"/>
      <c r="Q16" s="60"/>
      <c r="R16" s="59"/>
      <c r="S16" s="59"/>
      <c r="T16" s="60"/>
      <c r="U16" s="60"/>
      <c r="V16" s="59"/>
      <c r="W16" s="59">
        <v>974000</v>
      </c>
      <c r="X16" s="60"/>
      <c r="Y16" s="59">
        <v>974000</v>
      </c>
      <c r="Z16" s="61"/>
      <c r="AA16" s="62"/>
    </row>
    <row r="17" spans="1:27" ht="12.75">
      <c r="A17" s="291" t="s">
        <v>236</v>
      </c>
      <c r="B17" s="136"/>
      <c r="C17" s="60">
        <v>1030740000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890030000</v>
      </c>
      <c r="D18" s="340"/>
      <c r="E18" s="60"/>
      <c r="F18" s="59"/>
      <c r="G18" s="59">
        <v>840000</v>
      </c>
      <c r="H18" s="60">
        <v>2562000</v>
      </c>
      <c r="I18" s="60">
        <v>864000</v>
      </c>
      <c r="J18" s="59">
        <v>4266000</v>
      </c>
      <c r="K18" s="59">
        <v>21944000</v>
      </c>
      <c r="L18" s="60">
        <v>207422000</v>
      </c>
      <c r="M18" s="60">
        <v>145207000</v>
      </c>
      <c r="N18" s="59">
        <v>374573000</v>
      </c>
      <c r="O18" s="59"/>
      <c r="P18" s="60"/>
      <c r="Q18" s="60"/>
      <c r="R18" s="59"/>
      <c r="S18" s="59"/>
      <c r="T18" s="60"/>
      <c r="U18" s="60"/>
      <c r="V18" s="59"/>
      <c r="W18" s="59">
        <v>378839000</v>
      </c>
      <c r="X18" s="60"/>
      <c r="Y18" s="59">
        <v>378839000</v>
      </c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644168000</v>
      </c>
      <c r="D20" s="340"/>
      <c r="E20" s="60">
        <v>172889000</v>
      </c>
      <c r="F20" s="59">
        <v>172889000</v>
      </c>
      <c r="G20" s="59">
        <v>409000</v>
      </c>
      <c r="H20" s="60">
        <v>6406000</v>
      </c>
      <c r="I20" s="60">
        <v>920082</v>
      </c>
      <c r="J20" s="59">
        <v>7735082</v>
      </c>
      <c r="K20" s="59">
        <v>8175299</v>
      </c>
      <c r="L20" s="60">
        <v>-877000</v>
      </c>
      <c r="M20" s="60">
        <v>34600000</v>
      </c>
      <c r="N20" s="59">
        <v>41898299</v>
      </c>
      <c r="O20" s="59"/>
      <c r="P20" s="60"/>
      <c r="Q20" s="60"/>
      <c r="R20" s="59"/>
      <c r="S20" s="59"/>
      <c r="T20" s="60"/>
      <c r="U20" s="60"/>
      <c r="V20" s="59"/>
      <c r="W20" s="59">
        <v>49633381</v>
      </c>
      <c r="X20" s="60">
        <v>86444500</v>
      </c>
      <c r="Y20" s="59">
        <v>-36811119</v>
      </c>
      <c r="Z20" s="61">
        <v>-42.58</v>
      </c>
      <c r="AA20" s="62">
        <v>172889000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1082444000</v>
      </c>
      <c r="D22" s="344">
        <f t="shared" si="6"/>
        <v>0</v>
      </c>
      <c r="E22" s="343">
        <f t="shared" si="6"/>
        <v>199004113</v>
      </c>
      <c r="F22" s="345">
        <f t="shared" si="6"/>
        <v>199004113</v>
      </c>
      <c r="G22" s="345">
        <f t="shared" si="6"/>
        <v>0</v>
      </c>
      <c r="H22" s="343">
        <f t="shared" si="6"/>
        <v>1250000</v>
      </c>
      <c r="I22" s="343">
        <f t="shared" si="6"/>
        <v>5270810</v>
      </c>
      <c r="J22" s="345">
        <f t="shared" si="6"/>
        <v>6520810</v>
      </c>
      <c r="K22" s="345">
        <f t="shared" si="6"/>
        <v>9353511</v>
      </c>
      <c r="L22" s="343">
        <f t="shared" si="6"/>
        <v>86468159</v>
      </c>
      <c r="M22" s="343">
        <f t="shared" si="6"/>
        <v>93760000</v>
      </c>
      <c r="N22" s="345">
        <f t="shared" si="6"/>
        <v>189581670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196102480</v>
      </c>
      <c r="X22" s="343">
        <f t="shared" si="6"/>
        <v>99502057</v>
      </c>
      <c r="Y22" s="345">
        <f t="shared" si="6"/>
        <v>96600423</v>
      </c>
      <c r="Z22" s="336">
        <f>+IF(X22&lt;&gt;0,+(Y22/X22)*100,0)</f>
        <v>97.08384521136081</v>
      </c>
      <c r="AA22" s="350">
        <f>SUM(AA23:AA32)</f>
        <v>199004113</v>
      </c>
    </row>
    <row r="23" spans="1:27" ht="12.75">
      <c r="A23" s="361" t="s">
        <v>238</v>
      </c>
      <c r="B23" s="142"/>
      <c r="C23" s="60">
        <v>60736000</v>
      </c>
      <c r="D23" s="340"/>
      <c r="E23" s="60"/>
      <c r="F23" s="59"/>
      <c r="G23" s="59"/>
      <c r="H23" s="60"/>
      <c r="I23" s="60">
        <v>2579506</v>
      </c>
      <c r="J23" s="59">
        <v>2579506</v>
      </c>
      <c r="K23" s="59">
        <v>4746000</v>
      </c>
      <c r="L23" s="60">
        <v>919000</v>
      </c>
      <c r="M23" s="60">
        <v>8710000</v>
      </c>
      <c r="N23" s="59">
        <v>14375000</v>
      </c>
      <c r="O23" s="59"/>
      <c r="P23" s="60"/>
      <c r="Q23" s="60"/>
      <c r="R23" s="59"/>
      <c r="S23" s="59"/>
      <c r="T23" s="60"/>
      <c r="U23" s="60"/>
      <c r="V23" s="59"/>
      <c r="W23" s="59">
        <v>16954506</v>
      </c>
      <c r="X23" s="60"/>
      <c r="Y23" s="59">
        <v>16954506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17428000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>
        <v>14000</v>
      </c>
      <c r="N26" s="364">
        <v>14000</v>
      </c>
      <c r="O26" s="364"/>
      <c r="P26" s="362"/>
      <c r="Q26" s="362"/>
      <c r="R26" s="364"/>
      <c r="S26" s="364"/>
      <c r="T26" s="362"/>
      <c r="U26" s="362"/>
      <c r="V26" s="364"/>
      <c r="W26" s="364">
        <v>14000</v>
      </c>
      <c r="X26" s="362"/>
      <c r="Y26" s="364">
        <v>14000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>
        <v>24000</v>
      </c>
      <c r="M27" s="60"/>
      <c r="N27" s="59">
        <v>24000</v>
      </c>
      <c r="O27" s="59"/>
      <c r="P27" s="60"/>
      <c r="Q27" s="60"/>
      <c r="R27" s="59"/>
      <c r="S27" s="59"/>
      <c r="T27" s="60"/>
      <c r="U27" s="60"/>
      <c r="V27" s="59"/>
      <c r="W27" s="59">
        <v>24000</v>
      </c>
      <c r="X27" s="60"/>
      <c r="Y27" s="59">
        <v>24000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>
        <v>1250000</v>
      </c>
      <c r="I29" s="60">
        <v>1023304</v>
      </c>
      <c r="J29" s="59">
        <v>2273304</v>
      </c>
      <c r="K29" s="59"/>
      <c r="L29" s="60">
        <v>76089159</v>
      </c>
      <c r="M29" s="60">
        <v>51123000</v>
      </c>
      <c r="N29" s="59">
        <v>127212159</v>
      </c>
      <c r="O29" s="59"/>
      <c r="P29" s="60"/>
      <c r="Q29" s="60"/>
      <c r="R29" s="59"/>
      <c r="S29" s="59"/>
      <c r="T29" s="60"/>
      <c r="U29" s="60"/>
      <c r="V29" s="59"/>
      <c r="W29" s="59">
        <v>129485463</v>
      </c>
      <c r="X29" s="60"/>
      <c r="Y29" s="59">
        <v>129485463</v>
      </c>
      <c r="Z29" s="61"/>
      <c r="AA29" s="62"/>
    </row>
    <row r="30" spans="1:27" ht="12.75">
      <c r="A30" s="361" t="s">
        <v>245</v>
      </c>
      <c r="B30" s="136"/>
      <c r="C30" s="60">
        <v>145148000</v>
      </c>
      <c r="D30" s="340"/>
      <c r="E30" s="60"/>
      <c r="F30" s="59"/>
      <c r="G30" s="59"/>
      <c r="H30" s="60"/>
      <c r="I30" s="60"/>
      <c r="J30" s="59"/>
      <c r="K30" s="59">
        <v>-3318000</v>
      </c>
      <c r="L30" s="60">
        <v>5216000</v>
      </c>
      <c r="M30" s="60">
        <v>5896000</v>
      </c>
      <c r="N30" s="59">
        <v>7794000</v>
      </c>
      <c r="O30" s="59"/>
      <c r="P30" s="60"/>
      <c r="Q30" s="60"/>
      <c r="R30" s="59"/>
      <c r="S30" s="59"/>
      <c r="T30" s="60"/>
      <c r="U30" s="60"/>
      <c r="V30" s="59"/>
      <c r="W30" s="59">
        <v>7794000</v>
      </c>
      <c r="X30" s="60"/>
      <c r="Y30" s="59">
        <v>7794000</v>
      </c>
      <c r="Z30" s="61"/>
      <c r="AA30" s="62"/>
    </row>
    <row r="31" spans="1:27" ht="12.75">
      <c r="A31" s="361" t="s">
        <v>246</v>
      </c>
      <c r="B31" s="300"/>
      <c r="C31" s="60">
        <v>2992000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856140000</v>
      </c>
      <c r="D32" s="340"/>
      <c r="E32" s="60">
        <v>199004113</v>
      </c>
      <c r="F32" s="59">
        <v>199004113</v>
      </c>
      <c r="G32" s="59"/>
      <c r="H32" s="60"/>
      <c r="I32" s="60">
        <v>1668000</v>
      </c>
      <c r="J32" s="59">
        <v>1668000</v>
      </c>
      <c r="K32" s="59">
        <v>7925511</v>
      </c>
      <c r="L32" s="60">
        <v>4220000</v>
      </c>
      <c r="M32" s="60">
        <v>28017000</v>
      </c>
      <c r="N32" s="59">
        <v>40162511</v>
      </c>
      <c r="O32" s="59"/>
      <c r="P32" s="60"/>
      <c r="Q32" s="60"/>
      <c r="R32" s="59"/>
      <c r="S32" s="59"/>
      <c r="T32" s="60"/>
      <c r="U32" s="60"/>
      <c r="V32" s="59"/>
      <c r="W32" s="59">
        <v>41830511</v>
      </c>
      <c r="X32" s="60">
        <v>99502057</v>
      </c>
      <c r="Y32" s="59">
        <v>-57671546</v>
      </c>
      <c r="Z32" s="61">
        <v>-57.96</v>
      </c>
      <c r="AA32" s="62">
        <v>199004113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80000000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>
        <v>80000000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75000000</v>
      </c>
      <c r="F37" s="345">
        <f t="shared" si="8"/>
        <v>75000000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37500000</v>
      </c>
      <c r="Y37" s="345">
        <f t="shared" si="8"/>
        <v>-37500000</v>
      </c>
      <c r="Z37" s="336">
        <f>+IF(X37&lt;&gt;0,+(Y37/X37)*100,0)</f>
        <v>-100</v>
      </c>
      <c r="AA37" s="350">
        <f t="shared" si="8"/>
        <v>75000000</v>
      </c>
    </row>
    <row r="38" spans="1:27" ht="12.75">
      <c r="A38" s="361" t="s">
        <v>214</v>
      </c>
      <c r="B38" s="142"/>
      <c r="C38" s="60"/>
      <c r="D38" s="340"/>
      <c r="E38" s="60">
        <v>75000000</v>
      </c>
      <c r="F38" s="59">
        <v>75000000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37500000</v>
      </c>
      <c r="Y38" s="59">
        <v>-37500000</v>
      </c>
      <c r="Z38" s="61">
        <v>-100</v>
      </c>
      <c r="AA38" s="62">
        <v>75000000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4528817393</v>
      </c>
      <c r="D40" s="344">
        <f t="shared" si="9"/>
        <v>0</v>
      </c>
      <c r="E40" s="343">
        <f t="shared" si="9"/>
        <v>990499014</v>
      </c>
      <c r="F40" s="345">
        <f t="shared" si="9"/>
        <v>990499014</v>
      </c>
      <c r="G40" s="345">
        <f t="shared" si="9"/>
        <v>8300000</v>
      </c>
      <c r="H40" s="343">
        <f t="shared" si="9"/>
        <v>40032000</v>
      </c>
      <c r="I40" s="343">
        <f t="shared" si="9"/>
        <v>5527604</v>
      </c>
      <c r="J40" s="345">
        <f t="shared" si="9"/>
        <v>53859604</v>
      </c>
      <c r="K40" s="345">
        <f t="shared" si="9"/>
        <v>20404141</v>
      </c>
      <c r="L40" s="343">
        <f t="shared" si="9"/>
        <v>6806413</v>
      </c>
      <c r="M40" s="343">
        <f t="shared" si="9"/>
        <v>78235000</v>
      </c>
      <c r="N40" s="345">
        <f t="shared" si="9"/>
        <v>105445554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159305158</v>
      </c>
      <c r="X40" s="343">
        <f t="shared" si="9"/>
        <v>495249507</v>
      </c>
      <c r="Y40" s="345">
        <f t="shared" si="9"/>
        <v>-335944349</v>
      </c>
      <c r="Z40" s="336">
        <f>+IF(X40&lt;&gt;0,+(Y40/X40)*100,0)</f>
        <v>-67.83335354233881</v>
      </c>
      <c r="AA40" s="350">
        <f>SUM(AA41:AA49)</f>
        <v>990499014</v>
      </c>
    </row>
    <row r="41" spans="1:27" ht="12.75">
      <c r="A41" s="361" t="s">
        <v>249</v>
      </c>
      <c r="B41" s="142"/>
      <c r="C41" s="362">
        <v>48328000</v>
      </c>
      <c r="D41" s="363"/>
      <c r="E41" s="362"/>
      <c r="F41" s="364"/>
      <c r="G41" s="364"/>
      <c r="H41" s="362"/>
      <c r="I41" s="362"/>
      <c r="J41" s="364"/>
      <c r="K41" s="364">
        <v>12728344</v>
      </c>
      <c r="L41" s="362">
        <v>128000</v>
      </c>
      <c r="M41" s="362"/>
      <c r="N41" s="364">
        <v>12856344</v>
      </c>
      <c r="O41" s="364"/>
      <c r="P41" s="362"/>
      <c r="Q41" s="362"/>
      <c r="R41" s="364"/>
      <c r="S41" s="364"/>
      <c r="T41" s="362"/>
      <c r="U41" s="362"/>
      <c r="V41" s="364"/>
      <c r="W41" s="364">
        <v>12856344</v>
      </c>
      <c r="X41" s="362"/>
      <c r="Y41" s="364">
        <v>12856344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175526000</v>
      </c>
      <c r="D43" s="369"/>
      <c r="E43" s="305"/>
      <c r="F43" s="370"/>
      <c r="G43" s="370"/>
      <c r="H43" s="305">
        <v>4450000</v>
      </c>
      <c r="I43" s="305">
        <v>1585000</v>
      </c>
      <c r="J43" s="370">
        <v>6035000</v>
      </c>
      <c r="K43" s="370">
        <v>2102000</v>
      </c>
      <c r="L43" s="305">
        <v>-1584800</v>
      </c>
      <c r="M43" s="305">
        <v>580000</v>
      </c>
      <c r="N43" s="370">
        <v>1097200</v>
      </c>
      <c r="O43" s="370"/>
      <c r="P43" s="305"/>
      <c r="Q43" s="305"/>
      <c r="R43" s="370"/>
      <c r="S43" s="370"/>
      <c r="T43" s="305"/>
      <c r="U43" s="305"/>
      <c r="V43" s="370"/>
      <c r="W43" s="370">
        <v>7132200</v>
      </c>
      <c r="X43" s="305"/>
      <c r="Y43" s="370">
        <v>7132200</v>
      </c>
      <c r="Z43" s="371"/>
      <c r="AA43" s="303"/>
    </row>
    <row r="44" spans="1:27" ht="12.75">
      <c r="A44" s="361" t="s">
        <v>252</v>
      </c>
      <c r="B44" s="136"/>
      <c r="C44" s="60">
        <v>47588000</v>
      </c>
      <c r="D44" s="368"/>
      <c r="E44" s="54"/>
      <c r="F44" s="53"/>
      <c r="G44" s="53">
        <v>128000</v>
      </c>
      <c r="H44" s="54">
        <v>735000</v>
      </c>
      <c r="I44" s="54">
        <v>725000</v>
      </c>
      <c r="J44" s="53">
        <v>1588000</v>
      </c>
      <c r="K44" s="53">
        <v>1030000</v>
      </c>
      <c r="L44" s="54">
        <v>583213</v>
      </c>
      <c r="M44" s="54">
        <v>626000</v>
      </c>
      <c r="N44" s="53">
        <v>2239213</v>
      </c>
      <c r="O44" s="53"/>
      <c r="P44" s="54"/>
      <c r="Q44" s="54"/>
      <c r="R44" s="53"/>
      <c r="S44" s="53"/>
      <c r="T44" s="54"/>
      <c r="U44" s="54"/>
      <c r="V44" s="53"/>
      <c r="W44" s="53">
        <v>3827213</v>
      </c>
      <c r="X44" s="54"/>
      <c r="Y44" s="53">
        <v>3827213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2684000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460842000</v>
      </c>
      <c r="D48" s="368"/>
      <c r="E48" s="54"/>
      <c r="F48" s="53"/>
      <c r="G48" s="53"/>
      <c r="H48" s="54">
        <v>27300000</v>
      </c>
      <c r="I48" s="54">
        <v>1693000</v>
      </c>
      <c r="J48" s="53">
        <v>28993000</v>
      </c>
      <c r="K48" s="53">
        <v>3429000</v>
      </c>
      <c r="L48" s="54">
        <v>231000</v>
      </c>
      <c r="M48" s="54">
        <v>4288000</v>
      </c>
      <c r="N48" s="53">
        <v>7948000</v>
      </c>
      <c r="O48" s="53"/>
      <c r="P48" s="54"/>
      <c r="Q48" s="54"/>
      <c r="R48" s="53"/>
      <c r="S48" s="53"/>
      <c r="T48" s="54"/>
      <c r="U48" s="54"/>
      <c r="V48" s="53"/>
      <c r="W48" s="53">
        <v>36941000</v>
      </c>
      <c r="X48" s="54"/>
      <c r="Y48" s="53">
        <v>36941000</v>
      </c>
      <c r="Z48" s="94"/>
      <c r="AA48" s="95"/>
    </row>
    <row r="49" spans="1:27" ht="12.75">
      <c r="A49" s="361" t="s">
        <v>93</v>
      </c>
      <c r="B49" s="136"/>
      <c r="C49" s="54">
        <v>3793849393</v>
      </c>
      <c r="D49" s="368"/>
      <c r="E49" s="54">
        <v>990499014</v>
      </c>
      <c r="F49" s="53">
        <v>990499014</v>
      </c>
      <c r="G49" s="53">
        <v>8172000</v>
      </c>
      <c r="H49" s="54">
        <v>7547000</v>
      </c>
      <c r="I49" s="54">
        <v>1524604</v>
      </c>
      <c r="J49" s="53">
        <v>17243604</v>
      </c>
      <c r="K49" s="53">
        <v>1114797</v>
      </c>
      <c r="L49" s="54">
        <v>7449000</v>
      </c>
      <c r="M49" s="54">
        <v>72741000</v>
      </c>
      <c r="N49" s="53">
        <v>81304797</v>
      </c>
      <c r="O49" s="53"/>
      <c r="P49" s="54"/>
      <c r="Q49" s="54"/>
      <c r="R49" s="53"/>
      <c r="S49" s="53"/>
      <c r="T49" s="54"/>
      <c r="U49" s="54"/>
      <c r="V49" s="53"/>
      <c r="W49" s="53">
        <v>98548401</v>
      </c>
      <c r="X49" s="54">
        <v>495249507</v>
      </c>
      <c r="Y49" s="53">
        <v>-396701106</v>
      </c>
      <c r="Z49" s="94">
        <v>-80.1</v>
      </c>
      <c r="AA49" s="95">
        <v>990499014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3236000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91000</v>
      </c>
      <c r="H54" s="343">
        <f t="shared" si="12"/>
        <v>0</v>
      </c>
      <c r="I54" s="343">
        <f t="shared" si="12"/>
        <v>0</v>
      </c>
      <c r="J54" s="345">
        <f t="shared" si="12"/>
        <v>91000</v>
      </c>
      <c r="K54" s="345">
        <f t="shared" si="12"/>
        <v>169000</v>
      </c>
      <c r="L54" s="343">
        <f t="shared" si="12"/>
        <v>0</v>
      </c>
      <c r="M54" s="343">
        <f t="shared" si="12"/>
        <v>0</v>
      </c>
      <c r="N54" s="345">
        <f t="shared" si="12"/>
        <v>169000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260000</v>
      </c>
      <c r="X54" s="343">
        <f t="shared" si="12"/>
        <v>0</v>
      </c>
      <c r="Y54" s="345">
        <f t="shared" si="12"/>
        <v>260000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>
        <v>3236000</v>
      </c>
      <c r="D55" s="340"/>
      <c r="E55" s="60"/>
      <c r="F55" s="59"/>
      <c r="G55" s="59">
        <v>91000</v>
      </c>
      <c r="H55" s="60"/>
      <c r="I55" s="60"/>
      <c r="J55" s="59">
        <v>91000</v>
      </c>
      <c r="K55" s="59">
        <v>169000</v>
      </c>
      <c r="L55" s="60"/>
      <c r="M55" s="60"/>
      <c r="N55" s="59">
        <v>169000</v>
      </c>
      <c r="O55" s="59"/>
      <c r="P55" s="60"/>
      <c r="Q55" s="60"/>
      <c r="R55" s="59"/>
      <c r="S55" s="59"/>
      <c r="T55" s="60"/>
      <c r="U55" s="60"/>
      <c r="V55" s="59"/>
      <c r="W55" s="59">
        <v>260000</v>
      </c>
      <c r="X55" s="60"/>
      <c r="Y55" s="59">
        <v>260000</v>
      </c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532412000</v>
      </c>
      <c r="D57" s="344">
        <f aca="true" t="shared" si="13" ref="D57:AA57">+D58</f>
        <v>0</v>
      </c>
      <c r="E57" s="343">
        <f t="shared" si="13"/>
        <v>143363000</v>
      </c>
      <c r="F57" s="345">
        <f t="shared" si="13"/>
        <v>143363000</v>
      </c>
      <c r="G57" s="345">
        <f t="shared" si="13"/>
        <v>0</v>
      </c>
      <c r="H57" s="343">
        <f t="shared" si="13"/>
        <v>0</v>
      </c>
      <c r="I57" s="343">
        <f t="shared" si="13"/>
        <v>3000</v>
      </c>
      <c r="J57" s="345">
        <f t="shared" si="13"/>
        <v>3000</v>
      </c>
      <c r="K57" s="345">
        <f t="shared" si="13"/>
        <v>90000000</v>
      </c>
      <c r="L57" s="343">
        <f t="shared" si="13"/>
        <v>-89815000</v>
      </c>
      <c r="M57" s="343">
        <f t="shared" si="13"/>
        <v>0</v>
      </c>
      <c r="N57" s="345">
        <f t="shared" si="13"/>
        <v>185000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188000</v>
      </c>
      <c r="X57" s="343">
        <f t="shared" si="13"/>
        <v>71681500</v>
      </c>
      <c r="Y57" s="345">
        <f t="shared" si="13"/>
        <v>-71493500</v>
      </c>
      <c r="Z57" s="336">
        <f>+IF(X57&lt;&gt;0,+(Y57/X57)*100,0)</f>
        <v>-99.73772870266386</v>
      </c>
      <c r="AA57" s="350">
        <f t="shared" si="13"/>
        <v>143363000</v>
      </c>
    </row>
    <row r="58" spans="1:27" ht="12.75">
      <c r="A58" s="361" t="s">
        <v>218</v>
      </c>
      <c r="B58" s="136"/>
      <c r="C58" s="60">
        <v>532412000</v>
      </c>
      <c r="D58" s="340"/>
      <c r="E58" s="60">
        <v>143363000</v>
      </c>
      <c r="F58" s="59">
        <v>143363000</v>
      </c>
      <c r="G58" s="59"/>
      <c r="H58" s="60"/>
      <c r="I58" s="60">
        <v>3000</v>
      </c>
      <c r="J58" s="59">
        <v>3000</v>
      </c>
      <c r="K58" s="59">
        <v>90000000</v>
      </c>
      <c r="L58" s="60">
        <v>-89815000</v>
      </c>
      <c r="M58" s="60"/>
      <c r="N58" s="59">
        <v>185000</v>
      </c>
      <c r="O58" s="59"/>
      <c r="P58" s="60"/>
      <c r="Q58" s="60"/>
      <c r="R58" s="59"/>
      <c r="S58" s="59"/>
      <c r="T58" s="60"/>
      <c r="U58" s="60"/>
      <c r="V58" s="59"/>
      <c r="W58" s="59">
        <v>188000</v>
      </c>
      <c r="X58" s="60">
        <v>71681500</v>
      </c>
      <c r="Y58" s="59">
        <v>-71493500</v>
      </c>
      <c r="Z58" s="61">
        <v>-99.74</v>
      </c>
      <c r="AA58" s="62">
        <v>143363000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13816181393</v>
      </c>
      <c r="D60" s="346">
        <f t="shared" si="14"/>
        <v>0</v>
      </c>
      <c r="E60" s="219">
        <f t="shared" si="14"/>
        <v>4097864547</v>
      </c>
      <c r="F60" s="264">
        <f t="shared" si="14"/>
        <v>4097864547</v>
      </c>
      <c r="G60" s="264">
        <f t="shared" si="14"/>
        <v>49082000</v>
      </c>
      <c r="H60" s="219">
        <f t="shared" si="14"/>
        <v>225531000</v>
      </c>
      <c r="I60" s="219">
        <f t="shared" si="14"/>
        <v>177657689</v>
      </c>
      <c r="J60" s="264">
        <f t="shared" si="14"/>
        <v>452270689</v>
      </c>
      <c r="K60" s="264">
        <f t="shared" si="14"/>
        <v>435519469</v>
      </c>
      <c r="L60" s="219">
        <f t="shared" si="14"/>
        <v>374358772</v>
      </c>
      <c r="M60" s="219">
        <f t="shared" si="14"/>
        <v>668576000</v>
      </c>
      <c r="N60" s="264">
        <f t="shared" si="14"/>
        <v>1478454241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1930724930</v>
      </c>
      <c r="X60" s="219">
        <f t="shared" si="14"/>
        <v>2048932274</v>
      </c>
      <c r="Y60" s="264">
        <f t="shared" si="14"/>
        <v>-118207344</v>
      </c>
      <c r="Z60" s="337">
        <f>+IF(X60&lt;&gt;0,+(Y60/X60)*100,0)</f>
        <v>-5.76921675254943</v>
      </c>
      <c r="AA60" s="232">
        <f>+AA57+AA54+AA51+AA40+AA37+AA34+AA22+AA5</f>
        <v>4097864547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1917148777</v>
      </c>
      <c r="F5" s="358">
        <f t="shared" si="0"/>
        <v>1917148777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958574389</v>
      </c>
      <c r="Y5" s="358">
        <f t="shared" si="0"/>
        <v>-958574389</v>
      </c>
      <c r="Z5" s="359">
        <f>+IF(X5&lt;&gt;0,+(Y5/X5)*100,0)</f>
        <v>-100</v>
      </c>
      <c r="AA5" s="360">
        <f>+AA6+AA8+AA11+AA13+AA15</f>
        <v>1917148777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907109000</v>
      </c>
      <c r="F6" s="59">
        <f t="shared" si="1"/>
        <v>907109000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453554500</v>
      </c>
      <c r="Y6" s="59">
        <f t="shared" si="1"/>
        <v>-453554500</v>
      </c>
      <c r="Z6" s="61">
        <f>+IF(X6&lt;&gt;0,+(Y6/X6)*100,0)</f>
        <v>-100</v>
      </c>
      <c r="AA6" s="62">
        <f t="shared" si="1"/>
        <v>907109000</v>
      </c>
    </row>
    <row r="7" spans="1:27" ht="12.75">
      <c r="A7" s="291" t="s">
        <v>230</v>
      </c>
      <c r="B7" s="142"/>
      <c r="C7" s="60"/>
      <c r="D7" s="340"/>
      <c r="E7" s="60">
        <v>907109000</v>
      </c>
      <c r="F7" s="59">
        <v>907109000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453554500</v>
      </c>
      <c r="Y7" s="59">
        <v>-453554500</v>
      </c>
      <c r="Z7" s="61">
        <v>-100</v>
      </c>
      <c r="AA7" s="62">
        <v>907109000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333060000</v>
      </c>
      <c r="F8" s="59">
        <f t="shared" si="2"/>
        <v>333060000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166530000</v>
      </c>
      <c r="Y8" s="59">
        <f t="shared" si="2"/>
        <v>-166530000</v>
      </c>
      <c r="Z8" s="61">
        <f>+IF(X8&lt;&gt;0,+(Y8/X8)*100,0)</f>
        <v>-100</v>
      </c>
      <c r="AA8" s="62">
        <f>SUM(AA9:AA10)</f>
        <v>333060000</v>
      </c>
    </row>
    <row r="9" spans="1:27" ht="12.75">
      <c r="A9" s="291" t="s">
        <v>231</v>
      </c>
      <c r="B9" s="142"/>
      <c r="C9" s="60"/>
      <c r="D9" s="340"/>
      <c r="E9" s="60">
        <v>333060000</v>
      </c>
      <c r="F9" s="59">
        <v>333060000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166530000</v>
      </c>
      <c r="Y9" s="59">
        <v>-166530000</v>
      </c>
      <c r="Z9" s="61">
        <v>-100</v>
      </c>
      <c r="AA9" s="62">
        <v>333060000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372123777</v>
      </c>
      <c r="F11" s="364">
        <f t="shared" si="3"/>
        <v>372123777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186061889</v>
      </c>
      <c r="Y11" s="364">
        <f t="shared" si="3"/>
        <v>-186061889</v>
      </c>
      <c r="Z11" s="365">
        <f>+IF(X11&lt;&gt;0,+(Y11/X11)*100,0)</f>
        <v>-100</v>
      </c>
      <c r="AA11" s="366">
        <f t="shared" si="3"/>
        <v>372123777</v>
      </c>
    </row>
    <row r="12" spans="1:27" ht="12.75">
      <c r="A12" s="291" t="s">
        <v>233</v>
      </c>
      <c r="B12" s="136"/>
      <c r="C12" s="60"/>
      <c r="D12" s="340"/>
      <c r="E12" s="60">
        <v>372123777</v>
      </c>
      <c r="F12" s="59">
        <v>372123777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186061889</v>
      </c>
      <c r="Y12" s="59">
        <v>-186061889</v>
      </c>
      <c r="Z12" s="61">
        <v>-100</v>
      </c>
      <c r="AA12" s="62">
        <v>372123777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129356000</v>
      </c>
      <c r="F13" s="342">
        <f t="shared" si="4"/>
        <v>129356000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64678000</v>
      </c>
      <c r="Y13" s="342">
        <f t="shared" si="4"/>
        <v>-64678000</v>
      </c>
      <c r="Z13" s="335">
        <f>+IF(X13&lt;&gt;0,+(Y13/X13)*100,0)</f>
        <v>-100</v>
      </c>
      <c r="AA13" s="273">
        <f t="shared" si="4"/>
        <v>129356000</v>
      </c>
    </row>
    <row r="14" spans="1:27" ht="12.75">
      <c r="A14" s="291" t="s">
        <v>234</v>
      </c>
      <c r="B14" s="136"/>
      <c r="C14" s="60"/>
      <c r="D14" s="340"/>
      <c r="E14" s="60">
        <v>129356000</v>
      </c>
      <c r="F14" s="59">
        <v>129356000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64678000</v>
      </c>
      <c r="Y14" s="59">
        <v>-64678000</v>
      </c>
      <c r="Z14" s="61">
        <v>-100</v>
      </c>
      <c r="AA14" s="62">
        <v>129356000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175500000</v>
      </c>
      <c r="F15" s="59">
        <f t="shared" si="5"/>
        <v>175500000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87750000</v>
      </c>
      <c r="Y15" s="59">
        <f t="shared" si="5"/>
        <v>-87750000</v>
      </c>
      <c r="Z15" s="61">
        <f>+IF(X15&lt;&gt;0,+(Y15/X15)*100,0)</f>
        <v>-100</v>
      </c>
      <c r="AA15" s="62">
        <f>SUM(AA16:AA20)</f>
        <v>175500000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175500000</v>
      </c>
      <c r="F20" s="59">
        <v>175500000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87750000</v>
      </c>
      <c r="Y20" s="59">
        <v>-87750000</v>
      </c>
      <c r="Z20" s="61">
        <v>-100</v>
      </c>
      <c r="AA20" s="62">
        <v>175500000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180197332</v>
      </c>
      <c r="F22" s="345">
        <f t="shared" si="6"/>
        <v>180197332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90098666</v>
      </c>
      <c r="Y22" s="345">
        <f t="shared" si="6"/>
        <v>-90098666</v>
      </c>
      <c r="Z22" s="336">
        <f>+IF(X22&lt;&gt;0,+(Y22/X22)*100,0)</f>
        <v>-100</v>
      </c>
      <c r="AA22" s="350">
        <f>SUM(AA23:AA32)</f>
        <v>180197332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180197332</v>
      </c>
      <c r="F32" s="59">
        <v>180197332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90098666</v>
      </c>
      <c r="Y32" s="59">
        <v>-90098666</v>
      </c>
      <c r="Z32" s="61">
        <v>-100</v>
      </c>
      <c r="AA32" s="62">
        <v>180197332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260000000</v>
      </c>
      <c r="F37" s="345">
        <f t="shared" si="8"/>
        <v>260000000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130000000</v>
      </c>
      <c r="Y37" s="345">
        <f t="shared" si="8"/>
        <v>-130000000</v>
      </c>
      <c r="Z37" s="336">
        <f>+IF(X37&lt;&gt;0,+(Y37/X37)*100,0)</f>
        <v>-100</v>
      </c>
      <c r="AA37" s="350">
        <f t="shared" si="8"/>
        <v>260000000</v>
      </c>
    </row>
    <row r="38" spans="1:27" ht="12.75">
      <c r="A38" s="361" t="s">
        <v>214</v>
      </c>
      <c r="B38" s="142"/>
      <c r="C38" s="60"/>
      <c r="D38" s="340"/>
      <c r="E38" s="60">
        <v>260000000</v>
      </c>
      <c r="F38" s="59">
        <v>260000000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130000000</v>
      </c>
      <c r="Y38" s="59">
        <v>-130000000</v>
      </c>
      <c r="Z38" s="61">
        <v>-100</v>
      </c>
      <c r="AA38" s="62">
        <v>260000000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1059155475</v>
      </c>
      <c r="F40" s="345">
        <f t="shared" si="9"/>
        <v>1059155475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529577738</v>
      </c>
      <c r="Y40" s="345">
        <f t="shared" si="9"/>
        <v>-529577738</v>
      </c>
      <c r="Z40" s="336">
        <f>+IF(X40&lt;&gt;0,+(Y40/X40)*100,0)</f>
        <v>-100</v>
      </c>
      <c r="AA40" s="350">
        <f>SUM(AA41:AA49)</f>
        <v>1059155475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1059155475</v>
      </c>
      <c r="F49" s="53">
        <v>1059155475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529577738</v>
      </c>
      <c r="Y49" s="53">
        <v>-529577738</v>
      </c>
      <c r="Z49" s="94">
        <v>-100</v>
      </c>
      <c r="AA49" s="95">
        <v>1059155475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4000000</v>
      </c>
      <c r="F54" s="345">
        <f t="shared" si="12"/>
        <v>4000000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2000000</v>
      </c>
      <c r="Y54" s="345">
        <f t="shared" si="12"/>
        <v>-2000000</v>
      </c>
      <c r="Z54" s="336">
        <f>+IF(X54&lt;&gt;0,+(Y54/X54)*100,0)</f>
        <v>-100</v>
      </c>
      <c r="AA54" s="350">
        <f t="shared" si="12"/>
        <v>4000000</v>
      </c>
    </row>
    <row r="55" spans="1:27" ht="12.75">
      <c r="A55" s="361" t="s">
        <v>258</v>
      </c>
      <c r="B55" s="142"/>
      <c r="C55" s="60"/>
      <c r="D55" s="340"/>
      <c r="E55" s="60">
        <v>4000000</v>
      </c>
      <c r="F55" s="59">
        <v>4000000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2000000</v>
      </c>
      <c r="Y55" s="59">
        <v>-2000000</v>
      </c>
      <c r="Z55" s="61">
        <v>-100</v>
      </c>
      <c r="AA55" s="62">
        <v>4000000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291870000</v>
      </c>
      <c r="F57" s="345">
        <f t="shared" si="13"/>
        <v>291870000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145935000</v>
      </c>
      <c r="Y57" s="345">
        <f t="shared" si="13"/>
        <v>-145935000</v>
      </c>
      <c r="Z57" s="336">
        <f>+IF(X57&lt;&gt;0,+(Y57/X57)*100,0)</f>
        <v>-100</v>
      </c>
      <c r="AA57" s="350">
        <f t="shared" si="13"/>
        <v>291870000</v>
      </c>
    </row>
    <row r="58" spans="1:27" ht="12.75">
      <c r="A58" s="361" t="s">
        <v>218</v>
      </c>
      <c r="B58" s="136"/>
      <c r="C58" s="60"/>
      <c r="D58" s="340"/>
      <c r="E58" s="60">
        <v>291870000</v>
      </c>
      <c r="F58" s="59">
        <v>291870000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145935000</v>
      </c>
      <c r="Y58" s="59">
        <v>-145935000</v>
      </c>
      <c r="Z58" s="61">
        <v>-100</v>
      </c>
      <c r="AA58" s="62">
        <v>291870000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3712371584</v>
      </c>
      <c r="F60" s="264">
        <f t="shared" si="14"/>
        <v>3712371584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1856185793</v>
      </c>
      <c r="Y60" s="264">
        <f t="shared" si="14"/>
        <v>-1856185793</v>
      </c>
      <c r="Z60" s="337">
        <f>+IF(X60&lt;&gt;0,+(Y60/X60)*100,0)</f>
        <v>-100</v>
      </c>
      <c r="AA60" s="232">
        <f>+AA57+AA54+AA51+AA40+AA37+AA34+AA22+AA5</f>
        <v>3712371584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2019-01-31T13:27:07Z</dcterms:created>
  <dcterms:modified xsi:type="dcterms:W3CDTF">2019-01-31T13:27:11Z</dcterms:modified>
  <cp:category/>
  <cp:version/>
  <cp:contentType/>
  <cp:contentStatus/>
</cp:coreProperties>
</file>