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<sst xmlns="http://schemas.openxmlformats.org/spreadsheetml/2006/main" count="859" uniqueCount="304">
  <si>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Nelson Mandela Bay(NMA)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</si>
  <si>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</si>
  <si>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</si>
  <si>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</si>
  <si>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</si>
  <si>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</si>
  <si>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</si>
  <si>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</si>
  <si>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</si>
  <si>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</si>
  <si>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</si>
  <si>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</si>
  <si>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</si>
  <si>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</si>
  <si>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</si>
  <si>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</si>
  <si>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</si>
  <si>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</si>
  <si>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</si>
  <si>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</si>
  <si>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</si>
  <si>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</si>
  <si>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</si>
  <si>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</si>
  <si>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</si>
  <si>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</si>
  <si>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</si>
  <si>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</si>
  <si>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</si>
  <si>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</si>
  <si>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</si>
  <si>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</si>
  <si>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</si>
  <si>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</si>
  <si>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</si>
  <si>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</si>
  <si>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</si>
  <si>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</si>
  <si>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</si>
  <si>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</si>
  <si>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</si>
  <si>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</si>
  <si>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</si>
  <si>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</si>
  <si>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</si>
  <si>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</si>
  <si>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</si>
  <si>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</si>
  <si>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</si>
  <si>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</si>
  <si>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</si>
  <si>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</si>
  <si>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</si>
  <si>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</si>
  <si>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</si>
  <si>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</si>
  <si>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</si>
  <si>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</si>
  <si>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</si>
  <si>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</si>
  <si>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</si>
  <si>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</si>
  <si>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</si>
  <si>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</si>
  <si>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</si>
  <si>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</si>
  <si>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</si>
  <si>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</si>
  <si>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</si>
  <si>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</si>
  <si>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</si>
  <si>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</si>
  <si>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</si>
  <si>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</si>
  <si>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</si>
  <si>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</si>
  <si>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</si>
  <si>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</si>
  <si>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</si>
  <si>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</si>
  <si>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</si>
  <si>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</si>
  <si>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</si>
  <si>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</si>
  <si>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</si>
  <si>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</si>
  <si>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</si>
  <si>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</si>
  <si>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</si>
  <si>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</si>
  <si>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</si>
  <si>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</si>
  <si>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</si>
  <si>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</si>
  <si>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</si>
  <si>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</si>
  <si>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</si>
  <si>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</si>
  <si>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</si>
  <si>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</si>
  <si>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Nelson Mandela Bay(NMA)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</si>
  <si>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</si>
  <si>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</si>
  <si>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</si>
  <si>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</si>
  <si>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</si>
  <si>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</si>
  <si>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</si>
  <si>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</si>
  <si>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</si>
  <si>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</si>
  <si>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</si>
  <si>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</si>
  <si>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</si>
  <si>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</si>
  <si>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</si>
  <si>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</si>
  <si>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</si>
  <si>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</si>
  <si>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</si>
  <si>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</si>
  <si>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</si>
  <si>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</si>
  <si>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</si>
  <si>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</si>
  <si>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</si>
  <si>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</si>
  <si>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</si>
  <si>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</si>
  <si>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Nelson Mandela Bay(NMA)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</si>
  <si>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</si>
  <si>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</si>
  <si>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</si>
  <si>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</si>
  <si>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</si>
  <si>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</si>
  <si>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</si>
  <si>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</si>
  <si>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</si>
  <si>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</si>
  <si>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Nelson Mandela Bay(NMA)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</si>
  <si>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</si>
  <si>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</si>
  <si>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</si>
  <si>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</si>
  <si>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</si>
  <si>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</si>
  <si>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</si>
  <si>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</si>
  <si>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</si>
  <si>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</si>
  <si>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</si>
  <si>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</si>
  <si>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</si>
  <si>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</si>
  <si>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</si>
  <si>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</si>
  <si>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</si>
  <si>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</si>
  <si>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</si>
  <si>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</si>
  <si>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</si>
  <si>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</si>
  <si>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</si>
  <si>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</si>
  <si>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</si>
  <si>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</si>
  <si>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</si>
  <si>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</si>
  <si>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</si>
  <si>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</si>
  <si>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</si>
  <si>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</si>
  <si>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</si>
  <si>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</si>
  <si>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</si>
  <si>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</si>
  <si>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</si>
  <si>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</si>
  <si>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</si>
  <si>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</si>
  <si>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</si>
  <si>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</si>
  <si>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</si>
  <si>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</si>
  <si>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</si>
  <si>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</si>
  <si>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</si>
  <si>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</si>
  <si>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</si>
  <si>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</si>
  <si>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</si>
  <si>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</si>
  <si>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</si>
  <si>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</si>
  <si>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</si>
  <si>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</si>
  <si>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</si>
  <si>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</si>
  <si>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</si>
  <si>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</si>
  <si>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</si>
  <si>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</si>
  <si>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</si>
  <si>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</si>
  <si>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</si>
  <si>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</si>
  <si>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</si>
  <si>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</si>
  <si>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</si>
  <si>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</si>
  <si>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</si>
  <si>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</si>
  <si>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</si>
  <si>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</si>
  <si>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</si>
  <si>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</si>
  <si>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</si>
  <si>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</si>
  <si>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</si>
  <si>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</si>
  <si>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</si>
  <si>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</si>
  <si>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</si>
  <si>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</si>
  <si>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</si>
  <si>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</si>
  <si>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</si>
  <si>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Nelson Mandela Bay(NMA)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</si>
  <si>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</si>
  <si>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</si>
  <si>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</si>
  <si>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</si>
  <si>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</si>
  <si>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</si>
  <si>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</si>
  <si>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</si>
  <si>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</si>
  <si>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</si>
  <si>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</si>
  <si>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</si>
  <si>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</si>
  <si>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</si>
  <si>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</si>
  <si>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</si>
  <si>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</si>
  <si>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</si>
  <si>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</si>
  <si>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</si>
  <si>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</si>
  <si>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</si>
  <si>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</si>
  <si>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</si>
  <si>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</si>
  <si>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</si>
  <si>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</si>
  <si>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</si>
  <si>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</si>
  <si>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</si>
  <si>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</si>
  <si>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</si>
  <si>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</si>
  <si>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</si>
  <si>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</si>
  <si>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Nelson Mandela Bay(NMA)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</si>
  <si>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</si>
  <si>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</si>
  <si>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Nelson Mandela Bay(NMA)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</si>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</sst>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2007605470</v>
      </c>
      <c r="C5" s="19">
        <v>0</v>
      </c>
      <c r="D5" s="59">
        <v>2177931330</v>
      </c>
      <c r="E5" s="60">
        <v>2177931330</v>
      </c>
      <c r="F5" s="60">
        <v>179622391</v>
      </c>
      <c r="G5" s="60">
        <v>180831510</v>
      </c>
      <c r="H5" s="60">
        <v>199920299</v>
      </c>
      <c r="I5" s="60">
        <v>560374200</v>
      </c>
      <c r="J5" s="60">
        <v>121307170</v>
      </c>
      <c r="K5" s="60">
        <v>183122830</v>
      </c>
      <c r="L5" s="60">
        <v>183956451</v>
      </c>
      <c r="M5" s="60">
        <v>488386451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1048760651</v>
      </c>
      <c r="W5" s="60">
        <v>1089312640</v>
      </c>
      <c r="X5" s="60">
        <v>-40551989</v>
      </c>
      <c r="Y5" s="61">
        <v>-3.72</v>
      </c>
      <c r="Z5" s="62">
        <v>2177931330</v>
      </c>
    </row>
    <row r="6" spans="1:26" ht="12.75">
      <c r="A6" s="58" t="s">
        <v>32</v>
      </c>
      <c r="B6" s="19">
        <v>5182065176</v>
      </c>
      <c r="C6" s="19">
        <v>0</v>
      </c>
      <c r="D6" s="59">
        <v>5468835250</v>
      </c>
      <c r="E6" s="60">
        <v>5468835250</v>
      </c>
      <c r="F6" s="60">
        <v>499658219</v>
      </c>
      <c r="G6" s="60">
        <v>529431044</v>
      </c>
      <c r="H6" s="60">
        <v>354932236</v>
      </c>
      <c r="I6" s="60">
        <v>1384021499</v>
      </c>
      <c r="J6" s="60">
        <v>423217610</v>
      </c>
      <c r="K6" s="60">
        <v>376450199</v>
      </c>
      <c r="L6" s="60">
        <v>605738079</v>
      </c>
      <c r="M6" s="60">
        <v>1405405888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2789427387</v>
      </c>
      <c r="W6" s="60">
        <v>2799727242</v>
      </c>
      <c r="X6" s="60">
        <v>-10299855</v>
      </c>
      <c r="Y6" s="61">
        <v>-0.37</v>
      </c>
      <c r="Z6" s="62">
        <v>5468835250</v>
      </c>
    </row>
    <row r="7" spans="1:26" ht="12.75">
      <c r="A7" s="58" t="s">
        <v>33</v>
      </c>
      <c r="B7" s="19">
        <v>155484447</v>
      </c>
      <c r="C7" s="19">
        <v>0</v>
      </c>
      <c r="D7" s="59">
        <v>106591640</v>
      </c>
      <c r="E7" s="60">
        <v>106591640</v>
      </c>
      <c r="F7" s="60">
        <v>23436445</v>
      </c>
      <c r="G7" s="60">
        <v>20776546</v>
      </c>
      <c r="H7" s="60">
        <v>-23345397</v>
      </c>
      <c r="I7" s="60">
        <v>20867594</v>
      </c>
      <c r="J7" s="60">
        <v>14746713</v>
      </c>
      <c r="K7" s="60">
        <v>14173378</v>
      </c>
      <c r="L7" s="60">
        <v>11576997</v>
      </c>
      <c r="M7" s="60">
        <v>40497088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61364682</v>
      </c>
      <c r="W7" s="60">
        <v>55029357</v>
      </c>
      <c r="X7" s="60">
        <v>6335325</v>
      </c>
      <c r="Y7" s="61">
        <v>11.51</v>
      </c>
      <c r="Z7" s="62">
        <v>106591640</v>
      </c>
    </row>
    <row r="8" spans="1:26" ht="12.75">
      <c r="A8" s="58" t="s">
        <v>34</v>
      </c>
      <c r="B8" s="19">
        <v>1578576802</v>
      </c>
      <c r="C8" s="19">
        <v>0</v>
      </c>
      <c r="D8" s="59">
        <v>1814474396</v>
      </c>
      <c r="E8" s="60">
        <v>1814474396</v>
      </c>
      <c r="F8" s="60">
        <v>397397549</v>
      </c>
      <c r="G8" s="60">
        <v>215997993</v>
      </c>
      <c r="H8" s="60">
        <v>-104224265</v>
      </c>
      <c r="I8" s="60">
        <v>509171277</v>
      </c>
      <c r="J8" s="60">
        <v>-6979222</v>
      </c>
      <c r="K8" s="60">
        <v>22661388</v>
      </c>
      <c r="L8" s="60">
        <v>221379079</v>
      </c>
      <c r="M8" s="60">
        <v>237061245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746232522</v>
      </c>
      <c r="W8" s="60">
        <v>1030288938</v>
      </c>
      <c r="X8" s="60">
        <v>-284056416</v>
      </c>
      <c r="Y8" s="61">
        <v>-27.57</v>
      </c>
      <c r="Z8" s="62">
        <v>1814474396</v>
      </c>
    </row>
    <row r="9" spans="1:26" ht="12.75">
      <c r="A9" s="58" t="s">
        <v>35</v>
      </c>
      <c r="B9" s="19">
        <v>618383947</v>
      </c>
      <c r="C9" s="19">
        <v>0</v>
      </c>
      <c r="D9" s="59">
        <v>795553480</v>
      </c>
      <c r="E9" s="60">
        <v>795553480</v>
      </c>
      <c r="F9" s="60">
        <v>39919490</v>
      </c>
      <c r="G9" s="60">
        <v>45503952</v>
      </c>
      <c r="H9" s="60">
        <v>56736748</v>
      </c>
      <c r="I9" s="60">
        <v>142160190</v>
      </c>
      <c r="J9" s="60">
        <v>50903107</v>
      </c>
      <c r="K9" s="60">
        <v>49266715</v>
      </c>
      <c r="L9" s="60">
        <v>44327565</v>
      </c>
      <c r="M9" s="60">
        <v>144497387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286657577</v>
      </c>
      <c r="W9" s="60">
        <v>405160322</v>
      </c>
      <c r="X9" s="60">
        <v>-118502745</v>
      </c>
      <c r="Y9" s="61">
        <v>-29.25</v>
      </c>
      <c r="Z9" s="62">
        <v>795553480</v>
      </c>
    </row>
    <row r="10" spans="1:26" ht="22.5">
      <c r="A10" s="63" t="s">
        <v>279</v>
      </c>
      <c r="B10" s="64">
        <f>SUM(B5:B9)</f>
        <v>9542115842</v>
      </c>
      <c r="C10" s="64">
        <f>SUM(C5:C9)</f>
        <v>0</v>
      </c>
      <c r="D10" s="65">
        <f aca="true" t="shared" si="0" ref="D10:Z10">SUM(D5:D9)</f>
        <v>10363386096</v>
      </c>
      <c r="E10" s="66">
        <f t="shared" si="0"/>
        <v>10363386096</v>
      </c>
      <c r="F10" s="66">
        <f t="shared" si="0"/>
        <v>1140034094</v>
      </c>
      <c r="G10" s="66">
        <f t="shared" si="0"/>
        <v>992541045</v>
      </c>
      <c r="H10" s="66">
        <f t="shared" si="0"/>
        <v>484019621</v>
      </c>
      <c r="I10" s="66">
        <f t="shared" si="0"/>
        <v>2616594760</v>
      </c>
      <c r="J10" s="66">
        <f t="shared" si="0"/>
        <v>603195378</v>
      </c>
      <c r="K10" s="66">
        <f t="shared" si="0"/>
        <v>645674510</v>
      </c>
      <c r="L10" s="66">
        <f t="shared" si="0"/>
        <v>1066978171</v>
      </c>
      <c r="M10" s="66">
        <f t="shared" si="0"/>
        <v>2315848059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4932442819</v>
      </c>
      <c r="W10" s="66">
        <f t="shared" si="0"/>
        <v>5379518499</v>
      </c>
      <c r="X10" s="66">
        <f t="shared" si="0"/>
        <v>-447075680</v>
      </c>
      <c r="Y10" s="67">
        <f>+IF(W10&lt;&gt;0,(X10/W10)*100,0)</f>
        <v>-8.310700671130828</v>
      </c>
      <c r="Z10" s="68">
        <f t="shared" si="0"/>
        <v>10363386096</v>
      </c>
    </row>
    <row r="11" spans="1:26" ht="12.75">
      <c r="A11" s="58" t="s">
        <v>37</v>
      </c>
      <c r="B11" s="19">
        <v>2802867536</v>
      </c>
      <c r="C11" s="19">
        <v>0</v>
      </c>
      <c r="D11" s="59">
        <v>3272707652</v>
      </c>
      <c r="E11" s="60">
        <v>3272707652</v>
      </c>
      <c r="F11" s="60">
        <v>247702763</v>
      </c>
      <c r="G11" s="60">
        <v>219410285</v>
      </c>
      <c r="H11" s="60">
        <v>197465584</v>
      </c>
      <c r="I11" s="60">
        <v>664578632</v>
      </c>
      <c r="J11" s="60">
        <v>229526410</v>
      </c>
      <c r="K11" s="60">
        <v>316208612</v>
      </c>
      <c r="L11" s="60">
        <v>232720118</v>
      </c>
      <c r="M11" s="60">
        <v>778455140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1443033772</v>
      </c>
      <c r="W11" s="60">
        <v>1584243098</v>
      </c>
      <c r="X11" s="60">
        <v>-141209326</v>
      </c>
      <c r="Y11" s="61">
        <v>-8.91</v>
      </c>
      <c r="Z11" s="62">
        <v>3272707652</v>
      </c>
    </row>
    <row r="12" spans="1:26" ht="12.75">
      <c r="A12" s="58" t="s">
        <v>38</v>
      </c>
      <c r="B12" s="19">
        <v>71264770</v>
      </c>
      <c r="C12" s="19">
        <v>0</v>
      </c>
      <c r="D12" s="59">
        <v>73450700</v>
      </c>
      <c r="E12" s="60">
        <v>73450700</v>
      </c>
      <c r="F12" s="60">
        <v>5859307</v>
      </c>
      <c r="G12" s="60">
        <v>5942113</v>
      </c>
      <c r="H12" s="60">
        <v>6047052</v>
      </c>
      <c r="I12" s="60">
        <v>17848472</v>
      </c>
      <c r="J12" s="60">
        <v>6113248</v>
      </c>
      <c r="K12" s="60">
        <v>6025387</v>
      </c>
      <c r="L12" s="60">
        <v>6057484</v>
      </c>
      <c r="M12" s="60">
        <v>18196119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36044591</v>
      </c>
      <c r="W12" s="60">
        <v>34570410</v>
      </c>
      <c r="X12" s="60">
        <v>1474181</v>
      </c>
      <c r="Y12" s="61">
        <v>4.26</v>
      </c>
      <c r="Z12" s="62">
        <v>73450700</v>
      </c>
    </row>
    <row r="13" spans="1:26" ht="12.75">
      <c r="A13" s="58" t="s">
        <v>280</v>
      </c>
      <c r="B13" s="19">
        <v>280095083</v>
      </c>
      <c r="C13" s="19">
        <v>0</v>
      </c>
      <c r="D13" s="59">
        <v>817711732</v>
      </c>
      <c r="E13" s="60">
        <v>817711732</v>
      </c>
      <c r="F13" s="60">
        <v>68113795</v>
      </c>
      <c r="G13" s="60">
        <v>68153299</v>
      </c>
      <c r="H13" s="60">
        <v>68137056</v>
      </c>
      <c r="I13" s="60">
        <v>204404150</v>
      </c>
      <c r="J13" s="60">
        <v>68137799</v>
      </c>
      <c r="K13" s="60">
        <v>68138564</v>
      </c>
      <c r="L13" s="60">
        <v>68141722</v>
      </c>
      <c r="M13" s="60">
        <v>204418085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408822235</v>
      </c>
      <c r="W13" s="60">
        <v>408410874</v>
      </c>
      <c r="X13" s="60">
        <v>411361</v>
      </c>
      <c r="Y13" s="61">
        <v>0.1</v>
      </c>
      <c r="Z13" s="62">
        <v>817711732</v>
      </c>
    </row>
    <row r="14" spans="1:26" ht="12.75">
      <c r="A14" s="58" t="s">
        <v>40</v>
      </c>
      <c r="B14" s="19">
        <v>144137627</v>
      </c>
      <c r="C14" s="19">
        <v>0</v>
      </c>
      <c r="D14" s="59">
        <v>142392290</v>
      </c>
      <c r="E14" s="60">
        <v>142392290</v>
      </c>
      <c r="F14" s="60">
        <v>28724648</v>
      </c>
      <c r="G14" s="60">
        <v>0</v>
      </c>
      <c r="H14" s="60">
        <v>-16973260</v>
      </c>
      <c r="I14" s="60">
        <v>11751388</v>
      </c>
      <c r="J14" s="60">
        <v>0</v>
      </c>
      <c r="K14" s="60">
        <v>20242140</v>
      </c>
      <c r="L14" s="60">
        <v>0</v>
      </c>
      <c r="M14" s="60">
        <v>20242140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31993528</v>
      </c>
      <c r="W14" s="60">
        <v>73851880</v>
      </c>
      <c r="X14" s="60">
        <v>-41858352</v>
      </c>
      <c r="Y14" s="61">
        <v>-56.68</v>
      </c>
      <c r="Z14" s="62">
        <v>142392290</v>
      </c>
    </row>
    <row r="15" spans="1:26" ht="12.75">
      <c r="A15" s="58" t="s">
        <v>41</v>
      </c>
      <c r="B15" s="19">
        <v>3146268342</v>
      </c>
      <c r="C15" s="19">
        <v>0</v>
      </c>
      <c r="D15" s="59">
        <v>3373751190</v>
      </c>
      <c r="E15" s="60">
        <v>3373751190</v>
      </c>
      <c r="F15" s="60">
        <v>341599025</v>
      </c>
      <c r="G15" s="60">
        <v>451996759</v>
      </c>
      <c r="H15" s="60">
        <v>239993380</v>
      </c>
      <c r="I15" s="60">
        <v>1033589164</v>
      </c>
      <c r="J15" s="60">
        <v>260991841</v>
      </c>
      <c r="K15" s="60">
        <v>234124080</v>
      </c>
      <c r="L15" s="60">
        <v>207153099</v>
      </c>
      <c r="M15" s="60">
        <v>702269020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1735858184</v>
      </c>
      <c r="W15" s="60">
        <v>1812639840</v>
      </c>
      <c r="X15" s="60">
        <v>-76781656</v>
      </c>
      <c r="Y15" s="61">
        <v>-4.24</v>
      </c>
      <c r="Z15" s="62">
        <v>3373751190</v>
      </c>
    </row>
    <row r="16" spans="1:26" ht="12.75">
      <c r="A16" s="69" t="s">
        <v>42</v>
      </c>
      <c r="B16" s="19">
        <v>31589318</v>
      </c>
      <c r="C16" s="19">
        <v>0</v>
      </c>
      <c r="D16" s="59">
        <v>89037910</v>
      </c>
      <c r="E16" s="60">
        <v>89037910</v>
      </c>
      <c r="F16" s="60">
        <v>9130606</v>
      </c>
      <c r="G16" s="60">
        <v>8824053</v>
      </c>
      <c r="H16" s="60">
        <v>19785012</v>
      </c>
      <c r="I16" s="60">
        <v>37739671</v>
      </c>
      <c r="J16" s="60">
        <v>18456067</v>
      </c>
      <c r="K16" s="60">
        <v>-10678383</v>
      </c>
      <c r="L16" s="60">
        <v>16712037</v>
      </c>
      <c r="M16" s="60">
        <v>24489721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62229392</v>
      </c>
      <c r="W16" s="60">
        <v>60813540</v>
      </c>
      <c r="X16" s="60">
        <v>1415852</v>
      </c>
      <c r="Y16" s="61">
        <v>2.33</v>
      </c>
      <c r="Z16" s="62">
        <v>89037910</v>
      </c>
    </row>
    <row r="17" spans="1:26" ht="12.75">
      <c r="A17" s="58" t="s">
        <v>43</v>
      </c>
      <c r="B17" s="19">
        <v>2353781101</v>
      </c>
      <c r="C17" s="19">
        <v>0</v>
      </c>
      <c r="D17" s="59">
        <v>2606036658</v>
      </c>
      <c r="E17" s="60">
        <v>2606036658</v>
      </c>
      <c r="F17" s="60">
        <v>109009079</v>
      </c>
      <c r="G17" s="60">
        <v>69785498</v>
      </c>
      <c r="H17" s="60">
        <v>139442639</v>
      </c>
      <c r="I17" s="60">
        <v>318237216</v>
      </c>
      <c r="J17" s="60">
        <v>168917525</v>
      </c>
      <c r="K17" s="60">
        <v>269823430</v>
      </c>
      <c r="L17" s="60">
        <v>139634236</v>
      </c>
      <c r="M17" s="60">
        <v>578375191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896612407</v>
      </c>
      <c r="W17" s="60">
        <v>1291066622</v>
      </c>
      <c r="X17" s="60">
        <v>-394454215</v>
      </c>
      <c r="Y17" s="61">
        <v>-30.55</v>
      </c>
      <c r="Z17" s="62">
        <v>2606036658</v>
      </c>
    </row>
    <row r="18" spans="1:26" ht="12.75">
      <c r="A18" s="70" t="s">
        <v>44</v>
      </c>
      <c r="B18" s="71">
        <f>SUM(B11:B17)</f>
        <v>8830003777</v>
      </c>
      <c r="C18" s="71">
        <f>SUM(C11:C17)</f>
        <v>0</v>
      </c>
      <c r="D18" s="72">
        <f aca="true" t="shared" si="1" ref="D18:Z18">SUM(D11:D17)</f>
        <v>10375088132</v>
      </c>
      <c r="E18" s="73">
        <f t="shared" si="1"/>
        <v>10375088132</v>
      </c>
      <c r="F18" s="73">
        <f t="shared" si="1"/>
        <v>810139223</v>
      </c>
      <c r="G18" s="73">
        <f t="shared" si="1"/>
        <v>824112007</v>
      </c>
      <c r="H18" s="73">
        <f t="shared" si="1"/>
        <v>653897463</v>
      </c>
      <c r="I18" s="73">
        <f t="shared" si="1"/>
        <v>2288148693</v>
      </c>
      <c r="J18" s="73">
        <f t="shared" si="1"/>
        <v>752142890</v>
      </c>
      <c r="K18" s="73">
        <f t="shared" si="1"/>
        <v>903883830</v>
      </c>
      <c r="L18" s="73">
        <f t="shared" si="1"/>
        <v>670418696</v>
      </c>
      <c r="M18" s="73">
        <f t="shared" si="1"/>
        <v>2326445416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4614594109</v>
      </c>
      <c r="W18" s="73">
        <f t="shared" si="1"/>
        <v>5265596264</v>
      </c>
      <c r="X18" s="73">
        <f t="shared" si="1"/>
        <v>-651002155</v>
      </c>
      <c r="Y18" s="67">
        <f>+IF(W18&lt;&gt;0,(X18/W18)*100,0)</f>
        <v>-12.363313143675537</v>
      </c>
      <c r="Z18" s="74">
        <f t="shared" si="1"/>
        <v>10375088132</v>
      </c>
    </row>
    <row r="19" spans="1:26" ht="12.75">
      <c r="A19" s="70" t="s">
        <v>45</v>
      </c>
      <c r="B19" s="75">
        <f>+B10-B18</f>
        <v>712112065</v>
      </c>
      <c r="C19" s="75">
        <f>+C10-C18</f>
        <v>0</v>
      </c>
      <c r="D19" s="76">
        <f aca="true" t="shared" si="2" ref="D19:Z19">+D10-D18</f>
        <v>-11702036</v>
      </c>
      <c r="E19" s="77">
        <f t="shared" si="2"/>
        <v>-11702036</v>
      </c>
      <c r="F19" s="77">
        <f t="shared" si="2"/>
        <v>329894871</v>
      </c>
      <c r="G19" s="77">
        <f t="shared" si="2"/>
        <v>168429038</v>
      </c>
      <c r="H19" s="77">
        <f t="shared" si="2"/>
        <v>-169877842</v>
      </c>
      <c r="I19" s="77">
        <f t="shared" si="2"/>
        <v>328446067</v>
      </c>
      <c r="J19" s="77">
        <f t="shared" si="2"/>
        <v>-148947512</v>
      </c>
      <c r="K19" s="77">
        <f t="shared" si="2"/>
        <v>-258209320</v>
      </c>
      <c r="L19" s="77">
        <f t="shared" si="2"/>
        <v>396559475</v>
      </c>
      <c r="M19" s="77">
        <f t="shared" si="2"/>
        <v>-10597357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317848710</v>
      </c>
      <c r="W19" s="77">
        <f>IF(E10=E18,0,W10-W18)</f>
        <v>113922235</v>
      </c>
      <c r="X19" s="77">
        <f t="shared" si="2"/>
        <v>203926475</v>
      </c>
      <c r="Y19" s="78">
        <f>+IF(W19&lt;&gt;0,(X19/W19)*100,0)</f>
        <v>179.00498089771503</v>
      </c>
      <c r="Z19" s="79">
        <f t="shared" si="2"/>
        <v>-11702036</v>
      </c>
    </row>
    <row r="20" spans="1:26" ht="12.75">
      <c r="A20" s="58" t="s">
        <v>46</v>
      </c>
      <c r="B20" s="19">
        <v>1357811536</v>
      </c>
      <c r="C20" s="19">
        <v>0</v>
      </c>
      <c r="D20" s="59">
        <v>997533669</v>
      </c>
      <c r="E20" s="60">
        <v>997533669</v>
      </c>
      <c r="F20" s="60">
        <v>27946152</v>
      </c>
      <c r="G20" s="60">
        <v>26537560</v>
      </c>
      <c r="H20" s="60">
        <v>57870778</v>
      </c>
      <c r="I20" s="60">
        <v>112354490</v>
      </c>
      <c r="J20" s="60">
        <v>50459051</v>
      </c>
      <c r="K20" s="60">
        <v>49376180</v>
      </c>
      <c r="L20" s="60">
        <v>65128232</v>
      </c>
      <c r="M20" s="60">
        <v>164963463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277317953</v>
      </c>
      <c r="W20" s="60">
        <v>421499358</v>
      </c>
      <c r="X20" s="60">
        <v>-144181405</v>
      </c>
      <c r="Y20" s="61">
        <v>-34.21</v>
      </c>
      <c r="Z20" s="62">
        <v>997533669</v>
      </c>
    </row>
    <row r="21" spans="1:26" ht="12.75">
      <c r="A21" s="58" t="s">
        <v>281</v>
      </c>
      <c r="B21" s="80">
        <v>0</v>
      </c>
      <c r="C21" s="80">
        <v>0</v>
      </c>
      <c r="D21" s="81">
        <v>139981760</v>
      </c>
      <c r="E21" s="82">
        <v>139981760</v>
      </c>
      <c r="F21" s="82">
        <v>0</v>
      </c>
      <c r="G21" s="82">
        <v>0</v>
      </c>
      <c r="H21" s="82">
        <v>3657806</v>
      </c>
      <c r="I21" s="82">
        <v>3657806</v>
      </c>
      <c r="J21" s="82">
        <v>2892863</v>
      </c>
      <c r="K21" s="82">
        <v>10740180</v>
      </c>
      <c r="L21" s="82">
        <v>1166073</v>
      </c>
      <c r="M21" s="82">
        <v>14799116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18456922</v>
      </c>
      <c r="W21" s="82">
        <v>32900000</v>
      </c>
      <c r="X21" s="82">
        <v>-14443078</v>
      </c>
      <c r="Y21" s="83">
        <v>-43.9</v>
      </c>
      <c r="Z21" s="84">
        <v>139981760</v>
      </c>
    </row>
    <row r="22" spans="1:26" ht="22.5">
      <c r="A22" s="85" t="s">
        <v>282</v>
      </c>
      <c r="B22" s="86">
        <f>SUM(B19:B21)</f>
        <v>2069923601</v>
      </c>
      <c r="C22" s="86">
        <f>SUM(C19:C21)</f>
        <v>0</v>
      </c>
      <c r="D22" s="87">
        <f aca="true" t="shared" si="3" ref="D22:Z22">SUM(D19:D21)</f>
        <v>1125813393</v>
      </c>
      <c r="E22" s="88">
        <f t="shared" si="3"/>
        <v>1125813393</v>
      </c>
      <c r="F22" s="88">
        <f t="shared" si="3"/>
        <v>357841023</v>
      </c>
      <c r="G22" s="88">
        <f t="shared" si="3"/>
        <v>194966598</v>
      </c>
      <c r="H22" s="88">
        <f t="shared" si="3"/>
        <v>-108349258</v>
      </c>
      <c r="I22" s="88">
        <f t="shared" si="3"/>
        <v>444458363</v>
      </c>
      <c r="J22" s="88">
        <f t="shared" si="3"/>
        <v>-95595598</v>
      </c>
      <c r="K22" s="88">
        <f t="shared" si="3"/>
        <v>-198092960</v>
      </c>
      <c r="L22" s="88">
        <f t="shared" si="3"/>
        <v>462853780</v>
      </c>
      <c r="M22" s="88">
        <f t="shared" si="3"/>
        <v>169165222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613623585</v>
      </c>
      <c r="W22" s="88">
        <f t="shared" si="3"/>
        <v>568321593</v>
      </c>
      <c r="X22" s="88">
        <f t="shared" si="3"/>
        <v>45301992</v>
      </c>
      <c r="Y22" s="89">
        <f>+IF(W22&lt;&gt;0,(X22/W22)*100,0)</f>
        <v>7.971189650012119</v>
      </c>
      <c r="Z22" s="90">
        <f t="shared" si="3"/>
        <v>1125813393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2069923601</v>
      </c>
      <c r="C24" s="75">
        <f>SUM(C22:C23)</f>
        <v>0</v>
      </c>
      <c r="D24" s="76">
        <f aca="true" t="shared" si="4" ref="D24:Z24">SUM(D22:D23)</f>
        <v>1125813393</v>
      </c>
      <c r="E24" s="77">
        <f t="shared" si="4"/>
        <v>1125813393</v>
      </c>
      <c r="F24" s="77">
        <f t="shared" si="4"/>
        <v>357841023</v>
      </c>
      <c r="G24" s="77">
        <f t="shared" si="4"/>
        <v>194966598</v>
      </c>
      <c r="H24" s="77">
        <f t="shared" si="4"/>
        <v>-108349258</v>
      </c>
      <c r="I24" s="77">
        <f t="shared" si="4"/>
        <v>444458363</v>
      </c>
      <c r="J24" s="77">
        <f t="shared" si="4"/>
        <v>-95595598</v>
      </c>
      <c r="K24" s="77">
        <f t="shared" si="4"/>
        <v>-198092960</v>
      </c>
      <c r="L24" s="77">
        <f t="shared" si="4"/>
        <v>462853780</v>
      </c>
      <c r="M24" s="77">
        <f t="shared" si="4"/>
        <v>169165222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613623585</v>
      </c>
      <c r="W24" s="77">
        <f t="shared" si="4"/>
        <v>568321593</v>
      </c>
      <c r="X24" s="77">
        <f t="shared" si="4"/>
        <v>45301992</v>
      </c>
      <c r="Y24" s="78">
        <f>+IF(W24&lt;&gt;0,(X24/W24)*100,0)</f>
        <v>7.971189650012119</v>
      </c>
      <c r="Z24" s="79">
        <f t="shared" si="4"/>
        <v>1125813393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1643456973</v>
      </c>
      <c r="C27" s="22">
        <v>0</v>
      </c>
      <c r="D27" s="99">
        <v>1740079109</v>
      </c>
      <c r="E27" s="100">
        <v>1740079109</v>
      </c>
      <c r="F27" s="100">
        <v>49979803</v>
      </c>
      <c r="G27" s="100">
        <v>32072691</v>
      </c>
      <c r="H27" s="100">
        <v>93006194</v>
      </c>
      <c r="I27" s="100">
        <v>175058688</v>
      </c>
      <c r="J27" s="100">
        <v>81123619</v>
      </c>
      <c r="K27" s="100">
        <v>100720986</v>
      </c>
      <c r="L27" s="100">
        <v>114080388</v>
      </c>
      <c r="M27" s="100">
        <v>295924993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470983681</v>
      </c>
      <c r="W27" s="100">
        <v>870039555</v>
      </c>
      <c r="X27" s="100">
        <v>-399055874</v>
      </c>
      <c r="Y27" s="101">
        <v>-45.87</v>
      </c>
      <c r="Z27" s="102">
        <v>1740079109</v>
      </c>
    </row>
    <row r="28" spans="1:26" ht="12.75">
      <c r="A28" s="103" t="s">
        <v>46</v>
      </c>
      <c r="B28" s="19">
        <v>1357811539</v>
      </c>
      <c r="C28" s="19">
        <v>0</v>
      </c>
      <c r="D28" s="59">
        <v>1137515429</v>
      </c>
      <c r="E28" s="60">
        <v>1137515429</v>
      </c>
      <c r="F28" s="60">
        <v>27946181</v>
      </c>
      <c r="G28" s="60">
        <v>26537622</v>
      </c>
      <c r="H28" s="60">
        <v>61528585</v>
      </c>
      <c r="I28" s="60">
        <v>116012388</v>
      </c>
      <c r="J28" s="60">
        <v>53351913</v>
      </c>
      <c r="K28" s="60">
        <v>60116359</v>
      </c>
      <c r="L28" s="60">
        <v>66294310</v>
      </c>
      <c r="M28" s="60">
        <v>179762582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295774970</v>
      </c>
      <c r="W28" s="60">
        <v>568757715</v>
      </c>
      <c r="X28" s="60">
        <v>-272982745</v>
      </c>
      <c r="Y28" s="61">
        <v>-48</v>
      </c>
      <c r="Z28" s="62">
        <v>1137515429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148289700</v>
      </c>
      <c r="E30" s="60">
        <v>148289700</v>
      </c>
      <c r="F30" s="60">
        <v>2616271</v>
      </c>
      <c r="G30" s="60">
        <v>-1658408</v>
      </c>
      <c r="H30" s="60">
        <v>15345319</v>
      </c>
      <c r="I30" s="60">
        <v>16303182</v>
      </c>
      <c r="J30" s="60">
        <v>7742857</v>
      </c>
      <c r="K30" s="60">
        <v>21671433</v>
      </c>
      <c r="L30" s="60">
        <v>10407496</v>
      </c>
      <c r="M30" s="60">
        <v>39821786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56124968</v>
      </c>
      <c r="W30" s="60">
        <v>74144850</v>
      </c>
      <c r="X30" s="60">
        <v>-18019882</v>
      </c>
      <c r="Y30" s="61">
        <v>-24.3</v>
      </c>
      <c r="Z30" s="62">
        <v>148289700</v>
      </c>
    </row>
    <row r="31" spans="1:26" ht="12.75">
      <c r="A31" s="58" t="s">
        <v>53</v>
      </c>
      <c r="B31" s="19">
        <v>285645434</v>
      </c>
      <c r="C31" s="19">
        <v>0</v>
      </c>
      <c r="D31" s="59">
        <v>454273980</v>
      </c>
      <c r="E31" s="60">
        <v>454273980</v>
      </c>
      <c r="F31" s="60">
        <v>19417351</v>
      </c>
      <c r="G31" s="60">
        <v>7193476</v>
      </c>
      <c r="H31" s="60">
        <v>16132290</v>
      </c>
      <c r="I31" s="60">
        <v>42743117</v>
      </c>
      <c r="J31" s="60">
        <v>20028849</v>
      </c>
      <c r="K31" s="60">
        <v>18933195</v>
      </c>
      <c r="L31" s="60">
        <v>37378582</v>
      </c>
      <c r="M31" s="60">
        <v>76340626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119083743</v>
      </c>
      <c r="W31" s="60">
        <v>227136990</v>
      </c>
      <c r="X31" s="60">
        <v>-108053247</v>
      </c>
      <c r="Y31" s="61">
        <v>-47.57</v>
      </c>
      <c r="Z31" s="62">
        <v>454273980</v>
      </c>
    </row>
    <row r="32" spans="1:26" ht="12.75">
      <c r="A32" s="70" t="s">
        <v>54</v>
      </c>
      <c r="B32" s="22">
        <f>SUM(B28:B31)</f>
        <v>1643456973</v>
      </c>
      <c r="C32" s="22">
        <f>SUM(C28:C31)</f>
        <v>0</v>
      </c>
      <c r="D32" s="99">
        <f aca="true" t="shared" si="5" ref="D32:Z32">SUM(D28:D31)</f>
        <v>1740079109</v>
      </c>
      <c r="E32" s="100">
        <f t="shared" si="5"/>
        <v>1740079109</v>
      </c>
      <c r="F32" s="100">
        <f t="shared" si="5"/>
        <v>49979803</v>
      </c>
      <c r="G32" s="100">
        <f t="shared" si="5"/>
        <v>32072690</v>
      </c>
      <c r="H32" s="100">
        <f t="shared" si="5"/>
        <v>93006194</v>
      </c>
      <c r="I32" s="100">
        <f t="shared" si="5"/>
        <v>175058687</v>
      </c>
      <c r="J32" s="100">
        <f t="shared" si="5"/>
        <v>81123619</v>
      </c>
      <c r="K32" s="100">
        <f t="shared" si="5"/>
        <v>100720987</v>
      </c>
      <c r="L32" s="100">
        <f t="shared" si="5"/>
        <v>114080388</v>
      </c>
      <c r="M32" s="100">
        <f t="shared" si="5"/>
        <v>295924994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470983681</v>
      </c>
      <c r="W32" s="100">
        <f t="shared" si="5"/>
        <v>870039555</v>
      </c>
      <c r="X32" s="100">
        <f t="shared" si="5"/>
        <v>-399055874</v>
      </c>
      <c r="Y32" s="101">
        <f>+IF(W32&lt;&gt;0,(X32/W32)*100,0)</f>
        <v>-45.86640592449845</v>
      </c>
      <c r="Z32" s="102">
        <f t="shared" si="5"/>
        <v>1740079109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4946791228</v>
      </c>
      <c r="C35" s="19">
        <v>0</v>
      </c>
      <c r="D35" s="59">
        <v>4528234678</v>
      </c>
      <c r="E35" s="60">
        <v>4528234678</v>
      </c>
      <c r="F35" s="60">
        <v>4589378721</v>
      </c>
      <c r="G35" s="60">
        <v>4536952907</v>
      </c>
      <c r="H35" s="60">
        <v>4377893705</v>
      </c>
      <c r="I35" s="60">
        <v>4377893705</v>
      </c>
      <c r="J35" s="60">
        <v>4468829403</v>
      </c>
      <c r="K35" s="60">
        <v>4468829403</v>
      </c>
      <c r="L35" s="60">
        <v>4684295101</v>
      </c>
      <c r="M35" s="60">
        <v>4684295101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4684295101</v>
      </c>
      <c r="W35" s="60">
        <v>2264117339</v>
      </c>
      <c r="X35" s="60">
        <v>2420177762</v>
      </c>
      <c r="Y35" s="61">
        <v>106.89</v>
      </c>
      <c r="Z35" s="62">
        <v>4528234678</v>
      </c>
    </row>
    <row r="36" spans="1:26" ht="12.75">
      <c r="A36" s="58" t="s">
        <v>57</v>
      </c>
      <c r="B36" s="19">
        <v>17436365389</v>
      </c>
      <c r="C36" s="19">
        <v>0</v>
      </c>
      <c r="D36" s="59">
        <v>17154030357</v>
      </c>
      <c r="E36" s="60">
        <v>17154030357</v>
      </c>
      <c r="F36" s="60">
        <v>17091265311</v>
      </c>
      <c r="G36" s="60">
        <v>17079739331</v>
      </c>
      <c r="H36" s="60">
        <v>17130237219</v>
      </c>
      <c r="I36" s="60">
        <v>17130237219</v>
      </c>
      <c r="J36" s="60">
        <v>17097320089</v>
      </c>
      <c r="K36" s="60">
        <v>17097320089</v>
      </c>
      <c r="L36" s="60">
        <v>17506412353</v>
      </c>
      <c r="M36" s="60">
        <v>17506412353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17506412353</v>
      </c>
      <c r="W36" s="60">
        <v>8577015179</v>
      </c>
      <c r="X36" s="60">
        <v>8929397174</v>
      </c>
      <c r="Y36" s="61">
        <v>104.11</v>
      </c>
      <c r="Z36" s="62">
        <v>17154030357</v>
      </c>
    </row>
    <row r="37" spans="1:26" ht="12.75">
      <c r="A37" s="58" t="s">
        <v>58</v>
      </c>
      <c r="B37" s="19">
        <v>2752662281</v>
      </c>
      <c r="C37" s="19">
        <v>0</v>
      </c>
      <c r="D37" s="59">
        <v>2646569816</v>
      </c>
      <c r="E37" s="60">
        <v>2646569816</v>
      </c>
      <c r="F37" s="60">
        <v>2610012856</v>
      </c>
      <c r="G37" s="60">
        <v>2541473330</v>
      </c>
      <c r="H37" s="60">
        <v>2626033042</v>
      </c>
      <c r="I37" s="60">
        <v>2626033042</v>
      </c>
      <c r="J37" s="60">
        <v>2568648511</v>
      </c>
      <c r="K37" s="60">
        <v>2568648511</v>
      </c>
      <c r="L37" s="60">
        <v>2683389173</v>
      </c>
      <c r="M37" s="60">
        <v>2683389173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2683389173</v>
      </c>
      <c r="W37" s="60">
        <v>1323284908</v>
      </c>
      <c r="X37" s="60">
        <v>1360104265</v>
      </c>
      <c r="Y37" s="61">
        <v>102.78</v>
      </c>
      <c r="Z37" s="62">
        <v>2646569816</v>
      </c>
    </row>
    <row r="38" spans="1:26" ht="12.75">
      <c r="A38" s="58" t="s">
        <v>59</v>
      </c>
      <c r="B38" s="19">
        <v>3688047385</v>
      </c>
      <c r="C38" s="19">
        <v>0</v>
      </c>
      <c r="D38" s="59">
        <v>3721780403</v>
      </c>
      <c r="E38" s="60">
        <v>3721780403</v>
      </c>
      <c r="F38" s="60">
        <v>3721780403</v>
      </c>
      <c r="G38" s="60">
        <v>3721780403</v>
      </c>
      <c r="H38" s="60">
        <v>3721780403</v>
      </c>
      <c r="I38" s="60">
        <v>3721780403</v>
      </c>
      <c r="J38" s="60">
        <v>3721780403</v>
      </c>
      <c r="K38" s="60">
        <v>3721780403</v>
      </c>
      <c r="L38" s="60">
        <v>3681979545</v>
      </c>
      <c r="M38" s="60">
        <v>3681979545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3681979545</v>
      </c>
      <c r="W38" s="60">
        <v>1860890202</v>
      </c>
      <c r="X38" s="60">
        <v>1821089343</v>
      </c>
      <c r="Y38" s="61">
        <v>97.86</v>
      </c>
      <c r="Z38" s="62">
        <v>3721780403</v>
      </c>
    </row>
    <row r="39" spans="1:26" ht="12.75">
      <c r="A39" s="58" t="s">
        <v>60</v>
      </c>
      <c r="B39" s="19">
        <v>15942446951</v>
      </c>
      <c r="C39" s="19">
        <v>0</v>
      </c>
      <c r="D39" s="59">
        <v>15313914816</v>
      </c>
      <c r="E39" s="60">
        <v>15313914816</v>
      </c>
      <c r="F39" s="60">
        <v>15348850773</v>
      </c>
      <c r="G39" s="60">
        <v>15353438505</v>
      </c>
      <c r="H39" s="60">
        <v>15160317479</v>
      </c>
      <c r="I39" s="60">
        <v>15160317479</v>
      </c>
      <c r="J39" s="60">
        <v>15275720578</v>
      </c>
      <c r="K39" s="60">
        <v>15275720578</v>
      </c>
      <c r="L39" s="60">
        <v>15825338736</v>
      </c>
      <c r="M39" s="60">
        <v>15825338736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15825338736</v>
      </c>
      <c r="W39" s="60">
        <v>7656957408</v>
      </c>
      <c r="X39" s="60">
        <v>8168381328</v>
      </c>
      <c r="Y39" s="61">
        <v>106.68</v>
      </c>
      <c r="Z39" s="62">
        <v>15313914816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2820760086</v>
      </c>
      <c r="C42" s="19">
        <v>0</v>
      </c>
      <c r="D42" s="59">
        <v>2023586037</v>
      </c>
      <c r="E42" s="60">
        <v>2023586037</v>
      </c>
      <c r="F42" s="60">
        <v>231502785</v>
      </c>
      <c r="G42" s="60">
        <v>85757200</v>
      </c>
      <c r="H42" s="60">
        <v>-77024620</v>
      </c>
      <c r="I42" s="60">
        <v>240235365</v>
      </c>
      <c r="J42" s="60">
        <v>130156985</v>
      </c>
      <c r="K42" s="60">
        <v>200183214</v>
      </c>
      <c r="L42" s="60">
        <v>159254525</v>
      </c>
      <c r="M42" s="60">
        <v>489594724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729830089</v>
      </c>
      <c r="W42" s="60">
        <v>1279107753</v>
      </c>
      <c r="X42" s="60">
        <v>-549277664</v>
      </c>
      <c r="Y42" s="61">
        <v>-42.94</v>
      </c>
      <c r="Z42" s="62">
        <v>2023586037</v>
      </c>
    </row>
    <row r="43" spans="1:26" ht="12.75">
      <c r="A43" s="58" t="s">
        <v>63</v>
      </c>
      <c r="B43" s="19">
        <v>-1742980757</v>
      </c>
      <c r="C43" s="19">
        <v>0</v>
      </c>
      <c r="D43" s="59">
        <v>-1731287297</v>
      </c>
      <c r="E43" s="60">
        <v>-1731287297</v>
      </c>
      <c r="F43" s="60">
        <v>-320793936</v>
      </c>
      <c r="G43" s="60">
        <v>-115090796</v>
      </c>
      <c r="H43" s="60">
        <v>-76577875</v>
      </c>
      <c r="I43" s="60">
        <v>-512462607</v>
      </c>
      <c r="J43" s="60">
        <v>-69688317</v>
      </c>
      <c r="K43" s="60">
        <v>-82221973</v>
      </c>
      <c r="L43" s="60">
        <v>-88595073</v>
      </c>
      <c r="M43" s="60">
        <v>-240505363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-752967970</v>
      </c>
      <c r="W43" s="60">
        <v>-926432103</v>
      </c>
      <c r="X43" s="60">
        <v>173464133</v>
      </c>
      <c r="Y43" s="61">
        <v>-18.72</v>
      </c>
      <c r="Z43" s="62">
        <v>-1731287297</v>
      </c>
    </row>
    <row r="44" spans="1:26" ht="12.75">
      <c r="A44" s="58" t="s">
        <v>64</v>
      </c>
      <c r="B44" s="19">
        <v>-86407312</v>
      </c>
      <c r="C44" s="19">
        <v>0</v>
      </c>
      <c r="D44" s="59">
        <v>72864483</v>
      </c>
      <c r="E44" s="60">
        <v>72864483</v>
      </c>
      <c r="F44" s="60">
        <v>-23871780</v>
      </c>
      <c r="G44" s="60">
        <v>0</v>
      </c>
      <c r="H44" s="60">
        <v>0</v>
      </c>
      <c r="I44" s="60">
        <v>-23871780</v>
      </c>
      <c r="J44" s="60">
        <v>-7475719</v>
      </c>
      <c r="K44" s="60">
        <v>-7537132</v>
      </c>
      <c r="L44" s="60">
        <v>0</v>
      </c>
      <c r="M44" s="60">
        <v>-15012851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-38884631</v>
      </c>
      <c r="W44" s="60">
        <v>112765314</v>
      </c>
      <c r="X44" s="60">
        <v>-151649945</v>
      </c>
      <c r="Y44" s="61">
        <v>-134.48</v>
      </c>
      <c r="Z44" s="62">
        <v>72864483</v>
      </c>
    </row>
    <row r="45" spans="1:26" ht="12.75">
      <c r="A45" s="70" t="s">
        <v>65</v>
      </c>
      <c r="B45" s="22">
        <v>2621745759</v>
      </c>
      <c r="C45" s="22">
        <v>0</v>
      </c>
      <c r="D45" s="99">
        <v>2366608253</v>
      </c>
      <c r="E45" s="100">
        <v>2366608253</v>
      </c>
      <c r="F45" s="100">
        <v>2436713370</v>
      </c>
      <c r="G45" s="100">
        <v>2407379774</v>
      </c>
      <c r="H45" s="100">
        <v>2253777279</v>
      </c>
      <c r="I45" s="100">
        <v>2253777279</v>
      </c>
      <c r="J45" s="100">
        <v>2306770228</v>
      </c>
      <c r="K45" s="100">
        <v>2417194337</v>
      </c>
      <c r="L45" s="100">
        <v>2487853789</v>
      </c>
      <c r="M45" s="100">
        <v>2487853789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2487853789</v>
      </c>
      <c r="W45" s="100">
        <v>2466885994</v>
      </c>
      <c r="X45" s="100">
        <v>20967795</v>
      </c>
      <c r="Y45" s="101">
        <v>0.85</v>
      </c>
      <c r="Z45" s="102">
        <v>2366608253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1720945365</v>
      </c>
      <c r="C49" s="52">
        <v>0</v>
      </c>
      <c r="D49" s="129">
        <v>249572868</v>
      </c>
      <c r="E49" s="54">
        <v>119954552</v>
      </c>
      <c r="F49" s="54">
        <v>0</v>
      </c>
      <c r="G49" s="54">
        <v>0</v>
      </c>
      <c r="H49" s="54">
        <v>0</v>
      </c>
      <c r="I49" s="54">
        <v>160387117</v>
      </c>
      <c r="J49" s="54">
        <v>0</v>
      </c>
      <c r="K49" s="54">
        <v>0</v>
      </c>
      <c r="L49" s="54">
        <v>0</v>
      </c>
      <c r="M49" s="54">
        <v>104764757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85775122</v>
      </c>
      <c r="W49" s="54">
        <v>487997569</v>
      </c>
      <c r="X49" s="54">
        <v>2382759636</v>
      </c>
      <c r="Y49" s="54">
        <v>5312156986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93066566</v>
      </c>
      <c r="C51" s="52">
        <v>0</v>
      </c>
      <c r="D51" s="129">
        <v>18951054</v>
      </c>
      <c r="E51" s="54">
        <v>1058880</v>
      </c>
      <c r="F51" s="54">
        <v>0</v>
      </c>
      <c r="G51" s="54">
        <v>0</v>
      </c>
      <c r="H51" s="54">
        <v>0</v>
      </c>
      <c r="I51" s="54">
        <v>6822115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119898615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88.48398779602607</v>
      </c>
      <c r="C58" s="5">
        <f>IF(C67=0,0,+(C76/C67)*100)</f>
        <v>0</v>
      </c>
      <c r="D58" s="6">
        <f aca="true" t="shared" si="6" ref="D58:Z58">IF(D67=0,0,+(D76/D67)*100)</f>
        <v>92.32579114045795</v>
      </c>
      <c r="E58" s="7">
        <f t="shared" si="6"/>
        <v>92.32579114045795</v>
      </c>
      <c r="F58" s="7">
        <f t="shared" si="6"/>
        <v>77.71577155833607</v>
      </c>
      <c r="G58" s="7">
        <f t="shared" si="6"/>
        <v>91.48287288166465</v>
      </c>
      <c r="H58" s="7">
        <f t="shared" si="6"/>
        <v>115.31900981204579</v>
      </c>
      <c r="I58" s="7">
        <f t="shared" si="6"/>
        <v>93.56089351024147</v>
      </c>
      <c r="J58" s="7">
        <f t="shared" si="6"/>
        <v>137.17258656291125</v>
      </c>
      <c r="K58" s="7">
        <f t="shared" si="6"/>
        <v>94.81563881679753</v>
      </c>
      <c r="L58" s="7">
        <f t="shared" si="6"/>
        <v>62.431076796501415</v>
      </c>
      <c r="M58" s="7">
        <f t="shared" si="6"/>
        <v>93.649622890543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93.60476871404796</v>
      </c>
      <c r="W58" s="7">
        <f t="shared" si="6"/>
        <v>90.24181960892554</v>
      </c>
      <c r="X58" s="7">
        <f t="shared" si="6"/>
        <v>0</v>
      </c>
      <c r="Y58" s="7">
        <f t="shared" si="6"/>
        <v>0</v>
      </c>
      <c r="Z58" s="8">
        <f t="shared" si="6"/>
        <v>92.32579114045795</v>
      </c>
    </row>
    <row r="59" spans="1:26" ht="12.75">
      <c r="A59" s="37" t="s">
        <v>31</v>
      </c>
      <c r="B59" s="9">
        <f aca="true" t="shared" si="7" ref="B59:Z66">IF(B68=0,0,+(B77/B68)*100)</f>
        <v>87.82783257708498</v>
      </c>
      <c r="C59" s="9">
        <f t="shared" si="7"/>
        <v>0</v>
      </c>
      <c r="D59" s="2">
        <f t="shared" si="7"/>
        <v>95.00000002295756</v>
      </c>
      <c r="E59" s="10">
        <f t="shared" si="7"/>
        <v>95.00000002295756</v>
      </c>
      <c r="F59" s="10">
        <f t="shared" si="7"/>
        <v>82.38374635598743</v>
      </c>
      <c r="G59" s="10">
        <f t="shared" si="7"/>
        <v>129.90242021426465</v>
      </c>
      <c r="H59" s="10">
        <f t="shared" si="7"/>
        <v>82.34204621712774</v>
      </c>
      <c r="I59" s="10">
        <f t="shared" si="7"/>
        <v>97.7030398615782</v>
      </c>
      <c r="J59" s="10">
        <f t="shared" si="7"/>
        <v>174.92610865458323</v>
      </c>
      <c r="K59" s="10">
        <f t="shared" si="7"/>
        <v>83.6817588500571</v>
      </c>
      <c r="L59" s="10">
        <f t="shared" si="7"/>
        <v>80.40588312937174</v>
      </c>
      <c r="M59" s="10">
        <f t="shared" si="7"/>
        <v>105.11145936765556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101.1529897683013</v>
      </c>
      <c r="W59" s="10">
        <f t="shared" si="7"/>
        <v>95.39823388077092</v>
      </c>
      <c r="X59" s="10">
        <f t="shared" si="7"/>
        <v>0</v>
      </c>
      <c r="Y59" s="10">
        <f t="shared" si="7"/>
        <v>0</v>
      </c>
      <c r="Z59" s="11">
        <f t="shared" si="7"/>
        <v>95.00000002295756</v>
      </c>
    </row>
    <row r="60" spans="1:26" ht="12.75">
      <c r="A60" s="38" t="s">
        <v>32</v>
      </c>
      <c r="B60" s="12">
        <f t="shared" si="7"/>
        <v>92.57382605332171</v>
      </c>
      <c r="C60" s="12">
        <f t="shared" si="7"/>
        <v>0</v>
      </c>
      <c r="D60" s="3">
        <f t="shared" si="7"/>
        <v>95.00000002742814</v>
      </c>
      <c r="E60" s="13">
        <f t="shared" si="7"/>
        <v>95.00000002742814</v>
      </c>
      <c r="F60" s="13">
        <f t="shared" si="7"/>
        <v>78.99725552197911</v>
      </c>
      <c r="G60" s="13">
        <f t="shared" si="7"/>
        <v>82.0161461857911</v>
      </c>
      <c r="H60" s="13">
        <f t="shared" si="7"/>
        <v>141.54133973900304</v>
      </c>
      <c r="I60" s="13">
        <f t="shared" si="7"/>
        <v>96.19150150210203</v>
      </c>
      <c r="J60" s="13">
        <f t="shared" si="7"/>
        <v>133.9531415056193</v>
      </c>
      <c r="K60" s="13">
        <f t="shared" si="7"/>
        <v>106.05818672976714</v>
      </c>
      <c r="L60" s="13">
        <f t="shared" si="7"/>
        <v>59.4366709773912</v>
      </c>
      <c r="M60" s="13">
        <f t="shared" si="7"/>
        <v>94.36420462755312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95.27084882672374</v>
      </c>
      <c r="W60" s="13">
        <f t="shared" si="7"/>
        <v>91.79145598355399</v>
      </c>
      <c r="X60" s="13">
        <f t="shared" si="7"/>
        <v>0</v>
      </c>
      <c r="Y60" s="13">
        <f t="shared" si="7"/>
        <v>0</v>
      </c>
      <c r="Z60" s="14">
        <f t="shared" si="7"/>
        <v>95.00000002742814</v>
      </c>
    </row>
    <row r="61" spans="1:26" ht="12.75">
      <c r="A61" s="39" t="s">
        <v>103</v>
      </c>
      <c r="B61" s="12">
        <f t="shared" si="7"/>
        <v>99.06536211126134</v>
      </c>
      <c r="C61" s="12">
        <f t="shared" si="7"/>
        <v>0</v>
      </c>
      <c r="D61" s="3">
        <f t="shared" si="7"/>
        <v>95.00000001261132</v>
      </c>
      <c r="E61" s="13">
        <f t="shared" si="7"/>
        <v>95.00000001261132</v>
      </c>
      <c r="F61" s="13">
        <f t="shared" si="7"/>
        <v>69.63299205066009</v>
      </c>
      <c r="G61" s="13">
        <f t="shared" si="7"/>
        <v>76.68421285582227</v>
      </c>
      <c r="H61" s="13">
        <f t="shared" si="7"/>
        <v>157.0094415198568</v>
      </c>
      <c r="I61" s="13">
        <f t="shared" si="7"/>
        <v>91.73495569631001</v>
      </c>
      <c r="J61" s="13">
        <f t="shared" si="7"/>
        <v>155.17517929642236</v>
      </c>
      <c r="K61" s="13">
        <f t="shared" si="7"/>
        <v>114.02079797728373</v>
      </c>
      <c r="L61" s="13">
        <f t="shared" si="7"/>
        <v>58.46526333930853</v>
      </c>
      <c r="M61" s="13">
        <f t="shared" si="7"/>
        <v>99.35033105504162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95.40588832997983</v>
      </c>
      <c r="W61" s="13">
        <f t="shared" si="7"/>
        <v>91.32542926029915</v>
      </c>
      <c r="X61" s="13">
        <f t="shared" si="7"/>
        <v>0</v>
      </c>
      <c r="Y61" s="13">
        <f t="shared" si="7"/>
        <v>0</v>
      </c>
      <c r="Z61" s="14">
        <f t="shared" si="7"/>
        <v>95.00000001261132</v>
      </c>
    </row>
    <row r="62" spans="1:26" ht="12.75">
      <c r="A62" s="39" t="s">
        <v>104</v>
      </c>
      <c r="B62" s="12">
        <f t="shared" si="7"/>
        <v>68.96929413687984</v>
      </c>
      <c r="C62" s="12">
        <f t="shared" si="7"/>
        <v>0</v>
      </c>
      <c r="D62" s="3">
        <f t="shared" si="7"/>
        <v>95</v>
      </c>
      <c r="E62" s="13">
        <f t="shared" si="7"/>
        <v>95</v>
      </c>
      <c r="F62" s="13">
        <f t="shared" si="7"/>
        <v>165.2441823688063</v>
      </c>
      <c r="G62" s="13">
        <f t="shared" si="7"/>
        <v>99.07171028480913</v>
      </c>
      <c r="H62" s="13">
        <f t="shared" si="7"/>
        <v>131.53020487891644</v>
      </c>
      <c r="I62" s="13">
        <f t="shared" si="7"/>
        <v>123.1880528223883</v>
      </c>
      <c r="J62" s="13">
        <f t="shared" si="7"/>
        <v>89.85082590565813</v>
      </c>
      <c r="K62" s="13">
        <f t="shared" si="7"/>
        <v>92.61076405760245</v>
      </c>
      <c r="L62" s="13">
        <f t="shared" si="7"/>
        <v>57.471659491121066</v>
      </c>
      <c r="M62" s="13">
        <f t="shared" si="7"/>
        <v>78.49535291795448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96.13209801935479</v>
      </c>
      <c r="W62" s="13">
        <f t="shared" si="7"/>
        <v>93.07830668988234</v>
      </c>
      <c r="X62" s="13">
        <f t="shared" si="7"/>
        <v>0</v>
      </c>
      <c r="Y62" s="13">
        <f t="shared" si="7"/>
        <v>0</v>
      </c>
      <c r="Z62" s="14">
        <f t="shared" si="7"/>
        <v>95</v>
      </c>
    </row>
    <row r="63" spans="1:26" ht="12.75">
      <c r="A63" s="39" t="s">
        <v>105</v>
      </c>
      <c r="B63" s="12">
        <f t="shared" si="7"/>
        <v>96.83869976806304</v>
      </c>
      <c r="C63" s="12">
        <f t="shared" si="7"/>
        <v>0</v>
      </c>
      <c r="D63" s="3">
        <f t="shared" si="7"/>
        <v>95.00000010871219</v>
      </c>
      <c r="E63" s="13">
        <f t="shared" si="7"/>
        <v>95.00000010871219</v>
      </c>
      <c r="F63" s="13">
        <f t="shared" si="7"/>
        <v>97.67327157591589</v>
      </c>
      <c r="G63" s="13">
        <f t="shared" si="7"/>
        <v>101.2230825919896</v>
      </c>
      <c r="H63" s="13">
        <f t="shared" si="7"/>
        <v>90.38943729853443</v>
      </c>
      <c r="I63" s="13">
        <f t="shared" si="7"/>
        <v>95.97277508182407</v>
      </c>
      <c r="J63" s="13">
        <f t="shared" si="7"/>
        <v>101.78744954813892</v>
      </c>
      <c r="K63" s="13">
        <f t="shared" si="7"/>
        <v>76.96043206951917</v>
      </c>
      <c r="L63" s="13">
        <f t="shared" si="7"/>
        <v>51.12373639440193</v>
      </c>
      <c r="M63" s="13">
        <f t="shared" si="7"/>
        <v>78.13139416619238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86.51707125468018</v>
      </c>
      <c r="W63" s="13">
        <f t="shared" si="7"/>
        <v>90.7601278292253</v>
      </c>
      <c r="X63" s="13">
        <f t="shared" si="7"/>
        <v>0</v>
      </c>
      <c r="Y63" s="13">
        <f t="shared" si="7"/>
        <v>0</v>
      </c>
      <c r="Z63" s="14">
        <f t="shared" si="7"/>
        <v>95.00000010871219</v>
      </c>
    </row>
    <row r="64" spans="1:26" ht="12.75">
      <c r="A64" s="39" t="s">
        <v>106</v>
      </c>
      <c r="B64" s="12">
        <f t="shared" si="7"/>
        <v>97.35739180416253</v>
      </c>
      <c r="C64" s="12">
        <f t="shared" si="7"/>
        <v>0</v>
      </c>
      <c r="D64" s="3">
        <f t="shared" si="7"/>
        <v>95.00000016968328</v>
      </c>
      <c r="E64" s="13">
        <f t="shared" si="7"/>
        <v>95.00000016968328</v>
      </c>
      <c r="F64" s="13">
        <f t="shared" si="7"/>
        <v>126.88959078445717</v>
      </c>
      <c r="G64" s="13">
        <f t="shared" si="7"/>
        <v>91.86268928153602</v>
      </c>
      <c r="H64" s="13">
        <f t="shared" si="7"/>
        <v>107.67291901131158</v>
      </c>
      <c r="I64" s="13">
        <f t="shared" si="7"/>
        <v>108.73503881982201</v>
      </c>
      <c r="J64" s="13">
        <f t="shared" si="7"/>
        <v>123.84646528234742</v>
      </c>
      <c r="K64" s="13">
        <f t="shared" si="7"/>
        <v>120.14394097775825</v>
      </c>
      <c r="L64" s="13">
        <f t="shared" si="7"/>
        <v>119.29265143372858</v>
      </c>
      <c r="M64" s="13">
        <f t="shared" si="7"/>
        <v>121.16009267383829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114.69674900356108</v>
      </c>
      <c r="W64" s="13">
        <f t="shared" si="7"/>
        <v>96.5857033975684</v>
      </c>
      <c r="X64" s="13">
        <f t="shared" si="7"/>
        <v>0</v>
      </c>
      <c r="Y64" s="13">
        <f t="shared" si="7"/>
        <v>0</v>
      </c>
      <c r="Z64" s="14">
        <f t="shared" si="7"/>
        <v>95.00000016968328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7414304595</v>
      </c>
      <c r="C67" s="24"/>
      <c r="D67" s="25">
        <v>7868254540</v>
      </c>
      <c r="E67" s="26">
        <v>7868254540</v>
      </c>
      <c r="F67" s="26">
        <v>698308624</v>
      </c>
      <c r="G67" s="26">
        <v>731419364</v>
      </c>
      <c r="H67" s="26">
        <v>578390595</v>
      </c>
      <c r="I67" s="26">
        <v>2008118583</v>
      </c>
      <c r="J67" s="26">
        <v>567978789</v>
      </c>
      <c r="K67" s="26">
        <v>582706257</v>
      </c>
      <c r="L67" s="26">
        <v>813604993</v>
      </c>
      <c r="M67" s="26">
        <v>1964290039</v>
      </c>
      <c r="N67" s="26"/>
      <c r="O67" s="26"/>
      <c r="P67" s="26"/>
      <c r="Q67" s="26"/>
      <c r="R67" s="26"/>
      <c r="S67" s="26"/>
      <c r="T67" s="26"/>
      <c r="U67" s="26"/>
      <c r="V67" s="26">
        <v>3972408622</v>
      </c>
      <c r="W67" s="26">
        <v>3999360202</v>
      </c>
      <c r="X67" s="26"/>
      <c r="Y67" s="25"/>
      <c r="Z67" s="27">
        <v>7868254540</v>
      </c>
    </row>
    <row r="68" spans="1:26" ht="12.75" hidden="1">
      <c r="A68" s="37" t="s">
        <v>31</v>
      </c>
      <c r="B68" s="19">
        <v>2007605470</v>
      </c>
      <c r="C68" s="19"/>
      <c r="D68" s="20">
        <v>2177931330</v>
      </c>
      <c r="E68" s="21">
        <v>2177931330</v>
      </c>
      <c r="F68" s="21">
        <v>179622391</v>
      </c>
      <c r="G68" s="21">
        <v>180831510</v>
      </c>
      <c r="H68" s="21">
        <v>199920299</v>
      </c>
      <c r="I68" s="21">
        <v>560374200</v>
      </c>
      <c r="J68" s="21">
        <v>121307170</v>
      </c>
      <c r="K68" s="21">
        <v>183122830</v>
      </c>
      <c r="L68" s="21">
        <v>183956451</v>
      </c>
      <c r="M68" s="21">
        <v>488386451</v>
      </c>
      <c r="N68" s="21"/>
      <c r="O68" s="21"/>
      <c r="P68" s="21"/>
      <c r="Q68" s="21"/>
      <c r="R68" s="21"/>
      <c r="S68" s="21"/>
      <c r="T68" s="21"/>
      <c r="U68" s="21"/>
      <c r="V68" s="21">
        <v>1048760651</v>
      </c>
      <c r="W68" s="21">
        <v>1089312640</v>
      </c>
      <c r="X68" s="21"/>
      <c r="Y68" s="20"/>
      <c r="Z68" s="23">
        <v>2177931330</v>
      </c>
    </row>
    <row r="69" spans="1:26" ht="12.75" hidden="1">
      <c r="A69" s="38" t="s">
        <v>32</v>
      </c>
      <c r="B69" s="19">
        <v>5182065176</v>
      </c>
      <c r="C69" s="19"/>
      <c r="D69" s="20">
        <v>5468835250</v>
      </c>
      <c r="E69" s="21">
        <v>5468835250</v>
      </c>
      <c r="F69" s="21">
        <v>499658219</v>
      </c>
      <c r="G69" s="21">
        <v>529431044</v>
      </c>
      <c r="H69" s="21">
        <v>354932236</v>
      </c>
      <c r="I69" s="21">
        <v>1384021499</v>
      </c>
      <c r="J69" s="21">
        <v>423217610</v>
      </c>
      <c r="K69" s="21">
        <v>376450199</v>
      </c>
      <c r="L69" s="21">
        <v>605738079</v>
      </c>
      <c r="M69" s="21">
        <v>1405405888</v>
      </c>
      <c r="N69" s="21"/>
      <c r="O69" s="21"/>
      <c r="P69" s="21"/>
      <c r="Q69" s="21"/>
      <c r="R69" s="21"/>
      <c r="S69" s="21"/>
      <c r="T69" s="21"/>
      <c r="U69" s="21"/>
      <c r="V69" s="21">
        <v>2789427387</v>
      </c>
      <c r="W69" s="21">
        <v>2799727242</v>
      </c>
      <c r="X69" s="21"/>
      <c r="Y69" s="20"/>
      <c r="Z69" s="23">
        <v>5468835250</v>
      </c>
    </row>
    <row r="70" spans="1:26" ht="12.75" hidden="1">
      <c r="A70" s="39" t="s">
        <v>103</v>
      </c>
      <c r="B70" s="19">
        <v>3482486254</v>
      </c>
      <c r="C70" s="19"/>
      <c r="D70" s="20">
        <v>3964692030</v>
      </c>
      <c r="E70" s="21">
        <v>3964692030</v>
      </c>
      <c r="F70" s="21">
        <v>419689438</v>
      </c>
      <c r="G70" s="21">
        <v>402231121</v>
      </c>
      <c r="H70" s="21">
        <v>234851913</v>
      </c>
      <c r="I70" s="21">
        <v>1056772472</v>
      </c>
      <c r="J70" s="21">
        <v>268138507</v>
      </c>
      <c r="K70" s="21">
        <v>257015186</v>
      </c>
      <c r="L70" s="21">
        <v>458341524</v>
      </c>
      <c r="M70" s="21">
        <v>983495217</v>
      </c>
      <c r="N70" s="21"/>
      <c r="O70" s="21"/>
      <c r="P70" s="21"/>
      <c r="Q70" s="21"/>
      <c r="R70" s="21"/>
      <c r="S70" s="21"/>
      <c r="T70" s="21"/>
      <c r="U70" s="21"/>
      <c r="V70" s="21">
        <v>2040267689</v>
      </c>
      <c r="W70" s="21">
        <v>2047201900</v>
      </c>
      <c r="X70" s="21"/>
      <c r="Y70" s="20"/>
      <c r="Z70" s="23">
        <v>3964692030</v>
      </c>
    </row>
    <row r="71" spans="1:26" ht="12.75" hidden="1">
      <c r="A71" s="39" t="s">
        <v>104</v>
      </c>
      <c r="B71" s="19">
        <v>1074385399</v>
      </c>
      <c r="C71" s="19"/>
      <c r="D71" s="20">
        <v>749546520</v>
      </c>
      <c r="E71" s="21">
        <v>749546520</v>
      </c>
      <c r="F71" s="21">
        <v>29369299</v>
      </c>
      <c r="G71" s="21">
        <v>70018227</v>
      </c>
      <c r="H71" s="21">
        <v>54353421</v>
      </c>
      <c r="I71" s="21">
        <v>153740947</v>
      </c>
      <c r="J71" s="21">
        <v>87808879</v>
      </c>
      <c r="K71" s="21">
        <v>60196129</v>
      </c>
      <c r="L71" s="21">
        <v>87843959</v>
      </c>
      <c r="M71" s="21">
        <v>235848967</v>
      </c>
      <c r="N71" s="21"/>
      <c r="O71" s="21"/>
      <c r="P71" s="21"/>
      <c r="Q71" s="21"/>
      <c r="R71" s="21"/>
      <c r="S71" s="21"/>
      <c r="T71" s="21"/>
      <c r="U71" s="21"/>
      <c r="V71" s="21">
        <v>389589914</v>
      </c>
      <c r="W71" s="21">
        <v>376555950</v>
      </c>
      <c r="X71" s="21"/>
      <c r="Y71" s="20"/>
      <c r="Z71" s="23">
        <v>749546520</v>
      </c>
    </row>
    <row r="72" spans="1:26" ht="12.75" hidden="1">
      <c r="A72" s="39" t="s">
        <v>105</v>
      </c>
      <c r="B72" s="19">
        <v>456870273</v>
      </c>
      <c r="C72" s="19"/>
      <c r="D72" s="20">
        <v>459930070</v>
      </c>
      <c r="E72" s="21">
        <v>459930070</v>
      </c>
      <c r="F72" s="21">
        <v>35126145</v>
      </c>
      <c r="G72" s="21">
        <v>41523361</v>
      </c>
      <c r="H72" s="21">
        <v>49744850</v>
      </c>
      <c r="I72" s="21">
        <v>126394356</v>
      </c>
      <c r="J72" s="21">
        <v>51588533</v>
      </c>
      <c r="K72" s="21">
        <v>47820823</v>
      </c>
      <c r="L72" s="21">
        <v>43113136</v>
      </c>
      <c r="M72" s="21">
        <v>142522492</v>
      </c>
      <c r="N72" s="21"/>
      <c r="O72" s="21"/>
      <c r="P72" s="21"/>
      <c r="Q72" s="21"/>
      <c r="R72" s="21"/>
      <c r="S72" s="21"/>
      <c r="T72" s="21"/>
      <c r="U72" s="21"/>
      <c r="V72" s="21">
        <v>268916848</v>
      </c>
      <c r="W72" s="21">
        <v>227162450</v>
      </c>
      <c r="X72" s="21"/>
      <c r="Y72" s="20"/>
      <c r="Z72" s="23">
        <v>459930070</v>
      </c>
    </row>
    <row r="73" spans="1:26" ht="12.75" hidden="1">
      <c r="A73" s="39" t="s">
        <v>106</v>
      </c>
      <c r="B73" s="19">
        <v>168323250</v>
      </c>
      <c r="C73" s="19"/>
      <c r="D73" s="20">
        <v>294666630</v>
      </c>
      <c r="E73" s="21">
        <v>294666630</v>
      </c>
      <c r="F73" s="21">
        <v>15473337</v>
      </c>
      <c r="G73" s="21">
        <v>15644751</v>
      </c>
      <c r="H73" s="21">
        <v>15956574</v>
      </c>
      <c r="I73" s="21">
        <v>47074662</v>
      </c>
      <c r="J73" s="21">
        <v>15681691</v>
      </c>
      <c r="K73" s="21">
        <v>11364936</v>
      </c>
      <c r="L73" s="21">
        <v>16374473</v>
      </c>
      <c r="M73" s="21">
        <v>43421100</v>
      </c>
      <c r="N73" s="21"/>
      <c r="O73" s="21"/>
      <c r="P73" s="21"/>
      <c r="Q73" s="21"/>
      <c r="R73" s="21"/>
      <c r="S73" s="21"/>
      <c r="T73" s="21"/>
      <c r="U73" s="21"/>
      <c r="V73" s="21">
        <v>90495762</v>
      </c>
      <c r="W73" s="21">
        <v>148706940</v>
      </c>
      <c r="X73" s="21"/>
      <c r="Y73" s="20"/>
      <c r="Z73" s="23">
        <v>294666630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13584</v>
      </c>
      <c r="H74" s="21">
        <v>25478</v>
      </c>
      <c r="I74" s="21">
        <v>39062</v>
      </c>
      <c r="J74" s="21"/>
      <c r="K74" s="21">
        <v>53125</v>
      </c>
      <c r="L74" s="21">
        <v>64987</v>
      </c>
      <c r="M74" s="21">
        <v>118112</v>
      </c>
      <c r="N74" s="21"/>
      <c r="O74" s="21"/>
      <c r="P74" s="21"/>
      <c r="Q74" s="21"/>
      <c r="R74" s="21"/>
      <c r="S74" s="21"/>
      <c r="T74" s="21"/>
      <c r="U74" s="21"/>
      <c r="V74" s="21">
        <v>157174</v>
      </c>
      <c r="W74" s="21">
        <v>100002</v>
      </c>
      <c r="X74" s="21"/>
      <c r="Y74" s="20"/>
      <c r="Z74" s="23"/>
    </row>
    <row r="75" spans="1:26" ht="12.75" hidden="1">
      <c r="A75" s="40" t="s">
        <v>110</v>
      </c>
      <c r="B75" s="28">
        <v>224633949</v>
      </c>
      <c r="C75" s="28"/>
      <c r="D75" s="29">
        <v>221487960</v>
      </c>
      <c r="E75" s="30">
        <v>221487960</v>
      </c>
      <c r="F75" s="30">
        <v>19028014</v>
      </c>
      <c r="G75" s="30">
        <v>21156810</v>
      </c>
      <c r="H75" s="30">
        <v>23538060</v>
      </c>
      <c r="I75" s="30">
        <v>63722884</v>
      </c>
      <c r="J75" s="30">
        <v>23454009</v>
      </c>
      <c r="K75" s="30">
        <v>23133228</v>
      </c>
      <c r="L75" s="30">
        <v>23910463</v>
      </c>
      <c r="M75" s="30">
        <v>70497700</v>
      </c>
      <c r="N75" s="30"/>
      <c r="O75" s="30"/>
      <c r="P75" s="30"/>
      <c r="Q75" s="30"/>
      <c r="R75" s="30"/>
      <c r="S75" s="30"/>
      <c r="T75" s="30"/>
      <c r="U75" s="30"/>
      <c r="V75" s="30">
        <v>134220584</v>
      </c>
      <c r="W75" s="30">
        <v>110320320</v>
      </c>
      <c r="X75" s="30"/>
      <c r="Y75" s="29"/>
      <c r="Z75" s="31">
        <v>221487960</v>
      </c>
    </row>
    <row r="76" spans="1:26" ht="12.75" hidden="1">
      <c r="A76" s="42" t="s">
        <v>288</v>
      </c>
      <c r="B76" s="32">
        <v>6560472373</v>
      </c>
      <c r="C76" s="32"/>
      <c r="D76" s="33">
        <v>7264428253</v>
      </c>
      <c r="E76" s="34">
        <v>7264428253</v>
      </c>
      <c r="F76" s="34">
        <v>542695935</v>
      </c>
      <c r="G76" s="34">
        <v>669123447</v>
      </c>
      <c r="H76" s="34">
        <v>666994307</v>
      </c>
      <c r="I76" s="34">
        <v>1878813689</v>
      </c>
      <c r="J76" s="34">
        <v>779111196</v>
      </c>
      <c r="K76" s="34">
        <v>552496660</v>
      </c>
      <c r="L76" s="34">
        <v>507942358</v>
      </c>
      <c r="M76" s="34">
        <v>1839550214</v>
      </c>
      <c r="N76" s="34"/>
      <c r="O76" s="34"/>
      <c r="P76" s="34"/>
      <c r="Q76" s="34"/>
      <c r="R76" s="34"/>
      <c r="S76" s="34"/>
      <c r="T76" s="34"/>
      <c r="U76" s="34"/>
      <c r="V76" s="34">
        <v>3718363903</v>
      </c>
      <c r="W76" s="34">
        <v>3609095419</v>
      </c>
      <c r="X76" s="34"/>
      <c r="Y76" s="33"/>
      <c r="Z76" s="35">
        <v>7264428253</v>
      </c>
    </row>
    <row r="77" spans="1:26" ht="12.75" hidden="1">
      <c r="A77" s="37" t="s">
        <v>31</v>
      </c>
      <c r="B77" s="19">
        <v>1763236371</v>
      </c>
      <c r="C77" s="19"/>
      <c r="D77" s="20">
        <v>2069034764</v>
      </c>
      <c r="E77" s="21">
        <v>2069034764</v>
      </c>
      <c r="F77" s="21">
        <v>147979655</v>
      </c>
      <c r="G77" s="21">
        <v>234904508</v>
      </c>
      <c r="H77" s="21">
        <v>164618465</v>
      </c>
      <c r="I77" s="21">
        <v>547502628</v>
      </c>
      <c r="J77" s="21">
        <v>212197912</v>
      </c>
      <c r="K77" s="21">
        <v>153240405</v>
      </c>
      <c r="L77" s="21">
        <v>147911809</v>
      </c>
      <c r="M77" s="21">
        <v>513350126</v>
      </c>
      <c r="N77" s="21"/>
      <c r="O77" s="21"/>
      <c r="P77" s="21"/>
      <c r="Q77" s="21"/>
      <c r="R77" s="21"/>
      <c r="S77" s="21"/>
      <c r="T77" s="21"/>
      <c r="U77" s="21"/>
      <c r="V77" s="21">
        <v>1060852754</v>
      </c>
      <c r="W77" s="21">
        <v>1039185020</v>
      </c>
      <c r="X77" s="21"/>
      <c r="Y77" s="20"/>
      <c r="Z77" s="23">
        <v>2069034764</v>
      </c>
    </row>
    <row r="78" spans="1:26" ht="12.75" hidden="1">
      <c r="A78" s="38" t="s">
        <v>32</v>
      </c>
      <c r="B78" s="19">
        <v>4797236002</v>
      </c>
      <c r="C78" s="19"/>
      <c r="D78" s="20">
        <v>5195393489</v>
      </c>
      <c r="E78" s="21">
        <v>5195393489</v>
      </c>
      <c r="F78" s="21">
        <v>394716280</v>
      </c>
      <c r="G78" s="21">
        <v>434218939</v>
      </c>
      <c r="H78" s="21">
        <v>502375842</v>
      </c>
      <c r="I78" s="21">
        <v>1331311061</v>
      </c>
      <c r="J78" s="21">
        <v>566913284</v>
      </c>
      <c r="K78" s="21">
        <v>399256255</v>
      </c>
      <c r="L78" s="21">
        <v>360030549</v>
      </c>
      <c r="M78" s="21">
        <v>1326200088</v>
      </c>
      <c r="N78" s="21"/>
      <c r="O78" s="21"/>
      <c r="P78" s="21"/>
      <c r="Q78" s="21"/>
      <c r="R78" s="21"/>
      <c r="S78" s="21"/>
      <c r="T78" s="21"/>
      <c r="U78" s="21"/>
      <c r="V78" s="21">
        <v>2657511149</v>
      </c>
      <c r="W78" s="21">
        <v>2569910399</v>
      </c>
      <c r="X78" s="21"/>
      <c r="Y78" s="20"/>
      <c r="Z78" s="23">
        <v>5195393489</v>
      </c>
    </row>
    <row r="79" spans="1:26" ht="12.75" hidden="1">
      <c r="A79" s="39" t="s">
        <v>103</v>
      </c>
      <c r="B79" s="19">
        <v>3449937618</v>
      </c>
      <c r="C79" s="19"/>
      <c r="D79" s="20">
        <v>3766457429</v>
      </c>
      <c r="E79" s="21">
        <v>3766457429</v>
      </c>
      <c r="F79" s="21">
        <v>292242313</v>
      </c>
      <c r="G79" s="21">
        <v>308447769</v>
      </c>
      <c r="H79" s="21">
        <v>368739677</v>
      </c>
      <c r="I79" s="21">
        <v>969429759</v>
      </c>
      <c r="J79" s="21">
        <v>416084409</v>
      </c>
      <c r="K79" s="21">
        <v>293050766</v>
      </c>
      <c r="L79" s="21">
        <v>267970579</v>
      </c>
      <c r="M79" s="21">
        <v>977105754</v>
      </c>
      <c r="N79" s="21"/>
      <c r="O79" s="21"/>
      <c r="P79" s="21"/>
      <c r="Q79" s="21"/>
      <c r="R79" s="21"/>
      <c r="S79" s="21"/>
      <c r="T79" s="21"/>
      <c r="U79" s="21"/>
      <c r="V79" s="21">
        <v>1946535513</v>
      </c>
      <c r="W79" s="21">
        <v>1869615923</v>
      </c>
      <c r="X79" s="21"/>
      <c r="Y79" s="20"/>
      <c r="Z79" s="23">
        <v>3766457429</v>
      </c>
    </row>
    <row r="80" spans="1:26" ht="12.75" hidden="1">
      <c r="A80" s="39" t="s">
        <v>104</v>
      </c>
      <c r="B80" s="19">
        <v>740996026</v>
      </c>
      <c r="C80" s="19"/>
      <c r="D80" s="20">
        <v>712069194</v>
      </c>
      <c r="E80" s="21">
        <v>712069194</v>
      </c>
      <c r="F80" s="21">
        <v>48531058</v>
      </c>
      <c r="G80" s="21">
        <v>69368255</v>
      </c>
      <c r="H80" s="21">
        <v>71491166</v>
      </c>
      <c r="I80" s="21">
        <v>189390479</v>
      </c>
      <c r="J80" s="21">
        <v>78897003</v>
      </c>
      <c r="K80" s="21">
        <v>55748095</v>
      </c>
      <c r="L80" s="21">
        <v>50485381</v>
      </c>
      <c r="M80" s="21">
        <v>185130479</v>
      </c>
      <c r="N80" s="21"/>
      <c r="O80" s="21"/>
      <c r="P80" s="21"/>
      <c r="Q80" s="21"/>
      <c r="R80" s="21"/>
      <c r="S80" s="21"/>
      <c r="T80" s="21"/>
      <c r="U80" s="21"/>
      <c r="V80" s="21">
        <v>374520958</v>
      </c>
      <c r="W80" s="21">
        <v>350491902</v>
      </c>
      <c r="X80" s="21"/>
      <c r="Y80" s="20"/>
      <c r="Z80" s="23">
        <v>712069194</v>
      </c>
    </row>
    <row r="81" spans="1:26" ht="12.75" hidden="1">
      <c r="A81" s="39" t="s">
        <v>105</v>
      </c>
      <c r="B81" s="19">
        <v>442427232</v>
      </c>
      <c r="C81" s="19"/>
      <c r="D81" s="20">
        <v>436933567</v>
      </c>
      <c r="E81" s="21">
        <v>436933567</v>
      </c>
      <c r="F81" s="21">
        <v>34308855</v>
      </c>
      <c r="G81" s="21">
        <v>42031226</v>
      </c>
      <c r="H81" s="21">
        <v>44964090</v>
      </c>
      <c r="I81" s="21">
        <v>121304171</v>
      </c>
      <c r="J81" s="21">
        <v>52510652</v>
      </c>
      <c r="K81" s="21">
        <v>36803112</v>
      </c>
      <c r="L81" s="21">
        <v>22041046</v>
      </c>
      <c r="M81" s="21">
        <v>111354810</v>
      </c>
      <c r="N81" s="21"/>
      <c r="O81" s="21"/>
      <c r="P81" s="21"/>
      <c r="Q81" s="21"/>
      <c r="R81" s="21"/>
      <c r="S81" s="21"/>
      <c r="T81" s="21"/>
      <c r="U81" s="21"/>
      <c r="V81" s="21">
        <v>232658981</v>
      </c>
      <c r="W81" s="21">
        <v>206172930</v>
      </c>
      <c r="X81" s="21"/>
      <c r="Y81" s="20"/>
      <c r="Z81" s="23">
        <v>436933567</v>
      </c>
    </row>
    <row r="82" spans="1:26" ht="12.75" hidden="1">
      <c r="A82" s="39" t="s">
        <v>106</v>
      </c>
      <c r="B82" s="19">
        <v>163875126</v>
      </c>
      <c r="C82" s="19"/>
      <c r="D82" s="20">
        <v>279933299</v>
      </c>
      <c r="E82" s="21">
        <v>279933299</v>
      </c>
      <c r="F82" s="21">
        <v>19634054</v>
      </c>
      <c r="G82" s="21">
        <v>14371689</v>
      </c>
      <c r="H82" s="21">
        <v>17180909</v>
      </c>
      <c r="I82" s="21">
        <v>51186652</v>
      </c>
      <c r="J82" s="21">
        <v>19421220</v>
      </c>
      <c r="K82" s="21">
        <v>13654282</v>
      </c>
      <c r="L82" s="21">
        <v>19533543</v>
      </c>
      <c r="M82" s="21">
        <v>52609045</v>
      </c>
      <c r="N82" s="21"/>
      <c r="O82" s="21"/>
      <c r="P82" s="21"/>
      <c r="Q82" s="21"/>
      <c r="R82" s="21"/>
      <c r="S82" s="21"/>
      <c r="T82" s="21"/>
      <c r="U82" s="21"/>
      <c r="V82" s="21">
        <v>103795697</v>
      </c>
      <c r="W82" s="21">
        <v>143629644</v>
      </c>
      <c r="X82" s="21"/>
      <c r="Y82" s="20"/>
      <c r="Z82" s="23">
        <v>279933299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152584429</v>
      </c>
      <c r="D5" s="357">
        <f t="shared" si="0"/>
        <v>0</v>
      </c>
      <c r="E5" s="356">
        <f t="shared" si="0"/>
        <v>315103600</v>
      </c>
      <c r="F5" s="358">
        <f t="shared" si="0"/>
        <v>315103600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157551800</v>
      </c>
      <c r="Y5" s="358">
        <f t="shared" si="0"/>
        <v>-157551800</v>
      </c>
      <c r="Z5" s="359">
        <f>+IF(X5&lt;&gt;0,+(Y5/X5)*100,0)</f>
        <v>-100</v>
      </c>
      <c r="AA5" s="360">
        <f>+AA6+AA8+AA11+AA13+AA15</f>
        <v>315103600</v>
      </c>
    </row>
    <row r="6" spans="1:27" ht="12.75">
      <c r="A6" s="361" t="s">
        <v>206</v>
      </c>
      <c r="B6" s="142"/>
      <c r="C6" s="60">
        <f>+C7</f>
        <v>20303780</v>
      </c>
      <c r="D6" s="340">
        <f aca="true" t="shared" si="1" ref="D6:AA6">+D7</f>
        <v>0</v>
      </c>
      <c r="E6" s="60">
        <f t="shared" si="1"/>
        <v>59334830</v>
      </c>
      <c r="F6" s="59">
        <f t="shared" si="1"/>
        <v>59334830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29667415</v>
      </c>
      <c r="Y6" s="59">
        <f t="shared" si="1"/>
        <v>-29667415</v>
      </c>
      <c r="Z6" s="61">
        <f>+IF(X6&lt;&gt;0,+(Y6/X6)*100,0)</f>
        <v>-100</v>
      </c>
      <c r="AA6" s="62">
        <f t="shared" si="1"/>
        <v>59334830</v>
      </c>
    </row>
    <row r="7" spans="1:27" ht="12.75">
      <c r="A7" s="291" t="s">
        <v>230</v>
      </c>
      <c r="B7" s="142"/>
      <c r="C7" s="60">
        <v>20303780</v>
      </c>
      <c r="D7" s="340"/>
      <c r="E7" s="60">
        <v>59334830</v>
      </c>
      <c r="F7" s="59">
        <v>59334830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29667415</v>
      </c>
      <c r="Y7" s="59">
        <v>-29667415</v>
      </c>
      <c r="Z7" s="61">
        <v>-100</v>
      </c>
      <c r="AA7" s="62">
        <v>59334830</v>
      </c>
    </row>
    <row r="8" spans="1:27" ht="12.75">
      <c r="A8" s="361" t="s">
        <v>207</v>
      </c>
      <c r="B8" s="142"/>
      <c r="C8" s="60">
        <f aca="true" t="shared" si="2" ref="C8:Y8">SUM(C9:C10)</f>
        <v>25333353</v>
      </c>
      <c r="D8" s="340">
        <f t="shared" si="2"/>
        <v>0</v>
      </c>
      <c r="E8" s="60">
        <f t="shared" si="2"/>
        <v>33391210</v>
      </c>
      <c r="F8" s="59">
        <f t="shared" si="2"/>
        <v>33391210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16695605</v>
      </c>
      <c r="Y8" s="59">
        <f t="shared" si="2"/>
        <v>-16695605</v>
      </c>
      <c r="Z8" s="61">
        <f>+IF(X8&lt;&gt;0,+(Y8/X8)*100,0)</f>
        <v>-100</v>
      </c>
      <c r="AA8" s="62">
        <f>SUM(AA9:AA10)</f>
        <v>33391210</v>
      </c>
    </row>
    <row r="9" spans="1:27" ht="12.75">
      <c r="A9" s="291" t="s">
        <v>231</v>
      </c>
      <c r="B9" s="142"/>
      <c r="C9" s="60">
        <v>25333353</v>
      </c>
      <c r="D9" s="340"/>
      <c r="E9" s="60">
        <v>33391210</v>
      </c>
      <c r="F9" s="59">
        <v>33391210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16695605</v>
      </c>
      <c r="Y9" s="59">
        <v>-16695605</v>
      </c>
      <c r="Z9" s="61">
        <v>-100</v>
      </c>
      <c r="AA9" s="62">
        <v>33391210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43956028</v>
      </c>
      <c r="D11" s="363">
        <f aca="true" t="shared" si="3" ref="D11:AA11">+D12</f>
        <v>0</v>
      </c>
      <c r="E11" s="362">
        <f t="shared" si="3"/>
        <v>147794700</v>
      </c>
      <c r="F11" s="364">
        <f t="shared" si="3"/>
        <v>147794700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73897350</v>
      </c>
      <c r="Y11" s="364">
        <f t="shared" si="3"/>
        <v>-73897350</v>
      </c>
      <c r="Z11" s="365">
        <f>+IF(X11&lt;&gt;0,+(Y11/X11)*100,0)</f>
        <v>-100</v>
      </c>
      <c r="AA11" s="366">
        <f t="shared" si="3"/>
        <v>147794700</v>
      </c>
    </row>
    <row r="12" spans="1:27" ht="12.75">
      <c r="A12" s="291" t="s">
        <v>233</v>
      </c>
      <c r="B12" s="136"/>
      <c r="C12" s="60">
        <v>43956028</v>
      </c>
      <c r="D12" s="340"/>
      <c r="E12" s="60">
        <v>147794700</v>
      </c>
      <c r="F12" s="59">
        <v>147794700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73897350</v>
      </c>
      <c r="Y12" s="59">
        <v>-73897350</v>
      </c>
      <c r="Z12" s="61">
        <v>-100</v>
      </c>
      <c r="AA12" s="62">
        <v>147794700</v>
      </c>
    </row>
    <row r="13" spans="1:27" ht="12.75">
      <c r="A13" s="361" t="s">
        <v>209</v>
      </c>
      <c r="B13" s="136"/>
      <c r="C13" s="275">
        <f>+C14</f>
        <v>46227343</v>
      </c>
      <c r="D13" s="341">
        <f aca="true" t="shared" si="4" ref="D13:AA13">+D14</f>
        <v>0</v>
      </c>
      <c r="E13" s="275">
        <f t="shared" si="4"/>
        <v>70599520</v>
      </c>
      <c r="F13" s="342">
        <f t="shared" si="4"/>
        <v>70599520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35299760</v>
      </c>
      <c r="Y13" s="342">
        <f t="shared" si="4"/>
        <v>-35299760</v>
      </c>
      <c r="Z13" s="335">
        <f>+IF(X13&lt;&gt;0,+(Y13/X13)*100,0)</f>
        <v>-100</v>
      </c>
      <c r="AA13" s="273">
        <f t="shared" si="4"/>
        <v>70599520</v>
      </c>
    </row>
    <row r="14" spans="1:27" ht="12.75">
      <c r="A14" s="291" t="s">
        <v>234</v>
      </c>
      <c r="B14" s="136"/>
      <c r="C14" s="60">
        <v>46227343</v>
      </c>
      <c r="D14" s="340"/>
      <c r="E14" s="60">
        <v>70599520</v>
      </c>
      <c r="F14" s="59">
        <v>70599520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35299760</v>
      </c>
      <c r="Y14" s="59">
        <v>-35299760</v>
      </c>
      <c r="Z14" s="61">
        <v>-100</v>
      </c>
      <c r="AA14" s="62">
        <v>70599520</v>
      </c>
    </row>
    <row r="15" spans="1:27" ht="12.75">
      <c r="A15" s="361" t="s">
        <v>210</v>
      </c>
      <c r="B15" s="136"/>
      <c r="C15" s="60">
        <f aca="true" t="shared" si="5" ref="C15:Y15">SUM(C16:C20)</f>
        <v>16763925</v>
      </c>
      <c r="D15" s="340">
        <f t="shared" si="5"/>
        <v>0</v>
      </c>
      <c r="E15" s="60">
        <f t="shared" si="5"/>
        <v>3983340</v>
      </c>
      <c r="F15" s="59">
        <f t="shared" si="5"/>
        <v>3983340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1991670</v>
      </c>
      <c r="Y15" s="59">
        <f t="shared" si="5"/>
        <v>-1991670</v>
      </c>
      <c r="Z15" s="61">
        <f>+IF(X15&lt;&gt;0,+(Y15/X15)*100,0)</f>
        <v>-100</v>
      </c>
      <c r="AA15" s="62">
        <f>SUM(AA16:AA20)</f>
        <v>3983340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16763925</v>
      </c>
      <c r="D20" s="340"/>
      <c r="E20" s="60">
        <v>3983340</v>
      </c>
      <c r="F20" s="59">
        <v>3983340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1991670</v>
      </c>
      <c r="Y20" s="59">
        <v>-1991670</v>
      </c>
      <c r="Z20" s="61">
        <v>-100</v>
      </c>
      <c r="AA20" s="62">
        <v>3983340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19620449</v>
      </c>
      <c r="D22" s="344">
        <f t="shared" si="6"/>
        <v>0</v>
      </c>
      <c r="E22" s="343">
        <f t="shared" si="6"/>
        <v>19225920</v>
      </c>
      <c r="F22" s="345">
        <f t="shared" si="6"/>
        <v>19225920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9612960</v>
      </c>
      <c r="Y22" s="345">
        <f t="shared" si="6"/>
        <v>-9612960</v>
      </c>
      <c r="Z22" s="336">
        <f>+IF(X22&lt;&gt;0,+(Y22/X22)*100,0)</f>
        <v>-100</v>
      </c>
      <c r="AA22" s="350">
        <f>SUM(AA23:AA32)</f>
        <v>19225920</v>
      </c>
    </row>
    <row r="23" spans="1:27" ht="12.75">
      <c r="A23" s="361" t="s">
        <v>238</v>
      </c>
      <c r="B23" s="142"/>
      <c r="C23" s="60"/>
      <c r="D23" s="340"/>
      <c r="E23" s="60">
        <v>194510</v>
      </c>
      <c r="F23" s="59">
        <v>194510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97255</v>
      </c>
      <c r="Y23" s="59">
        <v>-97255</v>
      </c>
      <c r="Z23" s="61">
        <v>-100</v>
      </c>
      <c r="AA23" s="62">
        <v>194510</v>
      </c>
    </row>
    <row r="24" spans="1:27" ht="12.75">
      <c r="A24" s="361" t="s">
        <v>239</v>
      </c>
      <c r="B24" s="142"/>
      <c r="C24" s="60"/>
      <c r="D24" s="340"/>
      <c r="E24" s="60">
        <v>7466400</v>
      </c>
      <c r="F24" s="59">
        <v>7466400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3733200</v>
      </c>
      <c r="Y24" s="59">
        <v>-3733200</v>
      </c>
      <c r="Z24" s="61">
        <v>-100</v>
      </c>
      <c r="AA24" s="62">
        <v>7466400</v>
      </c>
    </row>
    <row r="25" spans="1:27" ht="12.75">
      <c r="A25" s="361" t="s">
        <v>240</v>
      </c>
      <c r="B25" s="142"/>
      <c r="C25" s="60">
        <v>1872044</v>
      </c>
      <c r="D25" s="340"/>
      <c r="E25" s="60">
        <v>3871500</v>
      </c>
      <c r="F25" s="59">
        <v>3871500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1935750</v>
      </c>
      <c r="Y25" s="59">
        <v>-1935750</v>
      </c>
      <c r="Z25" s="61">
        <v>-100</v>
      </c>
      <c r="AA25" s="62">
        <v>3871500</v>
      </c>
    </row>
    <row r="26" spans="1:27" ht="12.75">
      <c r="A26" s="361" t="s">
        <v>241</v>
      </c>
      <c r="B26" s="302"/>
      <c r="C26" s="362">
        <v>2125024</v>
      </c>
      <c r="D26" s="363"/>
      <c r="E26" s="362">
        <v>3460420</v>
      </c>
      <c r="F26" s="364">
        <v>3460420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1730210</v>
      </c>
      <c r="Y26" s="364">
        <v>-1730210</v>
      </c>
      <c r="Z26" s="365">
        <v>-100</v>
      </c>
      <c r="AA26" s="366">
        <v>3460420</v>
      </c>
    </row>
    <row r="27" spans="1:27" ht="12.75">
      <c r="A27" s="361" t="s">
        <v>242</v>
      </c>
      <c r="B27" s="147"/>
      <c r="C27" s="60">
        <v>7313683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>
        <v>907940</v>
      </c>
      <c r="F31" s="59">
        <v>907940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453970</v>
      </c>
      <c r="Y31" s="59">
        <v>-453970</v>
      </c>
      <c r="Z31" s="61">
        <v>-100</v>
      </c>
      <c r="AA31" s="62">
        <v>907940</v>
      </c>
    </row>
    <row r="32" spans="1:27" ht="12.75">
      <c r="A32" s="361" t="s">
        <v>93</v>
      </c>
      <c r="B32" s="136"/>
      <c r="C32" s="60">
        <v>8309698</v>
      </c>
      <c r="D32" s="340"/>
      <c r="E32" s="60">
        <v>3325150</v>
      </c>
      <c r="F32" s="59">
        <v>3325150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1662575</v>
      </c>
      <c r="Y32" s="59">
        <v>-1662575</v>
      </c>
      <c r="Z32" s="61">
        <v>-100</v>
      </c>
      <c r="AA32" s="62">
        <v>3325150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685209</v>
      </c>
      <c r="D34" s="344">
        <f aca="true" t="shared" si="7" ref="D34:AA34">+D35</f>
        <v>0</v>
      </c>
      <c r="E34" s="343">
        <f t="shared" si="7"/>
        <v>638000</v>
      </c>
      <c r="F34" s="345">
        <f t="shared" si="7"/>
        <v>638000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319000</v>
      </c>
      <c r="Y34" s="345">
        <f t="shared" si="7"/>
        <v>-319000</v>
      </c>
      <c r="Z34" s="336">
        <f>+IF(X34&lt;&gt;0,+(Y34/X34)*100,0)</f>
        <v>-100</v>
      </c>
      <c r="AA34" s="350">
        <f t="shared" si="7"/>
        <v>638000</v>
      </c>
    </row>
    <row r="35" spans="1:27" ht="12.75">
      <c r="A35" s="361" t="s">
        <v>247</v>
      </c>
      <c r="B35" s="136"/>
      <c r="C35" s="54">
        <v>685209</v>
      </c>
      <c r="D35" s="368"/>
      <c r="E35" s="54">
        <v>638000</v>
      </c>
      <c r="F35" s="53">
        <v>638000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319000</v>
      </c>
      <c r="Y35" s="53">
        <v>-319000</v>
      </c>
      <c r="Z35" s="94">
        <v>-100</v>
      </c>
      <c r="AA35" s="95">
        <v>638000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159148695</v>
      </c>
      <c r="D40" s="344">
        <f t="shared" si="9"/>
        <v>0</v>
      </c>
      <c r="E40" s="343">
        <f t="shared" si="9"/>
        <v>123139780</v>
      </c>
      <c r="F40" s="345">
        <f t="shared" si="9"/>
        <v>123139780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61569890</v>
      </c>
      <c r="Y40" s="345">
        <f t="shared" si="9"/>
        <v>-61569890</v>
      </c>
      <c r="Z40" s="336">
        <f>+IF(X40&lt;&gt;0,+(Y40/X40)*100,0)</f>
        <v>-100</v>
      </c>
      <c r="AA40" s="350">
        <f>SUM(AA41:AA49)</f>
        <v>123139780</v>
      </c>
    </row>
    <row r="41" spans="1:27" ht="12.75">
      <c r="A41" s="361" t="s">
        <v>249</v>
      </c>
      <c r="B41" s="142"/>
      <c r="C41" s="362">
        <v>28893587</v>
      </c>
      <c r="D41" s="363"/>
      <c r="E41" s="362">
        <v>34198290</v>
      </c>
      <c r="F41" s="364">
        <v>34198290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17099145</v>
      </c>
      <c r="Y41" s="364">
        <v>-17099145</v>
      </c>
      <c r="Z41" s="365">
        <v>-100</v>
      </c>
      <c r="AA41" s="366">
        <v>34198290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15420554</v>
      </c>
      <c r="D43" s="369"/>
      <c r="E43" s="305">
        <v>18689550</v>
      </c>
      <c r="F43" s="370">
        <v>18689550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9344775</v>
      </c>
      <c r="Y43" s="370">
        <v>-9344775</v>
      </c>
      <c r="Z43" s="371">
        <v>-100</v>
      </c>
      <c r="AA43" s="303">
        <v>18689550</v>
      </c>
    </row>
    <row r="44" spans="1:27" ht="12.75">
      <c r="A44" s="361" t="s">
        <v>252</v>
      </c>
      <c r="B44" s="136"/>
      <c r="C44" s="60">
        <v>3501594</v>
      </c>
      <c r="D44" s="368"/>
      <c r="E44" s="54">
        <v>8680430</v>
      </c>
      <c r="F44" s="53">
        <v>8680430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4340215</v>
      </c>
      <c r="Y44" s="53">
        <v>-4340215</v>
      </c>
      <c r="Z44" s="94">
        <v>-100</v>
      </c>
      <c r="AA44" s="95">
        <v>8680430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11259670</v>
      </c>
      <c r="D48" s="368"/>
      <c r="E48" s="54">
        <v>23290270</v>
      </c>
      <c r="F48" s="53">
        <v>23290270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11645135</v>
      </c>
      <c r="Y48" s="53">
        <v>-11645135</v>
      </c>
      <c r="Z48" s="94">
        <v>-100</v>
      </c>
      <c r="AA48" s="95">
        <v>23290270</v>
      </c>
    </row>
    <row r="49" spans="1:27" ht="12.75">
      <c r="A49" s="361" t="s">
        <v>93</v>
      </c>
      <c r="B49" s="136"/>
      <c r="C49" s="54">
        <v>100073290</v>
      </c>
      <c r="D49" s="368"/>
      <c r="E49" s="54">
        <v>38281240</v>
      </c>
      <c r="F49" s="53">
        <v>38281240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19140620</v>
      </c>
      <c r="Y49" s="53">
        <v>-19140620</v>
      </c>
      <c r="Z49" s="94">
        <v>-100</v>
      </c>
      <c r="AA49" s="95">
        <v>38281240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2885119</v>
      </c>
      <c r="D57" s="344">
        <f aca="true" t="shared" si="13" ref="D57:AA57">+D58</f>
        <v>0</v>
      </c>
      <c r="E57" s="343">
        <f t="shared" si="13"/>
        <v>5070370</v>
      </c>
      <c r="F57" s="345">
        <f t="shared" si="13"/>
        <v>5070370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2535185</v>
      </c>
      <c r="Y57" s="345">
        <f t="shared" si="13"/>
        <v>-2535185</v>
      </c>
      <c r="Z57" s="336">
        <f>+IF(X57&lt;&gt;0,+(Y57/X57)*100,0)</f>
        <v>-100</v>
      </c>
      <c r="AA57" s="350">
        <f t="shared" si="13"/>
        <v>5070370</v>
      </c>
    </row>
    <row r="58" spans="1:27" ht="12.75">
      <c r="A58" s="361" t="s">
        <v>218</v>
      </c>
      <c r="B58" s="136"/>
      <c r="C58" s="60">
        <v>2885119</v>
      </c>
      <c r="D58" s="340"/>
      <c r="E58" s="60">
        <v>5070370</v>
      </c>
      <c r="F58" s="59">
        <v>5070370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2535185</v>
      </c>
      <c r="Y58" s="59">
        <v>-2535185</v>
      </c>
      <c r="Z58" s="61">
        <v>-100</v>
      </c>
      <c r="AA58" s="62">
        <v>5070370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334923901</v>
      </c>
      <c r="D60" s="346">
        <f t="shared" si="14"/>
        <v>0</v>
      </c>
      <c r="E60" s="219">
        <f t="shared" si="14"/>
        <v>463177670</v>
      </c>
      <c r="F60" s="264">
        <f t="shared" si="14"/>
        <v>463177670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231588835</v>
      </c>
      <c r="Y60" s="264">
        <f t="shared" si="14"/>
        <v>-231588835</v>
      </c>
      <c r="Z60" s="337">
        <f>+IF(X60&lt;&gt;0,+(Y60/X60)*100,0)</f>
        <v>-100</v>
      </c>
      <c r="AA60" s="232">
        <f>+AA57+AA54+AA51+AA40+AA37+AA34+AA22+AA5</f>
        <v>463177670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3030614336</v>
      </c>
      <c r="D5" s="153">
        <f>SUM(D6:D8)</f>
        <v>0</v>
      </c>
      <c r="E5" s="154">
        <f t="shared" si="0"/>
        <v>2830550120</v>
      </c>
      <c r="F5" s="100">
        <f t="shared" si="0"/>
        <v>2830550120</v>
      </c>
      <c r="G5" s="100">
        <f t="shared" si="0"/>
        <v>607605753</v>
      </c>
      <c r="H5" s="100">
        <f t="shared" si="0"/>
        <v>414471694</v>
      </c>
      <c r="I5" s="100">
        <f t="shared" si="0"/>
        <v>-273435188</v>
      </c>
      <c r="J5" s="100">
        <f t="shared" si="0"/>
        <v>748642259</v>
      </c>
      <c r="K5" s="100">
        <f t="shared" si="0"/>
        <v>151429897</v>
      </c>
      <c r="L5" s="100">
        <f t="shared" si="0"/>
        <v>211815334</v>
      </c>
      <c r="M5" s="100">
        <f t="shared" si="0"/>
        <v>410722477</v>
      </c>
      <c r="N5" s="100">
        <f t="shared" si="0"/>
        <v>773967708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1522609967</v>
      </c>
      <c r="X5" s="100">
        <f t="shared" si="0"/>
        <v>1469286420</v>
      </c>
      <c r="Y5" s="100">
        <f t="shared" si="0"/>
        <v>53323547</v>
      </c>
      <c r="Z5" s="137">
        <f>+IF(X5&lt;&gt;0,+(Y5/X5)*100,0)</f>
        <v>3.6292139009901145</v>
      </c>
      <c r="AA5" s="153">
        <f>SUM(AA6:AA8)</f>
        <v>2830550120</v>
      </c>
    </row>
    <row r="6" spans="1:27" ht="12.75">
      <c r="A6" s="138" t="s">
        <v>75</v>
      </c>
      <c r="B6" s="136"/>
      <c r="C6" s="155">
        <v>398767</v>
      </c>
      <c r="D6" s="155"/>
      <c r="E6" s="156">
        <v>26260</v>
      </c>
      <c r="F6" s="60">
        <v>26260</v>
      </c>
      <c r="G6" s="60">
        <v>-3100</v>
      </c>
      <c r="H6" s="60">
        <v>-655147</v>
      </c>
      <c r="I6" s="60">
        <v>2000</v>
      </c>
      <c r="J6" s="60">
        <v>-656247</v>
      </c>
      <c r="K6" s="60">
        <v>500</v>
      </c>
      <c r="L6" s="60">
        <v>37224</v>
      </c>
      <c r="M6" s="60">
        <v>6050</v>
      </c>
      <c r="N6" s="60">
        <v>43774</v>
      </c>
      <c r="O6" s="60"/>
      <c r="P6" s="60"/>
      <c r="Q6" s="60"/>
      <c r="R6" s="60"/>
      <c r="S6" s="60"/>
      <c r="T6" s="60"/>
      <c r="U6" s="60"/>
      <c r="V6" s="60"/>
      <c r="W6" s="60">
        <v>-612473</v>
      </c>
      <c r="X6" s="60">
        <v>13000</v>
      </c>
      <c r="Y6" s="60">
        <v>-625473</v>
      </c>
      <c r="Z6" s="140">
        <v>-4811.33</v>
      </c>
      <c r="AA6" s="155">
        <v>26260</v>
      </c>
    </row>
    <row r="7" spans="1:27" ht="12.75">
      <c r="A7" s="138" t="s">
        <v>76</v>
      </c>
      <c r="B7" s="136"/>
      <c r="C7" s="157">
        <v>3030215569</v>
      </c>
      <c r="D7" s="157"/>
      <c r="E7" s="158">
        <v>2830523860</v>
      </c>
      <c r="F7" s="159">
        <v>2830523860</v>
      </c>
      <c r="G7" s="159">
        <v>607608853</v>
      </c>
      <c r="H7" s="159">
        <v>415126841</v>
      </c>
      <c r="I7" s="159">
        <v>-273437188</v>
      </c>
      <c r="J7" s="159">
        <v>749298506</v>
      </c>
      <c r="K7" s="159">
        <v>151429397</v>
      </c>
      <c r="L7" s="159">
        <v>211778110</v>
      </c>
      <c r="M7" s="159">
        <v>410716427</v>
      </c>
      <c r="N7" s="159">
        <v>773923934</v>
      </c>
      <c r="O7" s="159"/>
      <c r="P7" s="159"/>
      <c r="Q7" s="159"/>
      <c r="R7" s="159"/>
      <c r="S7" s="159"/>
      <c r="T7" s="159"/>
      <c r="U7" s="159"/>
      <c r="V7" s="159"/>
      <c r="W7" s="159">
        <v>1523222440</v>
      </c>
      <c r="X7" s="159">
        <v>1469272580</v>
      </c>
      <c r="Y7" s="159">
        <v>53949860</v>
      </c>
      <c r="Z7" s="141">
        <v>3.67</v>
      </c>
      <c r="AA7" s="157">
        <v>2830523860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840</v>
      </c>
      <c r="Y8" s="60">
        <v>-840</v>
      </c>
      <c r="Z8" s="140">
        <v>-100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292773870</v>
      </c>
      <c r="D9" s="153">
        <f>SUM(D10:D14)</f>
        <v>0</v>
      </c>
      <c r="E9" s="154">
        <f t="shared" si="1"/>
        <v>813649520</v>
      </c>
      <c r="F9" s="100">
        <f t="shared" si="1"/>
        <v>813649520</v>
      </c>
      <c r="G9" s="100">
        <f t="shared" si="1"/>
        <v>3324799</v>
      </c>
      <c r="H9" s="100">
        <f t="shared" si="1"/>
        <v>12714803</v>
      </c>
      <c r="I9" s="100">
        <f t="shared" si="1"/>
        <v>27902201</v>
      </c>
      <c r="J9" s="100">
        <f t="shared" si="1"/>
        <v>43941803</v>
      </c>
      <c r="K9" s="100">
        <f t="shared" si="1"/>
        <v>5126156</v>
      </c>
      <c r="L9" s="100">
        <f t="shared" si="1"/>
        <v>18583564</v>
      </c>
      <c r="M9" s="100">
        <f t="shared" si="1"/>
        <v>12758219</v>
      </c>
      <c r="N9" s="100">
        <f t="shared" si="1"/>
        <v>36467939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80409742</v>
      </c>
      <c r="X9" s="100">
        <f t="shared" si="1"/>
        <v>397729720</v>
      </c>
      <c r="Y9" s="100">
        <f t="shared" si="1"/>
        <v>-317319978</v>
      </c>
      <c r="Z9" s="137">
        <f>+IF(X9&lt;&gt;0,+(Y9/X9)*100,0)</f>
        <v>-79.78281783921001</v>
      </c>
      <c r="AA9" s="153">
        <f>SUM(AA10:AA14)</f>
        <v>813649520</v>
      </c>
    </row>
    <row r="10" spans="1:27" ht="12.75">
      <c r="A10" s="138" t="s">
        <v>79</v>
      </c>
      <c r="B10" s="136"/>
      <c r="C10" s="155">
        <v>39409325</v>
      </c>
      <c r="D10" s="155"/>
      <c r="E10" s="156">
        <v>57547690</v>
      </c>
      <c r="F10" s="60">
        <v>57547690</v>
      </c>
      <c r="G10" s="60">
        <v>2370739</v>
      </c>
      <c r="H10" s="60">
        <v>1556692</v>
      </c>
      <c r="I10" s="60">
        <v>2672377</v>
      </c>
      <c r="J10" s="60">
        <v>6599808</v>
      </c>
      <c r="K10" s="60">
        <v>2248076</v>
      </c>
      <c r="L10" s="60">
        <v>1904643</v>
      </c>
      <c r="M10" s="60">
        <v>2288823</v>
      </c>
      <c r="N10" s="60">
        <v>6441542</v>
      </c>
      <c r="O10" s="60"/>
      <c r="P10" s="60"/>
      <c r="Q10" s="60"/>
      <c r="R10" s="60"/>
      <c r="S10" s="60"/>
      <c r="T10" s="60"/>
      <c r="U10" s="60"/>
      <c r="V10" s="60"/>
      <c r="W10" s="60">
        <v>13041350</v>
      </c>
      <c r="X10" s="60">
        <v>27893250</v>
      </c>
      <c r="Y10" s="60">
        <v>-14851900</v>
      </c>
      <c r="Z10" s="140">
        <v>-53.25</v>
      </c>
      <c r="AA10" s="155">
        <v>57547690</v>
      </c>
    </row>
    <row r="11" spans="1:27" ht="12.75">
      <c r="A11" s="138" t="s">
        <v>80</v>
      </c>
      <c r="B11" s="136"/>
      <c r="C11" s="155">
        <v>8945895</v>
      </c>
      <c r="D11" s="155"/>
      <c r="E11" s="156">
        <v>4761260</v>
      </c>
      <c r="F11" s="60">
        <v>4761260</v>
      </c>
      <c r="G11" s="60">
        <v>314357</v>
      </c>
      <c r="H11" s="60">
        <v>285081</v>
      </c>
      <c r="I11" s="60">
        <v>533486</v>
      </c>
      <c r="J11" s="60">
        <v>1132924</v>
      </c>
      <c r="K11" s="60">
        <v>316968</v>
      </c>
      <c r="L11" s="60">
        <v>301968</v>
      </c>
      <c r="M11" s="60">
        <v>426893</v>
      </c>
      <c r="N11" s="60">
        <v>1045829</v>
      </c>
      <c r="O11" s="60"/>
      <c r="P11" s="60"/>
      <c r="Q11" s="60"/>
      <c r="R11" s="60"/>
      <c r="S11" s="60"/>
      <c r="T11" s="60"/>
      <c r="U11" s="60"/>
      <c r="V11" s="60"/>
      <c r="W11" s="60">
        <v>2178753</v>
      </c>
      <c r="X11" s="60">
        <v>2215720</v>
      </c>
      <c r="Y11" s="60">
        <v>-36967</v>
      </c>
      <c r="Z11" s="140">
        <v>-1.67</v>
      </c>
      <c r="AA11" s="155">
        <v>4761260</v>
      </c>
    </row>
    <row r="12" spans="1:27" ht="12.75">
      <c r="A12" s="138" t="s">
        <v>81</v>
      </c>
      <c r="B12" s="136"/>
      <c r="C12" s="155">
        <v>207172</v>
      </c>
      <c r="D12" s="155"/>
      <c r="E12" s="156"/>
      <c r="F12" s="60"/>
      <c r="G12" s="60">
        <v>32446</v>
      </c>
      <c r="H12" s="60">
        <v>17211</v>
      </c>
      <c r="I12" s="60">
        <v>14723</v>
      </c>
      <c r="J12" s="60">
        <v>64380</v>
      </c>
      <c r="K12" s="60">
        <v>25834</v>
      </c>
      <c r="L12" s="60">
        <v>55030</v>
      </c>
      <c r="M12" s="60"/>
      <c r="N12" s="60">
        <v>80864</v>
      </c>
      <c r="O12" s="60"/>
      <c r="P12" s="60"/>
      <c r="Q12" s="60"/>
      <c r="R12" s="60"/>
      <c r="S12" s="60"/>
      <c r="T12" s="60"/>
      <c r="U12" s="60"/>
      <c r="V12" s="60"/>
      <c r="W12" s="60">
        <v>145244</v>
      </c>
      <c r="X12" s="60"/>
      <c r="Y12" s="60">
        <v>145244</v>
      </c>
      <c r="Z12" s="140">
        <v>0</v>
      </c>
      <c r="AA12" s="155"/>
    </row>
    <row r="13" spans="1:27" ht="12.75">
      <c r="A13" s="138" t="s">
        <v>82</v>
      </c>
      <c r="B13" s="136"/>
      <c r="C13" s="155">
        <v>242167432</v>
      </c>
      <c r="D13" s="155"/>
      <c r="E13" s="156">
        <v>749529450</v>
      </c>
      <c r="F13" s="60">
        <v>749529450</v>
      </c>
      <c r="G13" s="60">
        <v>349953</v>
      </c>
      <c r="H13" s="60">
        <v>10747476</v>
      </c>
      <c r="I13" s="60">
        <v>23967625</v>
      </c>
      <c r="J13" s="60">
        <v>35065054</v>
      </c>
      <c r="K13" s="60">
        <v>1443252</v>
      </c>
      <c r="L13" s="60">
        <v>13527263</v>
      </c>
      <c r="M13" s="60">
        <v>7290517</v>
      </c>
      <c r="N13" s="60">
        <v>22261032</v>
      </c>
      <c r="O13" s="60"/>
      <c r="P13" s="60"/>
      <c r="Q13" s="60"/>
      <c r="R13" s="60"/>
      <c r="S13" s="60"/>
      <c r="T13" s="60"/>
      <c r="U13" s="60"/>
      <c r="V13" s="60"/>
      <c r="W13" s="60">
        <v>57326086</v>
      </c>
      <c r="X13" s="60">
        <v>366774920</v>
      </c>
      <c r="Y13" s="60">
        <v>-309448834</v>
      </c>
      <c r="Z13" s="140">
        <v>-84.37</v>
      </c>
      <c r="AA13" s="155">
        <v>749529450</v>
      </c>
    </row>
    <row r="14" spans="1:27" ht="12.75">
      <c r="A14" s="138" t="s">
        <v>83</v>
      </c>
      <c r="B14" s="136"/>
      <c r="C14" s="157">
        <v>2044046</v>
      </c>
      <c r="D14" s="157"/>
      <c r="E14" s="158">
        <v>1811120</v>
      </c>
      <c r="F14" s="159">
        <v>1811120</v>
      </c>
      <c r="G14" s="159">
        <v>257304</v>
      </c>
      <c r="H14" s="159">
        <v>108343</v>
      </c>
      <c r="I14" s="159">
        <v>713990</v>
      </c>
      <c r="J14" s="159">
        <v>1079637</v>
      </c>
      <c r="K14" s="159">
        <v>1092026</v>
      </c>
      <c r="L14" s="159">
        <v>2794660</v>
      </c>
      <c r="M14" s="159">
        <v>2751986</v>
      </c>
      <c r="N14" s="159">
        <v>6638672</v>
      </c>
      <c r="O14" s="159"/>
      <c r="P14" s="159"/>
      <c r="Q14" s="159"/>
      <c r="R14" s="159"/>
      <c r="S14" s="159"/>
      <c r="T14" s="159"/>
      <c r="U14" s="159"/>
      <c r="V14" s="159"/>
      <c r="W14" s="159">
        <v>7718309</v>
      </c>
      <c r="X14" s="159">
        <v>845830</v>
      </c>
      <c r="Y14" s="159">
        <v>6872479</v>
      </c>
      <c r="Z14" s="141">
        <v>812.51</v>
      </c>
      <c r="AA14" s="157">
        <v>1811120</v>
      </c>
    </row>
    <row r="15" spans="1:27" ht="12.75">
      <c r="A15" s="135" t="s">
        <v>84</v>
      </c>
      <c r="B15" s="142"/>
      <c r="C15" s="153">
        <f aca="true" t="shared" si="2" ref="C15:Y15">SUM(C16:C18)</f>
        <v>823983128</v>
      </c>
      <c r="D15" s="153">
        <f>SUM(D16:D18)</f>
        <v>0</v>
      </c>
      <c r="E15" s="154">
        <f t="shared" si="2"/>
        <v>1058907345</v>
      </c>
      <c r="F15" s="100">
        <f t="shared" si="2"/>
        <v>1058907345</v>
      </c>
      <c r="G15" s="100">
        <f t="shared" si="2"/>
        <v>21493897</v>
      </c>
      <c r="H15" s="100">
        <f t="shared" si="2"/>
        <v>12486808</v>
      </c>
      <c r="I15" s="100">
        <f t="shared" si="2"/>
        <v>155644396</v>
      </c>
      <c r="J15" s="100">
        <f t="shared" si="2"/>
        <v>189625101</v>
      </c>
      <c r="K15" s="100">
        <f t="shared" si="2"/>
        <v>11669740</v>
      </c>
      <c r="L15" s="100">
        <f t="shared" si="2"/>
        <v>18623969</v>
      </c>
      <c r="M15" s="100">
        <f t="shared" si="2"/>
        <v>34021371</v>
      </c>
      <c r="N15" s="100">
        <f t="shared" si="2"/>
        <v>64315080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253940181</v>
      </c>
      <c r="X15" s="100">
        <f t="shared" si="2"/>
        <v>535839191</v>
      </c>
      <c r="Y15" s="100">
        <f t="shared" si="2"/>
        <v>-281899010</v>
      </c>
      <c r="Z15" s="137">
        <f>+IF(X15&lt;&gt;0,+(Y15/X15)*100,0)</f>
        <v>-52.60888242868372</v>
      </c>
      <c r="AA15" s="153">
        <f>SUM(AA16:AA18)</f>
        <v>1058907345</v>
      </c>
    </row>
    <row r="16" spans="1:27" ht="12.75">
      <c r="A16" s="138" t="s">
        <v>85</v>
      </c>
      <c r="B16" s="136"/>
      <c r="C16" s="155">
        <v>147252461</v>
      </c>
      <c r="D16" s="155"/>
      <c r="E16" s="156">
        <v>180623785</v>
      </c>
      <c r="F16" s="60">
        <v>180623785</v>
      </c>
      <c r="G16" s="60">
        <v>1619878</v>
      </c>
      <c r="H16" s="60">
        <v>1472251</v>
      </c>
      <c r="I16" s="60">
        <v>40329661</v>
      </c>
      <c r="J16" s="60">
        <v>43421790</v>
      </c>
      <c r="K16" s="60">
        <v>2249803</v>
      </c>
      <c r="L16" s="60">
        <v>2175284</v>
      </c>
      <c r="M16" s="60">
        <v>1424435</v>
      </c>
      <c r="N16" s="60">
        <v>5849522</v>
      </c>
      <c r="O16" s="60"/>
      <c r="P16" s="60"/>
      <c r="Q16" s="60"/>
      <c r="R16" s="60"/>
      <c r="S16" s="60"/>
      <c r="T16" s="60"/>
      <c r="U16" s="60"/>
      <c r="V16" s="60"/>
      <c r="W16" s="60">
        <v>49271312</v>
      </c>
      <c r="X16" s="60">
        <v>91892421</v>
      </c>
      <c r="Y16" s="60">
        <v>-42621109</v>
      </c>
      <c r="Z16" s="140">
        <v>-46.38</v>
      </c>
      <c r="AA16" s="155">
        <v>180623785</v>
      </c>
    </row>
    <row r="17" spans="1:27" ht="12.75">
      <c r="A17" s="138" t="s">
        <v>86</v>
      </c>
      <c r="B17" s="136"/>
      <c r="C17" s="155">
        <v>675404136</v>
      </c>
      <c r="D17" s="155"/>
      <c r="E17" s="156">
        <v>876782710</v>
      </c>
      <c r="F17" s="60">
        <v>876782710</v>
      </c>
      <c r="G17" s="60">
        <v>19707239</v>
      </c>
      <c r="H17" s="60">
        <v>10939240</v>
      </c>
      <c r="I17" s="60">
        <v>115093997</v>
      </c>
      <c r="J17" s="60">
        <v>145740476</v>
      </c>
      <c r="K17" s="60">
        <v>9310271</v>
      </c>
      <c r="L17" s="60">
        <v>16270475</v>
      </c>
      <c r="M17" s="60">
        <v>32458902</v>
      </c>
      <c r="N17" s="60">
        <v>58039648</v>
      </c>
      <c r="O17" s="60"/>
      <c r="P17" s="60"/>
      <c r="Q17" s="60"/>
      <c r="R17" s="60"/>
      <c r="S17" s="60"/>
      <c r="T17" s="60"/>
      <c r="U17" s="60"/>
      <c r="V17" s="60"/>
      <c r="W17" s="60">
        <v>203780124</v>
      </c>
      <c r="X17" s="60">
        <v>443277860</v>
      </c>
      <c r="Y17" s="60">
        <v>-239497736</v>
      </c>
      <c r="Z17" s="140">
        <v>-54.03</v>
      </c>
      <c r="AA17" s="155">
        <v>876782710</v>
      </c>
    </row>
    <row r="18" spans="1:27" ht="12.75">
      <c r="A18" s="138" t="s">
        <v>87</v>
      </c>
      <c r="B18" s="136"/>
      <c r="C18" s="155">
        <v>1326531</v>
      </c>
      <c r="D18" s="155"/>
      <c r="E18" s="156">
        <v>1500850</v>
      </c>
      <c r="F18" s="60">
        <v>1500850</v>
      </c>
      <c r="G18" s="60">
        <v>166780</v>
      </c>
      <c r="H18" s="60">
        <v>75317</v>
      </c>
      <c r="I18" s="60">
        <v>220738</v>
      </c>
      <c r="J18" s="60">
        <v>462835</v>
      </c>
      <c r="K18" s="60">
        <v>109666</v>
      </c>
      <c r="L18" s="60">
        <v>178210</v>
      </c>
      <c r="M18" s="60">
        <v>138034</v>
      </c>
      <c r="N18" s="60">
        <v>425910</v>
      </c>
      <c r="O18" s="60"/>
      <c r="P18" s="60"/>
      <c r="Q18" s="60"/>
      <c r="R18" s="60"/>
      <c r="S18" s="60"/>
      <c r="T18" s="60"/>
      <c r="U18" s="60"/>
      <c r="V18" s="60"/>
      <c r="W18" s="60">
        <v>888745</v>
      </c>
      <c r="X18" s="60">
        <v>668910</v>
      </c>
      <c r="Y18" s="60">
        <v>219835</v>
      </c>
      <c r="Z18" s="140">
        <v>32.86</v>
      </c>
      <c r="AA18" s="155">
        <v>1500850</v>
      </c>
    </row>
    <row r="19" spans="1:27" ht="12.75">
      <c r="A19" s="135" t="s">
        <v>88</v>
      </c>
      <c r="B19" s="142"/>
      <c r="C19" s="153">
        <f aca="true" t="shared" si="3" ref="C19:Y19">SUM(C20:C23)</f>
        <v>6725897271</v>
      </c>
      <c r="D19" s="153">
        <f>SUM(D20:D23)</f>
        <v>0</v>
      </c>
      <c r="E19" s="154">
        <f t="shared" si="3"/>
        <v>6749915750</v>
      </c>
      <c r="F19" s="100">
        <f t="shared" si="3"/>
        <v>6749915750</v>
      </c>
      <c r="G19" s="100">
        <f t="shared" si="3"/>
        <v>533663129</v>
      </c>
      <c r="H19" s="100">
        <f t="shared" si="3"/>
        <v>576311689</v>
      </c>
      <c r="I19" s="100">
        <f t="shared" si="3"/>
        <v>632677316</v>
      </c>
      <c r="J19" s="100">
        <f t="shared" si="3"/>
        <v>1742652134</v>
      </c>
      <c r="K19" s="100">
        <f t="shared" si="3"/>
        <v>483740232</v>
      </c>
      <c r="L19" s="100">
        <f t="shared" si="3"/>
        <v>453554539</v>
      </c>
      <c r="M19" s="100">
        <f t="shared" si="3"/>
        <v>673015437</v>
      </c>
      <c r="N19" s="100">
        <f t="shared" si="3"/>
        <v>1610310208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3352962342</v>
      </c>
      <c r="X19" s="100">
        <f t="shared" si="3"/>
        <v>3407492860</v>
      </c>
      <c r="Y19" s="100">
        <f t="shared" si="3"/>
        <v>-54530518</v>
      </c>
      <c r="Z19" s="137">
        <f>+IF(X19&lt;&gt;0,+(Y19/X19)*100,0)</f>
        <v>-1.6003120253053151</v>
      </c>
      <c r="AA19" s="153">
        <f>SUM(AA20:AA23)</f>
        <v>6749915750</v>
      </c>
    </row>
    <row r="20" spans="1:27" ht="12.75">
      <c r="A20" s="138" t="s">
        <v>89</v>
      </c>
      <c r="B20" s="136"/>
      <c r="C20" s="155">
        <v>3680025177</v>
      </c>
      <c r="D20" s="155"/>
      <c r="E20" s="156">
        <v>4168510400</v>
      </c>
      <c r="F20" s="60">
        <v>4168510400</v>
      </c>
      <c r="G20" s="60">
        <v>423692934</v>
      </c>
      <c r="H20" s="60">
        <v>428635705</v>
      </c>
      <c r="I20" s="60">
        <v>247780112</v>
      </c>
      <c r="J20" s="60">
        <v>1100108751</v>
      </c>
      <c r="K20" s="60">
        <v>280655552</v>
      </c>
      <c r="L20" s="60">
        <v>274836604</v>
      </c>
      <c r="M20" s="60">
        <v>474796691</v>
      </c>
      <c r="N20" s="60">
        <v>1030288847</v>
      </c>
      <c r="O20" s="60"/>
      <c r="P20" s="60"/>
      <c r="Q20" s="60"/>
      <c r="R20" s="60"/>
      <c r="S20" s="60"/>
      <c r="T20" s="60"/>
      <c r="U20" s="60"/>
      <c r="V20" s="60"/>
      <c r="W20" s="60">
        <v>2130397598</v>
      </c>
      <c r="X20" s="60">
        <v>2131061670</v>
      </c>
      <c r="Y20" s="60">
        <v>-664072</v>
      </c>
      <c r="Z20" s="140">
        <v>-0.03</v>
      </c>
      <c r="AA20" s="155">
        <v>4168510400</v>
      </c>
    </row>
    <row r="21" spans="1:27" ht="12.75">
      <c r="A21" s="138" t="s">
        <v>90</v>
      </c>
      <c r="B21" s="136"/>
      <c r="C21" s="155">
        <v>1757586842</v>
      </c>
      <c r="D21" s="155"/>
      <c r="E21" s="156">
        <v>1159095230</v>
      </c>
      <c r="F21" s="60">
        <v>1159095230</v>
      </c>
      <c r="G21" s="60">
        <v>48753160</v>
      </c>
      <c r="H21" s="60">
        <v>73976198</v>
      </c>
      <c r="I21" s="60">
        <v>163298313</v>
      </c>
      <c r="J21" s="60">
        <v>286027671</v>
      </c>
      <c r="K21" s="60">
        <v>105970877</v>
      </c>
      <c r="L21" s="60">
        <v>82206680</v>
      </c>
      <c r="M21" s="60">
        <v>110605712</v>
      </c>
      <c r="N21" s="60">
        <v>298783269</v>
      </c>
      <c r="O21" s="60"/>
      <c r="P21" s="60"/>
      <c r="Q21" s="60"/>
      <c r="R21" s="60"/>
      <c r="S21" s="60"/>
      <c r="T21" s="60"/>
      <c r="U21" s="60"/>
      <c r="V21" s="60"/>
      <c r="W21" s="60">
        <v>584810940</v>
      </c>
      <c r="X21" s="60">
        <v>582055810</v>
      </c>
      <c r="Y21" s="60">
        <v>2755130</v>
      </c>
      <c r="Z21" s="140">
        <v>0.47</v>
      </c>
      <c r="AA21" s="155">
        <v>1159095230</v>
      </c>
    </row>
    <row r="22" spans="1:27" ht="12.75">
      <c r="A22" s="138" t="s">
        <v>91</v>
      </c>
      <c r="B22" s="136"/>
      <c r="C22" s="157">
        <v>984262472</v>
      </c>
      <c r="D22" s="157"/>
      <c r="E22" s="158">
        <v>978525040</v>
      </c>
      <c r="F22" s="159">
        <v>978525040</v>
      </c>
      <c r="G22" s="159">
        <v>43723734</v>
      </c>
      <c r="H22" s="159">
        <v>53834046</v>
      </c>
      <c r="I22" s="159">
        <v>154910239</v>
      </c>
      <c r="J22" s="159">
        <v>252468019</v>
      </c>
      <c r="K22" s="159">
        <v>77489061</v>
      </c>
      <c r="L22" s="159">
        <v>82476769</v>
      </c>
      <c r="M22" s="159">
        <v>68927773</v>
      </c>
      <c r="N22" s="159">
        <v>228893603</v>
      </c>
      <c r="O22" s="159"/>
      <c r="P22" s="159"/>
      <c r="Q22" s="159"/>
      <c r="R22" s="159"/>
      <c r="S22" s="159"/>
      <c r="T22" s="159"/>
      <c r="U22" s="159"/>
      <c r="V22" s="159"/>
      <c r="W22" s="159">
        <v>481361622</v>
      </c>
      <c r="X22" s="159">
        <v>474874570</v>
      </c>
      <c r="Y22" s="159">
        <v>6487052</v>
      </c>
      <c r="Z22" s="141">
        <v>1.37</v>
      </c>
      <c r="AA22" s="157">
        <v>978525040</v>
      </c>
    </row>
    <row r="23" spans="1:27" ht="12.75">
      <c r="A23" s="138" t="s">
        <v>92</v>
      </c>
      <c r="B23" s="136"/>
      <c r="C23" s="155">
        <v>304022780</v>
      </c>
      <c r="D23" s="155"/>
      <c r="E23" s="156">
        <v>443785080</v>
      </c>
      <c r="F23" s="60">
        <v>443785080</v>
      </c>
      <c r="G23" s="60">
        <v>17493301</v>
      </c>
      <c r="H23" s="60">
        <v>19865740</v>
      </c>
      <c r="I23" s="60">
        <v>66688652</v>
      </c>
      <c r="J23" s="60">
        <v>104047693</v>
      </c>
      <c r="K23" s="60">
        <v>19624742</v>
      </c>
      <c r="L23" s="60">
        <v>14034486</v>
      </c>
      <c r="M23" s="60">
        <v>18685261</v>
      </c>
      <c r="N23" s="60">
        <v>52344489</v>
      </c>
      <c r="O23" s="60"/>
      <c r="P23" s="60"/>
      <c r="Q23" s="60"/>
      <c r="R23" s="60"/>
      <c r="S23" s="60"/>
      <c r="T23" s="60"/>
      <c r="U23" s="60"/>
      <c r="V23" s="60"/>
      <c r="W23" s="60">
        <v>156392182</v>
      </c>
      <c r="X23" s="60">
        <v>219500810</v>
      </c>
      <c r="Y23" s="60">
        <v>-63108628</v>
      </c>
      <c r="Z23" s="140">
        <v>-28.75</v>
      </c>
      <c r="AA23" s="155">
        <v>443785080</v>
      </c>
    </row>
    <row r="24" spans="1:27" ht="12.75">
      <c r="A24" s="135" t="s">
        <v>93</v>
      </c>
      <c r="B24" s="142" t="s">
        <v>94</v>
      </c>
      <c r="C24" s="153">
        <v>26658773</v>
      </c>
      <c r="D24" s="153"/>
      <c r="E24" s="154">
        <v>47878790</v>
      </c>
      <c r="F24" s="100">
        <v>47878790</v>
      </c>
      <c r="G24" s="100">
        <v>1892668</v>
      </c>
      <c r="H24" s="100">
        <v>3093611</v>
      </c>
      <c r="I24" s="100">
        <v>2759480</v>
      </c>
      <c r="J24" s="100">
        <v>7745759</v>
      </c>
      <c r="K24" s="100">
        <v>4581267</v>
      </c>
      <c r="L24" s="100">
        <v>3213464</v>
      </c>
      <c r="M24" s="100">
        <v>2754972</v>
      </c>
      <c r="N24" s="100">
        <v>10549703</v>
      </c>
      <c r="O24" s="100"/>
      <c r="P24" s="100"/>
      <c r="Q24" s="100"/>
      <c r="R24" s="100"/>
      <c r="S24" s="100"/>
      <c r="T24" s="100"/>
      <c r="U24" s="100"/>
      <c r="V24" s="100"/>
      <c r="W24" s="100">
        <v>18295462</v>
      </c>
      <c r="X24" s="100">
        <v>23569660</v>
      </c>
      <c r="Y24" s="100">
        <v>-5274198</v>
      </c>
      <c r="Z24" s="137">
        <v>-22.38</v>
      </c>
      <c r="AA24" s="153">
        <v>47878790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10899927378</v>
      </c>
      <c r="D25" s="168">
        <f>+D5+D9+D15+D19+D24</f>
        <v>0</v>
      </c>
      <c r="E25" s="169">
        <f t="shared" si="4"/>
        <v>11500901525</v>
      </c>
      <c r="F25" s="73">
        <f t="shared" si="4"/>
        <v>11500901525</v>
      </c>
      <c r="G25" s="73">
        <f t="shared" si="4"/>
        <v>1167980246</v>
      </c>
      <c r="H25" s="73">
        <f t="shared" si="4"/>
        <v>1019078605</v>
      </c>
      <c r="I25" s="73">
        <f t="shared" si="4"/>
        <v>545548205</v>
      </c>
      <c r="J25" s="73">
        <f t="shared" si="4"/>
        <v>2732607056</v>
      </c>
      <c r="K25" s="73">
        <f t="shared" si="4"/>
        <v>656547292</v>
      </c>
      <c r="L25" s="73">
        <f t="shared" si="4"/>
        <v>705790870</v>
      </c>
      <c r="M25" s="73">
        <f t="shared" si="4"/>
        <v>1133272476</v>
      </c>
      <c r="N25" s="73">
        <f t="shared" si="4"/>
        <v>2495610638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5228217694</v>
      </c>
      <c r="X25" s="73">
        <f t="shared" si="4"/>
        <v>5833917851</v>
      </c>
      <c r="Y25" s="73">
        <f t="shared" si="4"/>
        <v>-605700157</v>
      </c>
      <c r="Z25" s="170">
        <f>+IF(X25&lt;&gt;0,+(Y25/X25)*100,0)</f>
        <v>-10.382390915843564</v>
      </c>
      <c r="AA25" s="168">
        <f>+AA5+AA9+AA15+AA19+AA24</f>
        <v>11500901525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1595314221</v>
      </c>
      <c r="D28" s="153">
        <f>SUM(D29:D31)</f>
        <v>0</v>
      </c>
      <c r="E28" s="154">
        <f t="shared" si="5"/>
        <v>1888562918</v>
      </c>
      <c r="F28" s="100">
        <f t="shared" si="5"/>
        <v>1888562918</v>
      </c>
      <c r="G28" s="100">
        <f t="shared" si="5"/>
        <v>130021746</v>
      </c>
      <c r="H28" s="100">
        <f t="shared" si="5"/>
        <v>100675559</v>
      </c>
      <c r="I28" s="100">
        <f t="shared" si="5"/>
        <v>91863343</v>
      </c>
      <c r="J28" s="100">
        <f t="shared" si="5"/>
        <v>322560648</v>
      </c>
      <c r="K28" s="100">
        <f t="shared" si="5"/>
        <v>167222664</v>
      </c>
      <c r="L28" s="100">
        <f t="shared" si="5"/>
        <v>178519259</v>
      </c>
      <c r="M28" s="100">
        <f t="shared" si="5"/>
        <v>133148731</v>
      </c>
      <c r="N28" s="100">
        <f t="shared" si="5"/>
        <v>478890654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801451302</v>
      </c>
      <c r="X28" s="100">
        <f t="shared" si="5"/>
        <v>971572340</v>
      </c>
      <c r="Y28" s="100">
        <f t="shared" si="5"/>
        <v>-170121038</v>
      </c>
      <c r="Z28" s="137">
        <f>+IF(X28&lt;&gt;0,+(Y28/X28)*100,0)</f>
        <v>-17.509868385096265</v>
      </c>
      <c r="AA28" s="153">
        <f>SUM(AA29:AA31)</f>
        <v>1888562918</v>
      </c>
    </row>
    <row r="29" spans="1:27" ht="12.75">
      <c r="A29" s="138" t="s">
        <v>75</v>
      </c>
      <c r="B29" s="136"/>
      <c r="C29" s="155">
        <v>170064559</v>
      </c>
      <c r="D29" s="155"/>
      <c r="E29" s="156">
        <v>308255798</v>
      </c>
      <c r="F29" s="60">
        <v>308255798</v>
      </c>
      <c r="G29" s="60">
        <v>22190256</v>
      </c>
      <c r="H29" s="60">
        <v>33424505</v>
      </c>
      <c r="I29" s="60">
        <v>19247535</v>
      </c>
      <c r="J29" s="60">
        <v>74862296</v>
      </c>
      <c r="K29" s="60">
        <v>20516095</v>
      </c>
      <c r="L29" s="60">
        <v>21219789</v>
      </c>
      <c r="M29" s="60">
        <v>21273340</v>
      </c>
      <c r="N29" s="60">
        <v>63009224</v>
      </c>
      <c r="O29" s="60"/>
      <c r="P29" s="60"/>
      <c r="Q29" s="60"/>
      <c r="R29" s="60"/>
      <c r="S29" s="60"/>
      <c r="T29" s="60"/>
      <c r="U29" s="60"/>
      <c r="V29" s="60"/>
      <c r="W29" s="60">
        <v>137871520</v>
      </c>
      <c r="X29" s="60">
        <v>160493860</v>
      </c>
      <c r="Y29" s="60">
        <v>-22622340</v>
      </c>
      <c r="Z29" s="140">
        <v>-14.1</v>
      </c>
      <c r="AA29" s="155">
        <v>308255798</v>
      </c>
    </row>
    <row r="30" spans="1:27" ht="12.75">
      <c r="A30" s="138" t="s">
        <v>76</v>
      </c>
      <c r="B30" s="136"/>
      <c r="C30" s="157">
        <v>1425249662</v>
      </c>
      <c r="D30" s="157"/>
      <c r="E30" s="158">
        <v>1580307120</v>
      </c>
      <c r="F30" s="159">
        <v>1580307120</v>
      </c>
      <c r="G30" s="159">
        <v>107831490</v>
      </c>
      <c r="H30" s="159">
        <v>67251054</v>
      </c>
      <c r="I30" s="159">
        <v>72615808</v>
      </c>
      <c r="J30" s="159">
        <v>247698352</v>
      </c>
      <c r="K30" s="159">
        <v>146706569</v>
      </c>
      <c r="L30" s="159">
        <v>157299470</v>
      </c>
      <c r="M30" s="159">
        <v>111875391</v>
      </c>
      <c r="N30" s="159">
        <v>415881430</v>
      </c>
      <c r="O30" s="159"/>
      <c r="P30" s="159"/>
      <c r="Q30" s="159"/>
      <c r="R30" s="159"/>
      <c r="S30" s="159"/>
      <c r="T30" s="159"/>
      <c r="U30" s="159"/>
      <c r="V30" s="159"/>
      <c r="W30" s="159">
        <v>663579782</v>
      </c>
      <c r="X30" s="159">
        <v>778618560</v>
      </c>
      <c r="Y30" s="159">
        <v>-115038778</v>
      </c>
      <c r="Z30" s="141">
        <v>-14.77</v>
      </c>
      <c r="AA30" s="157">
        <v>1580307120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32459920</v>
      </c>
      <c r="Y31" s="60">
        <v>-32459920</v>
      </c>
      <c r="Z31" s="140">
        <v>-100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974068270</v>
      </c>
      <c r="D32" s="153">
        <f>SUM(D33:D37)</f>
        <v>0</v>
      </c>
      <c r="E32" s="154">
        <f t="shared" si="6"/>
        <v>1518059791</v>
      </c>
      <c r="F32" s="100">
        <f t="shared" si="6"/>
        <v>1518059791</v>
      </c>
      <c r="G32" s="100">
        <f t="shared" si="6"/>
        <v>91258182</v>
      </c>
      <c r="H32" s="100">
        <f t="shared" si="6"/>
        <v>59850830</v>
      </c>
      <c r="I32" s="100">
        <f t="shared" si="6"/>
        <v>114962977</v>
      </c>
      <c r="J32" s="100">
        <f t="shared" si="6"/>
        <v>266071989</v>
      </c>
      <c r="K32" s="100">
        <f t="shared" si="6"/>
        <v>82051825</v>
      </c>
      <c r="L32" s="100">
        <f t="shared" si="6"/>
        <v>126914192</v>
      </c>
      <c r="M32" s="100">
        <f t="shared" si="6"/>
        <v>100040204</v>
      </c>
      <c r="N32" s="100">
        <f t="shared" si="6"/>
        <v>309006221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575078210</v>
      </c>
      <c r="X32" s="100">
        <f t="shared" si="6"/>
        <v>748314090</v>
      </c>
      <c r="Y32" s="100">
        <f t="shared" si="6"/>
        <v>-173235880</v>
      </c>
      <c r="Z32" s="137">
        <f>+IF(X32&lt;&gt;0,+(Y32/X32)*100,0)</f>
        <v>-23.150156106241432</v>
      </c>
      <c r="AA32" s="153">
        <f>SUM(AA33:AA37)</f>
        <v>1518059791</v>
      </c>
    </row>
    <row r="33" spans="1:27" ht="12.75">
      <c r="A33" s="138" t="s">
        <v>79</v>
      </c>
      <c r="B33" s="136"/>
      <c r="C33" s="155">
        <v>171066531</v>
      </c>
      <c r="D33" s="155"/>
      <c r="E33" s="156">
        <v>320117021</v>
      </c>
      <c r="F33" s="60">
        <v>320117021</v>
      </c>
      <c r="G33" s="60">
        <v>23062430</v>
      </c>
      <c r="H33" s="60">
        <v>19416388</v>
      </c>
      <c r="I33" s="60">
        <v>19335218</v>
      </c>
      <c r="J33" s="60">
        <v>61814036</v>
      </c>
      <c r="K33" s="60">
        <v>20300971</v>
      </c>
      <c r="L33" s="60">
        <v>27896569</v>
      </c>
      <c r="M33" s="60">
        <v>27742785</v>
      </c>
      <c r="N33" s="60">
        <v>75940325</v>
      </c>
      <c r="O33" s="60"/>
      <c r="P33" s="60"/>
      <c r="Q33" s="60"/>
      <c r="R33" s="60"/>
      <c r="S33" s="60"/>
      <c r="T33" s="60"/>
      <c r="U33" s="60"/>
      <c r="V33" s="60"/>
      <c r="W33" s="60">
        <v>137754361</v>
      </c>
      <c r="X33" s="60">
        <v>160074690</v>
      </c>
      <c r="Y33" s="60">
        <v>-22320329</v>
      </c>
      <c r="Z33" s="140">
        <v>-13.94</v>
      </c>
      <c r="AA33" s="155">
        <v>320117021</v>
      </c>
    </row>
    <row r="34" spans="1:27" ht="12.75">
      <c r="A34" s="138" t="s">
        <v>80</v>
      </c>
      <c r="B34" s="136"/>
      <c r="C34" s="155">
        <v>409163746</v>
      </c>
      <c r="D34" s="155"/>
      <c r="E34" s="156">
        <v>382054676</v>
      </c>
      <c r="F34" s="60">
        <v>382054676</v>
      </c>
      <c r="G34" s="60">
        <v>34934207</v>
      </c>
      <c r="H34" s="60">
        <v>8562349</v>
      </c>
      <c r="I34" s="60">
        <v>22588337</v>
      </c>
      <c r="J34" s="60">
        <v>66084893</v>
      </c>
      <c r="K34" s="60">
        <v>26266937</v>
      </c>
      <c r="L34" s="60">
        <v>23664096</v>
      </c>
      <c r="M34" s="60">
        <v>24262517</v>
      </c>
      <c r="N34" s="60">
        <v>74193550</v>
      </c>
      <c r="O34" s="60"/>
      <c r="P34" s="60"/>
      <c r="Q34" s="60"/>
      <c r="R34" s="60"/>
      <c r="S34" s="60"/>
      <c r="T34" s="60"/>
      <c r="U34" s="60"/>
      <c r="V34" s="60"/>
      <c r="W34" s="60">
        <v>140278443</v>
      </c>
      <c r="X34" s="60">
        <v>185673160</v>
      </c>
      <c r="Y34" s="60">
        <v>-45394717</v>
      </c>
      <c r="Z34" s="140">
        <v>-24.45</v>
      </c>
      <c r="AA34" s="155">
        <v>382054676</v>
      </c>
    </row>
    <row r="35" spans="1:27" ht="12.75">
      <c r="A35" s="138" t="s">
        <v>81</v>
      </c>
      <c r="B35" s="136"/>
      <c r="C35" s="155">
        <v>189933116</v>
      </c>
      <c r="D35" s="155"/>
      <c r="E35" s="156">
        <v>206274456</v>
      </c>
      <c r="F35" s="60">
        <v>206274456</v>
      </c>
      <c r="G35" s="60">
        <v>17852569</v>
      </c>
      <c r="H35" s="60">
        <v>14908785</v>
      </c>
      <c r="I35" s="60">
        <v>56811816</v>
      </c>
      <c r="J35" s="60">
        <v>89573170</v>
      </c>
      <c r="K35" s="60">
        <v>16992362</v>
      </c>
      <c r="L35" s="60">
        <v>51998461</v>
      </c>
      <c r="M35" s="60">
        <v>30065761</v>
      </c>
      <c r="N35" s="60">
        <v>99056584</v>
      </c>
      <c r="O35" s="60"/>
      <c r="P35" s="60"/>
      <c r="Q35" s="60"/>
      <c r="R35" s="60"/>
      <c r="S35" s="60"/>
      <c r="T35" s="60"/>
      <c r="U35" s="60"/>
      <c r="V35" s="60"/>
      <c r="W35" s="60">
        <v>188629754</v>
      </c>
      <c r="X35" s="60">
        <v>107368510</v>
      </c>
      <c r="Y35" s="60">
        <v>81261244</v>
      </c>
      <c r="Z35" s="140">
        <v>75.68</v>
      </c>
      <c r="AA35" s="155">
        <v>206274456</v>
      </c>
    </row>
    <row r="36" spans="1:27" ht="12.75">
      <c r="A36" s="138" t="s">
        <v>82</v>
      </c>
      <c r="B36" s="136"/>
      <c r="C36" s="155">
        <v>147837932</v>
      </c>
      <c r="D36" s="155"/>
      <c r="E36" s="156">
        <v>521858310</v>
      </c>
      <c r="F36" s="60">
        <v>521858310</v>
      </c>
      <c r="G36" s="60">
        <v>9641921</v>
      </c>
      <c r="H36" s="60">
        <v>11130731</v>
      </c>
      <c r="I36" s="60">
        <v>10668396</v>
      </c>
      <c r="J36" s="60">
        <v>31441048</v>
      </c>
      <c r="K36" s="60">
        <v>11971787</v>
      </c>
      <c r="L36" s="60">
        <v>16074236</v>
      </c>
      <c r="M36" s="60">
        <v>12468422</v>
      </c>
      <c r="N36" s="60">
        <v>40514445</v>
      </c>
      <c r="O36" s="60"/>
      <c r="P36" s="60"/>
      <c r="Q36" s="60"/>
      <c r="R36" s="60"/>
      <c r="S36" s="60"/>
      <c r="T36" s="60"/>
      <c r="U36" s="60"/>
      <c r="V36" s="60"/>
      <c r="W36" s="60">
        <v>71955493</v>
      </c>
      <c r="X36" s="60">
        <v>252956140</v>
      </c>
      <c r="Y36" s="60">
        <v>-181000647</v>
      </c>
      <c r="Z36" s="140">
        <v>-71.55</v>
      </c>
      <c r="AA36" s="155">
        <v>521858310</v>
      </c>
    </row>
    <row r="37" spans="1:27" ht="12.75">
      <c r="A37" s="138" t="s">
        <v>83</v>
      </c>
      <c r="B37" s="136"/>
      <c r="C37" s="157">
        <v>56066945</v>
      </c>
      <c r="D37" s="157"/>
      <c r="E37" s="158">
        <v>87755328</v>
      </c>
      <c r="F37" s="159">
        <v>87755328</v>
      </c>
      <c r="G37" s="159">
        <v>5767055</v>
      </c>
      <c r="H37" s="159">
        <v>5832577</v>
      </c>
      <c r="I37" s="159">
        <v>5559210</v>
      </c>
      <c r="J37" s="159">
        <v>17158842</v>
      </c>
      <c r="K37" s="159">
        <v>6519768</v>
      </c>
      <c r="L37" s="159">
        <v>7280830</v>
      </c>
      <c r="M37" s="159">
        <v>5500719</v>
      </c>
      <c r="N37" s="159">
        <v>19301317</v>
      </c>
      <c r="O37" s="159"/>
      <c r="P37" s="159"/>
      <c r="Q37" s="159"/>
      <c r="R37" s="159"/>
      <c r="S37" s="159"/>
      <c r="T37" s="159"/>
      <c r="U37" s="159"/>
      <c r="V37" s="159"/>
      <c r="W37" s="159">
        <v>36460159</v>
      </c>
      <c r="X37" s="159">
        <v>42241590</v>
      </c>
      <c r="Y37" s="159">
        <v>-5781431</v>
      </c>
      <c r="Z37" s="141">
        <v>-13.69</v>
      </c>
      <c r="AA37" s="157">
        <v>87755328</v>
      </c>
    </row>
    <row r="38" spans="1:27" ht="12.75">
      <c r="A38" s="135" t="s">
        <v>84</v>
      </c>
      <c r="B38" s="142"/>
      <c r="C38" s="153">
        <f aca="true" t="shared" si="7" ref="C38:Y38">SUM(C39:C41)</f>
        <v>886082850</v>
      </c>
      <c r="D38" s="153">
        <f>SUM(D39:D41)</f>
        <v>0</v>
      </c>
      <c r="E38" s="154">
        <f t="shared" si="7"/>
        <v>1312261499</v>
      </c>
      <c r="F38" s="100">
        <f t="shared" si="7"/>
        <v>1312261499</v>
      </c>
      <c r="G38" s="100">
        <f t="shared" si="7"/>
        <v>75756129</v>
      </c>
      <c r="H38" s="100">
        <f t="shared" si="7"/>
        <v>84341328</v>
      </c>
      <c r="I38" s="100">
        <f t="shared" si="7"/>
        <v>73517730</v>
      </c>
      <c r="J38" s="100">
        <f t="shared" si="7"/>
        <v>233615187</v>
      </c>
      <c r="K38" s="100">
        <f t="shared" si="7"/>
        <v>87881068</v>
      </c>
      <c r="L38" s="100">
        <f t="shared" si="7"/>
        <v>87561715</v>
      </c>
      <c r="M38" s="100">
        <f t="shared" si="7"/>
        <v>102604197</v>
      </c>
      <c r="N38" s="100">
        <f t="shared" si="7"/>
        <v>278046980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511662167</v>
      </c>
      <c r="X38" s="100">
        <f t="shared" si="7"/>
        <v>656491674</v>
      </c>
      <c r="Y38" s="100">
        <f t="shared" si="7"/>
        <v>-144829507</v>
      </c>
      <c r="Z38" s="137">
        <f>+IF(X38&lt;&gt;0,+(Y38/X38)*100,0)</f>
        <v>-22.061133862910197</v>
      </c>
      <c r="AA38" s="153">
        <f>SUM(AA39:AA41)</f>
        <v>1312261499</v>
      </c>
    </row>
    <row r="39" spans="1:27" ht="12.75">
      <c r="A39" s="138" t="s">
        <v>85</v>
      </c>
      <c r="B39" s="136"/>
      <c r="C39" s="155">
        <v>261143592</v>
      </c>
      <c r="D39" s="155"/>
      <c r="E39" s="156">
        <v>326997412</v>
      </c>
      <c r="F39" s="60">
        <v>326997412</v>
      </c>
      <c r="G39" s="60">
        <v>17340758</v>
      </c>
      <c r="H39" s="60">
        <v>26340097</v>
      </c>
      <c r="I39" s="60">
        <v>36247116</v>
      </c>
      <c r="J39" s="60">
        <v>79927971</v>
      </c>
      <c r="K39" s="60">
        <v>34505209</v>
      </c>
      <c r="L39" s="60">
        <v>13953104</v>
      </c>
      <c r="M39" s="60">
        <v>48748348</v>
      </c>
      <c r="N39" s="60">
        <v>97206661</v>
      </c>
      <c r="O39" s="60"/>
      <c r="P39" s="60"/>
      <c r="Q39" s="60"/>
      <c r="R39" s="60"/>
      <c r="S39" s="60"/>
      <c r="T39" s="60"/>
      <c r="U39" s="60"/>
      <c r="V39" s="60"/>
      <c r="W39" s="60">
        <v>177134632</v>
      </c>
      <c r="X39" s="60">
        <v>166099314</v>
      </c>
      <c r="Y39" s="60">
        <v>11035318</v>
      </c>
      <c r="Z39" s="140">
        <v>6.64</v>
      </c>
      <c r="AA39" s="155">
        <v>326997412</v>
      </c>
    </row>
    <row r="40" spans="1:27" ht="12.75">
      <c r="A40" s="138" t="s">
        <v>86</v>
      </c>
      <c r="B40" s="136"/>
      <c r="C40" s="155">
        <v>586045782</v>
      </c>
      <c r="D40" s="155"/>
      <c r="E40" s="156">
        <v>935240705</v>
      </c>
      <c r="F40" s="60">
        <v>935240705</v>
      </c>
      <c r="G40" s="60">
        <v>55271497</v>
      </c>
      <c r="H40" s="60">
        <v>55559311</v>
      </c>
      <c r="I40" s="60">
        <v>35497202</v>
      </c>
      <c r="J40" s="60">
        <v>146328010</v>
      </c>
      <c r="K40" s="60">
        <v>50850684</v>
      </c>
      <c r="L40" s="60">
        <v>69876888</v>
      </c>
      <c r="M40" s="60">
        <v>51337903</v>
      </c>
      <c r="N40" s="60">
        <v>172065475</v>
      </c>
      <c r="O40" s="60"/>
      <c r="P40" s="60"/>
      <c r="Q40" s="60"/>
      <c r="R40" s="60"/>
      <c r="S40" s="60"/>
      <c r="T40" s="60"/>
      <c r="U40" s="60"/>
      <c r="V40" s="60"/>
      <c r="W40" s="60">
        <v>318393485</v>
      </c>
      <c r="X40" s="60">
        <v>467480660</v>
      </c>
      <c r="Y40" s="60">
        <v>-149087175</v>
      </c>
      <c r="Z40" s="140">
        <v>-31.89</v>
      </c>
      <c r="AA40" s="155">
        <v>935240705</v>
      </c>
    </row>
    <row r="41" spans="1:27" ht="12.75">
      <c r="A41" s="138" t="s">
        <v>87</v>
      </c>
      <c r="B41" s="136"/>
      <c r="C41" s="155">
        <v>38893476</v>
      </c>
      <c r="D41" s="155"/>
      <c r="E41" s="156">
        <v>50023382</v>
      </c>
      <c r="F41" s="60">
        <v>50023382</v>
      </c>
      <c r="G41" s="60">
        <v>3143874</v>
      </c>
      <c r="H41" s="60">
        <v>2441920</v>
      </c>
      <c r="I41" s="60">
        <v>1773412</v>
      </c>
      <c r="J41" s="60">
        <v>7359206</v>
      </c>
      <c r="K41" s="60">
        <v>2525175</v>
      </c>
      <c r="L41" s="60">
        <v>3731723</v>
      </c>
      <c r="M41" s="60">
        <v>2517946</v>
      </c>
      <c r="N41" s="60">
        <v>8774844</v>
      </c>
      <c r="O41" s="60"/>
      <c r="P41" s="60"/>
      <c r="Q41" s="60"/>
      <c r="R41" s="60"/>
      <c r="S41" s="60"/>
      <c r="T41" s="60"/>
      <c r="U41" s="60"/>
      <c r="V41" s="60"/>
      <c r="W41" s="60">
        <v>16134050</v>
      </c>
      <c r="X41" s="60">
        <v>22911700</v>
      </c>
      <c r="Y41" s="60">
        <v>-6777650</v>
      </c>
      <c r="Z41" s="140">
        <v>-29.58</v>
      </c>
      <c r="AA41" s="155">
        <v>50023382</v>
      </c>
    </row>
    <row r="42" spans="1:27" ht="12.75">
      <c r="A42" s="135" t="s">
        <v>88</v>
      </c>
      <c r="B42" s="142"/>
      <c r="C42" s="153">
        <f aca="true" t="shared" si="8" ref="C42:Y42">SUM(C43:C46)</f>
        <v>5338846426</v>
      </c>
      <c r="D42" s="153">
        <f>SUM(D43:D46)</f>
        <v>0</v>
      </c>
      <c r="E42" s="154">
        <f t="shared" si="8"/>
        <v>5609373708</v>
      </c>
      <c r="F42" s="100">
        <f t="shared" si="8"/>
        <v>5609373708</v>
      </c>
      <c r="G42" s="100">
        <f t="shared" si="8"/>
        <v>510439847</v>
      </c>
      <c r="H42" s="100">
        <f t="shared" si="8"/>
        <v>576979176</v>
      </c>
      <c r="I42" s="100">
        <f t="shared" si="8"/>
        <v>370950954</v>
      </c>
      <c r="J42" s="100">
        <f t="shared" si="8"/>
        <v>1458369977</v>
      </c>
      <c r="K42" s="100">
        <f t="shared" si="8"/>
        <v>411885020</v>
      </c>
      <c r="L42" s="100">
        <f t="shared" si="8"/>
        <v>507367702</v>
      </c>
      <c r="M42" s="100">
        <f t="shared" si="8"/>
        <v>331188849</v>
      </c>
      <c r="N42" s="100">
        <f t="shared" si="8"/>
        <v>1250441571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2708811548</v>
      </c>
      <c r="X42" s="100">
        <f t="shared" si="8"/>
        <v>2865515050</v>
      </c>
      <c r="Y42" s="100">
        <f t="shared" si="8"/>
        <v>-156703502</v>
      </c>
      <c r="Z42" s="137">
        <f>+IF(X42&lt;&gt;0,+(Y42/X42)*100,0)</f>
        <v>-5.468598114674009</v>
      </c>
      <c r="AA42" s="153">
        <f>SUM(AA43:AA46)</f>
        <v>5609373708</v>
      </c>
    </row>
    <row r="43" spans="1:27" ht="12.75">
      <c r="A43" s="138" t="s">
        <v>89</v>
      </c>
      <c r="B43" s="136"/>
      <c r="C43" s="155">
        <v>3473489431</v>
      </c>
      <c r="D43" s="155"/>
      <c r="E43" s="156">
        <v>3850352002</v>
      </c>
      <c r="F43" s="60">
        <v>3850352002</v>
      </c>
      <c r="G43" s="60">
        <v>395032062</v>
      </c>
      <c r="H43" s="60">
        <v>465224376</v>
      </c>
      <c r="I43" s="60">
        <v>263328957</v>
      </c>
      <c r="J43" s="60">
        <v>1123585395</v>
      </c>
      <c r="K43" s="60">
        <v>282600740</v>
      </c>
      <c r="L43" s="60">
        <v>312710773</v>
      </c>
      <c r="M43" s="60">
        <v>228548788</v>
      </c>
      <c r="N43" s="60">
        <v>823860301</v>
      </c>
      <c r="O43" s="60"/>
      <c r="P43" s="60"/>
      <c r="Q43" s="60"/>
      <c r="R43" s="60"/>
      <c r="S43" s="60"/>
      <c r="T43" s="60"/>
      <c r="U43" s="60"/>
      <c r="V43" s="60"/>
      <c r="W43" s="60">
        <v>1947445696</v>
      </c>
      <c r="X43" s="60">
        <v>1955782260</v>
      </c>
      <c r="Y43" s="60">
        <v>-8336564</v>
      </c>
      <c r="Z43" s="140">
        <v>-0.43</v>
      </c>
      <c r="AA43" s="155">
        <v>3850352002</v>
      </c>
    </row>
    <row r="44" spans="1:27" ht="12.75">
      <c r="A44" s="138" t="s">
        <v>90</v>
      </c>
      <c r="B44" s="136"/>
      <c r="C44" s="155">
        <v>1025994796</v>
      </c>
      <c r="D44" s="155"/>
      <c r="E44" s="156">
        <v>821475322</v>
      </c>
      <c r="F44" s="60">
        <v>821475322</v>
      </c>
      <c r="G44" s="60">
        <v>54879525</v>
      </c>
      <c r="H44" s="60">
        <v>52893478</v>
      </c>
      <c r="I44" s="60">
        <v>48070554</v>
      </c>
      <c r="J44" s="60">
        <v>155843557</v>
      </c>
      <c r="K44" s="60">
        <v>64823505</v>
      </c>
      <c r="L44" s="60">
        <v>86653161</v>
      </c>
      <c r="M44" s="60">
        <v>51595677</v>
      </c>
      <c r="N44" s="60">
        <v>203072343</v>
      </c>
      <c r="O44" s="60"/>
      <c r="P44" s="60"/>
      <c r="Q44" s="60"/>
      <c r="R44" s="60"/>
      <c r="S44" s="60"/>
      <c r="T44" s="60"/>
      <c r="U44" s="60"/>
      <c r="V44" s="60"/>
      <c r="W44" s="60">
        <v>358915900</v>
      </c>
      <c r="X44" s="60">
        <v>433622890</v>
      </c>
      <c r="Y44" s="60">
        <v>-74706990</v>
      </c>
      <c r="Z44" s="140">
        <v>-17.23</v>
      </c>
      <c r="AA44" s="155">
        <v>821475322</v>
      </c>
    </row>
    <row r="45" spans="1:27" ht="12.75">
      <c r="A45" s="138" t="s">
        <v>91</v>
      </c>
      <c r="B45" s="136"/>
      <c r="C45" s="157">
        <v>519106280</v>
      </c>
      <c r="D45" s="157"/>
      <c r="E45" s="158">
        <v>559395558</v>
      </c>
      <c r="F45" s="159">
        <v>559395558</v>
      </c>
      <c r="G45" s="159">
        <v>34867609</v>
      </c>
      <c r="H45" s="159">
        <v>35384823</v>
      </c>
      <c r="I45" s="159">
        <v>36057851</v>
      </c>
      <c r="J45" s="159">
        <v>106310283</v>
      </c>
      <c r="K45" s="159">
        <v>40371050</v>
      </c>
      <c r="L45" s="159">
        <v>66939305</v>
      </c>
      <c r="M45" s="159">
        <v>29407002</v>
      </c>
      <c r="N45" s="159">
        <v>136717357</v>
      </c>
      <c r="O45" s="159"/>
      <c r="P45" s="159"/>
      <c r="Q45" s="159"/>
      <c r="R45" s="159"/>
      <c r="S45" s="159"/>
      <c r="T45" s="159"/>
      <c r="U45" s="159"/>
      <c r="V45" s="159"/>
      <c r="W45" s="159">
        <v>243027640</v>
      </c>
      <c r="X45" s="159">
        <v>286813090</v>
      </c>
      <c r="Y45" s="159">
        <v>-43785450</v>
      </c>
      <c r="Z45" s="141">
        <v>-15.27</v>
      </c>
      <c r="AA45" s="157">
        <v>559395558</v>
      </c>
    </row>
    <row r="46" spans="1:27" ht="12.75">
      <c r="A46" s="138" t="s">
        <v>92</v>
      </c>
      <c r="B46" s="136"/>
      <c r="C46" s="155">
        <v>320255919</v>
      </c>
      <c r="D46" s="155"/>
      <c r="E46" s="156">
        <v>378150826</v>
      </c>
      <c r="F46" s="60">
        <v>378150826</v>
      </c>
      <c r="G46" s="60">
        <v>25660651</v>
      </c>
      <c r="H46" s="60">
        <v>23476499</v>
      </c>
      <c r="I46" s="60">
        <v>23493592</v>
      </c>
      <c r="J46" s="60">
        <v>72630742</v>
      </c>
      <c r="K46" s="60">
        <v>24089725</v>
      </c>
      <c r="L46" s="60">
        <v>41064463</v>
      </c>
      <c r="M46" s="60">
        <v>21637382</v>
      </c>
      <c r="N46" s="60">
        <v>86791570</v>
      </c>
      <c r="O46" s="60"/>
      <c r="P46" s="60"/>
      <c r="Q46" s="60"/>
      <c r="R46" s="60"/>
      <c r="S46" s="60"/>
      <c r="T46" s="60"/>
      <c r="U46" s="60"/>
      <c r="V46" s="60"/>
      <c r="W46" s="60">
        <v>159422312</v>
      </c>
      <c r="X46" s="60">
        <v>189296810</v>
      </c>
      <c r="Y46" s="60">
        <v>-29874498</v>
      </c>
      <c r="Z46" s="140">
        <v>-15.78</v>
      </c>
      <c r="AA46" s="155">
        <v>378150826</v>
      </c>
    </row>
    <row r="47" spans="1:27" ht="12.75">
      <c r="A47" s="135" t="s">
        <v>93</v>
      </c>
      <c r="B47" s="142" t="s">
        <v>94</v>
      </c>
      <c r="C47" s="153">
        <v>35692010</v>
      </c>
      <c r="D47" s="153"/>
      <c r="E47" s="154">
        <v>46830216</v>
      </c>
      <c r="F47" s="100">
        <v>46830216</v>
      </c>
      <c r="G47" s="100">
        <v>2663319</v>
      </c>
      <c r="H47" s="100">
        <v>2265114</v>
      </c>
      <c r="I47" s="100">
        <v>2602459</v>
      </c>
      <c r="J47" s="100">
        <v>7530892</v>
      </c>
      <c r="K47" s="100">
        <v>3102313</v>
      </c>
      <c r="L47" s="100">
        <v>3520962</v>
      </c>
      <c r="M47" s="100">
        <v>3436715</v>
      </c>
      <c r="N47" s="100">
        <v>10059990</v>
      </c>
      <c r="O47" s="100"/>
      <c r="P47" s="100"/>
      <c r="Q47" s="100"/>
      <c r="R47" s="100"/>
      <c r="S47" s="100"/>
      <c r="T47" s="100"/>
      <c r="U47" s="100"/>
      <c r="V47" s="100"/>
      <c r="W47" s="100">
        <v>17590882</v>
      </c>
      <c r="X47" s="100">
        <v>23703110</v>
      </c>
      <c r="Y47" s="100">
        <v>-6112228</v>
      </c>
      <c r="Z47" s="137">
        <v>-25.79</v>
      </c>
      <c r="AA47" s="153">
        <v>46830216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8830003777</v>
      </c>
      <c r="D48" s="168">
        <f>+D28+D32+D38+D42+D47</f>
        <v>0</v>
      </c>
      <c r="E48" s="169">
        <f t="shared" si="9"/>
        <v>10375088132</v>
      </c>
      <c r="F48" s="73">
        <f t="shared" si="9"/>
        <v>10375088132</v>
      </c>
      <c r="G48" s="73">
        <f t="shared" si="9"/>
        <v>810139223</v>
      </c>
      <c r="H48" s="73">
        <f t="shared" si="9"/>
        <v>824112007</v>
      </c>
      <c r="I48" s="73">
        <f t="shared" si="9"/>
        <v>653897463</v>
      </c>
      <c r="J48" s="73">
        <f t="shared" si="9"/>
        <v>2288148693</v>
      </c>
      <c r="K48" s="73">
        <f t="shared" si="9"/>
        <v>752142890</v>
      </c>
      <c r="L48" s="73">
        <f t="shared" si="9"/>
        <v>903883830</v>
      </c>
      <c r="M48" s="73">
        <f t="shared" si="9"/>
        <v>670418696</v>
      </c>
      <c r="N48" s="73">
        <f t="shared" si="9"/>
        <v>2326445416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4614594109</v>
      </c>
      <c r="X48" s="73">
        <f t="shared" si="9"/>
        <v>5265596264</v>
      </c>
      <c r="Y48" s="73">
        <f t="shared" si="9"/>
        <v>-651002155</v>
      </c>
      <c r="Z48" s="170">
        <f>+IF(X48&lt;&gt;0,+(Y48/X48)*100,0)</f>
        <v>-12.363313143675537</v>
      </c>
      <c r="AA48" s="168">
        <f>+AA28+AA32+AA38+AA42+AA47</f>
        <v>10375088132</v>
      </c>
    </row>
    <row r="49" spans="1:27" ht="12.75">
      <c r="A49" s="148" t="s">
        <v>49</v>
      </c>
      <c r="B49" s="149"/>
      <c r="C49" s="171">
        <f aca="true" t="shared" si="10" ref="C49:Y49">+C25-C48</f>
        <v>2069923601</v>
      </c>
      <c r="D49" s="171">
        <f>+D25-D48</f>
        <v>0</v>
      </c>
      <c r="E49" s="172">
        <f t="shared" si="10"/>
        <v>1125813393</v>
      </c>
      <c r="F49" s="173">
        <f t="shared" si="10"/>
        <v>1125813393</v>
      </c>
      <c r="G49" s="173">
        <f t="shared" si="10"/>
        <v>357841023</v>
      </c>
      <c r="H49" s="173">
        <f t="shared" si="10"/>
        <v>194966598</v>
      </c>
      <c r="I49" s="173">
        <f t="shared" si="10"/>
        <v>-108349258</v>
      </c>
      <c r="J49" s="173">
        <f t="shared" si="10"/>
        <v>444458363</v>
      </c>
      <c r="K49" s="173">
        <f t="shared" si="10"/>
        <v>-95595598</v>
      </c>
      <c r="L49" s="173">
        <f t="shared" si="10"/>
        <v>-198092960</v>
      </c>
      <c r="M49" s="173">
        <f t="shared" si="10"/>
        <v>462853780</v>
      </c>
      <c r="N49" s="173">
        <f t="shared" si="10"/>
        <v>169165222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613623585</v>
      </c>
      <c r="X49" s="173">
        <f>IF(F25=F48,0,X25-X48)</f>
        <v>568321587</v>
      </c>
      <c r="Y49" s="173">
        <f t="shared" si="10"/>
        <v>45301998</v>
      </c>
      <c r="Z49" s="174">
        <f>+IF(X49&lt;&gt;0,+(Y49/X49)*100,0)</f>
        <v>7.971190789907475</v>
      </c>
      <c r="AA49" s="171">
        <f>+AA25-AA48</f>
        <v>1125813393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2007605470</v>
      </c>
      <c r="D5" s="155">
        <v>0</v>
      </c>
      <c r="E5" s="156">
        <v>2177931330</v>
      </c>
      <c r="F5" s="60">
        <v>2177931330</v>
      </c>
      <c r="G5" s="60">
        <v>179622391</v>
      </c>
      <c r="H5" s="60">
        <v>180831510</v>
      </c>
      <c r="I5" s="60">
        <v>199920299</v>
      </c>
      <c r="J5" s="60">
        <v>560374200</v>
      </c>
      <c r="K5" s="60">
        <v>121307170</v>
      </c>
      <c r="L5" s="60">
        <v>183122830</v>
      </c>
      <c r="M5" s="60">
        <v>183956451</v>
      </c>
      <c r="N5" s="60">
        <v>488386451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1048760651</v>
      </c>
      <c r="X5" s="60">
        <v>1089312640</v>
      </c>
      <c r="Y5" s="60">
        <v>-40551989</v>
      </c>
      <c r="Z5" s="140">
        <v>-3.72</v>
      </c>
      <c r="AA5" s="155">
        <v>2177931330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3482486254</v>
      </c>
      <c r="D7" s="155">
        <v>0</v>
      </c>
      <c r="E7" s="156">
        <v>3964692030</v>
      </c>
      <c r="F7" s="60">
        <v>3964692030</v>
      </c>
      <c r="G7" s="60">
        <v>419689438</v>
      </c>
      <c r="H7" s="60">
        <v>402231121</v>
      </c>
      <c r="I7" s="60">
        <v>234851913</v>
      </c>
      <c r="J7" s="60">
        <v>1056772472</v>
      </c>
      <c r="K7" s="60">
        <v>268138507</v>
      </c>
      <c r="L7" s="60">
        <v>257015186</v>
      </c>
      <c r="M7" s="60">
        <v>458341524</v>
      </c>
      <c r="N7" s="60">
        <v>983495217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2040267689</v>
      </c>
      <c r="X7" s="60">
        <v>2047201900</v>
      </c>
      <c r="Y7" s="60">
        <v>-6934211</v>
      </c>
      <c r="Z7" s="140">
        <v>-0.34</v>
      </c>
      <c r="AA7" s="155">
        <v>3964692030</v>
      </c>
    </row>
    <row r="8" spans="1:27" ht="12.75">
      <c r="A8" s="183" t="s">
        <v>104</v>
      </c>
      <c r="B8" s="182"/>
      <c r="C8" s="155">
        <v>1074385399</v>
      </c>
      <c r="D8" s="155">
        <v>0</v>
      </c>
      <c r="E8" s="156">
        <v>749546520</v>
      </c>
      <c r="F8" s="60">
        <v>749546520</v>
      </c>
      <c r="G8" s="60">
        <v>29369299</v>
      </c>
      <c r="H8" s="60">
        <v>70018227</v>
      </c>
      <c r="I8" s="60">
        <v>54353421</v>
      </c>
      <c r="J8" s="60">
        <v>153740947</v>
      </c>
      <c r="K8" s="60">
        <v>87808879</v>
      </c>
      <c r="L8" s="60">
        <v>60196129</v>
      </c>
      <c r="M8" s="60">
        <v>87843959</v>
      </c>
      <c r="N8" s="60">
        <v>235848967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389589914</v>
      </c>
      <c r="X8" s="60">
        <v>376555950</v>
      </c>
      <c r="Y8" s="60">
        <v>13033964</v>
      </c>
      <c r="Z8" s="140">
        <v>3.46</v>
      </c>
      <c r="AA8" s="155">
        <v>749546520</v>
      </c>
    </row>
    <row r="9" spans="1:27" ht="12.75">
      <c r="A9" s="183" t="s">
        <v>105</v>
      </c>
      <c r="B9" s="182"/>
      <c r="C9" s="155">
        <v>456870273</v>
      </c>
      <c r="D9" s="155">
        <v>0</v>
      </c>
      <c r="E9" s="156">
        <v>459930070</v>
      </c>
      <c r="F9" s="60">
        <v>459930070</v>
      </c>
      <c r="G9" s="60">
        <v>35126145</v>
      </c>
      <c r="H9" s="60">
        <v>41523361</v>
      </c>
      <c r="I9" s="60">
        <v>49744850</v>
      </c>
      <c r="J9" s="60">
        <v>126394356</v>
      </c>
      <c r="K9" s="60">
        <v>51588533</v>
      </c>
      <c r="L9" s="60">
        <v>47820823</v>
      </c>
      <c r="M9" s="60">
        <v>43113136</v>
      </c>
      <c r="N9" s="60">
        <v>142522492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268916848</v>
      </c>
      <c r="X9" s="60">
        <v>227162450</v>
      </c>
      <c r="Y9" s="60">
        <v>41754398</v>
      </c>
      <c r="Z9" s="140">
        <v>18.38</v>
      </c>
      <c r="AA9" s="155">
        <v>459930070</v>
      </c>
    </row>
    <row r="10" spans="1:27" ht="12.75">
      <c r="A10" s="183" t="s">
        <v>106</v>
      </c>
      <c r="B10" s="182"/>
      <c r="C10" s="155">
        <v>168323250</v>
      </c>
      <c r="D10" s="155">
        <v>0</v>
      </c>
      <c r="E10" s="156">
        <v>294666630</v>
      </c>
      <c r="F10" s="54">
        <v>294666630</v>
      </c>
      <c r="G10" s="54">
        <v>15473337</v>
      </c>
      <c r="H10" s="54">
        <v>15644751</v>
      </c>
      <c r="I10" s="54">
        <v>15956574</v>
      </c>
      <c r="J10" s="54">
        <v>47074662</v>
      </c>
      <c r="K10" s="54">
        <v>15681691</v>
      </c>
      <c r="L10" s="54">
        <v>11364936</v>
      </c>
      <c r="M10" s="54">
        <v>16374473</v>
      </c>
      <c r="N10" s="54">
        <v>43421100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90495762</v>
      </c>
      <c r="X10" s="54">
        <v>148706940</v>
      </c>
      <c r="Y10" s="54">
        <v>-58211178</v>
      </c>
      <c r="Z10" s="184">
        <v>-39.14</v>
      </c>
      <c r="AA10" s="130">
        <v>294666630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13584</v>
      </c>
      <c r="I11" s="60">
        <v>25478</v>
      </c>
      <c r="J11" s="60">
        <v>39062</v>
      </c>
      <c r="K11" s="60">
        <v>0</v>
      </c>
      <c r="L11" s="60">
        <v>53125</v>
      </c>
      <c r="M11" s="60">
        <v>64987</v>
      </c>
      <c r="N11" s="60">
        <v>118112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157174</v>
      </c>
      <c r="X11" s="60">
        <v>100002</v>
      </c>
      <c r="Y11" s="60">
        <v>57172</v>
      </c>
      <c r="Z11" s="140">
        <v>57.17</v>
      </c>
      <c r="AA11" s="155">
        <v>0</v>
      </c>
    </row>
    <row r="12" spans="1:27" ht="12.75">
      <c r="A12" s="183" t="s">
        <v>108</v>
      </c>
      <c r="B12" s="185"/>
      <c r="C12" s="155">
        <v>22472315</v>
      </c>
      <c r="D12" s="155">
        <v>0</v>
      </c>
      <c r="E12" s="156">
        <v>37118460</v>
      </c>
      <c r="F12" s="60">
        <v>37118460</v>
      </c>
      <c r="G12" s="60">
        <v>3041530</v>
      </c>
      <c r="H12" s="60">
        <v>2119458</v>
      </c>
      <c r="I12" s="60">
        <v>3421416</v>
      </c>
      <c r="J12" s="60">
        <v>8582404</v>
      </c>
      <c r="K12" s="60">
        <v>3082978</v>
      </c>
      <c r="L12" s="60">
        <v>2829313</v>
      </c>
      <c r="M12" s="60">
        <v>2720416</v>
      </c>
      <c r="N12" s="60">
        <v>8632707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17215111</v>
      </c>
      <c r="X12" s="60">
        <v>18581142</v>
      </c>
      <c r="Y12" s="60">
        <v>-1366031</v>
      </c>
      <c r="Z12" s="140">
        <v>-7.35</v>
      </c>
      <c r="AA12" s="155">
        <v>37118460</v>
      </c>
    </row>
    <row r="13" spans="1:27" ht="12.75">
      <c r="A13" s="181" t="s">
        <v>109</v>
      </c>
      <c r="B13" s="185"/>
      <c r="C13" s="155">
        <v>155484447</v>
      </c>
      <c r="D13" s="155">
        <v>0</v>
      </c>
      <c r="E13" s="156">
        <v>106591640</v>
      </c>
      <c r="F13" s="60">
        <v>106591640</v>
      </c>
      <c r="G13" s="60">
        <v>23436445</v>
      </c>
      <c r="H13" s="60">
        <v>20776546</v>
      </c>
      <c r="I13" s="60">
        <v>-23345397</v>
      </c>
      <c r="J13" s="60">
        <v>20867594</v>
      </c>
      <c r="K13" s="60">
        <v>14746713</v>
      </c>
      <c r="L13" s="60">
        <v>14173378</v>
      </c>
      <c r="M13" s="60">
        <v>11576997</v>
      </c>
      <c r="N13" s="60">
        <v>40497088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61364682</v>
      </c>
      <c r="X13" s="60">
        <v>55029357</v>
      </c>
      <c r="Y13" s="60">
        <v>6335325</v>
      </c>
      <c r="Z13" s="140">
        <v>11.51</v>
      </c>
      <c r="AA13" s="155">
        <v>106591640</v>
      </c>
    </row>
    <row r="14" spans="1:27" ht="12.75">
      <c r="A14" s="181" t="s">
        <v>110</v>
      </c>
      <c r="B14" s="185"/>
      <c r="C14" s="155">
        <v>224633949</v>
      </c>
      <c r="D14" s="155">
        <v>0</v>
      </c>
      <c r="E14" s="156">
        <v>221487960</v>
      </c>
      <c r="F14" s="60">
        <v>221487960</v>
      </c>
      <c r="G14" s="60">
        <v>19028014</v>
      </c>
      <c r="H14" s="60">
        <v>21156810</v>
      </c>
      <c r="I14" s="60">
        <v>23538060</v>
      </c>
      <c r="J14" s="60">
        <v>63722884</v>
      </c>
      <c r="K14" s="60">
        <v>23454009</v>
      </c>
      <c r="L14" s="60">
        <v>23133228</v>
      </c>
      <c r="M14" s="60">
        <v>23910463</v>
      </c>
      <c r="N14" s="60">
        <v>70497700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134220584</v>
      </c>
      <c r="X14" s="60">
        <v>110320320</v>
      </c>
      <c r="Y14" s="60">
        <v>23900264</v>
      </c>
      <c r="Z14" s="140">
        <v>21.66</v>
      </c>
      <c r="AA14" s="155">
        <v>221487960</v>
      </c>
    </row>
    <row r="15" spans="1:27" ht="12.75">
      <c r="A15" s="181" t="s">
        <v>111</v>
      </c>
      <c r="B15" s="185"/>
      <c r="C15" s="155">
        <v>123095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213071505</v>
      </c>
      <c r="D16" s="155">
        <v>0</v>
      </c>
      <c r="E16" s="156">
        <v>303735420</v>
      </c>
      <c r="F16" s="60">
        <v>303735420</v>
      </c>
      <c r="G16" s="60">
        <v>6849448</v>
      </c>
      <c r="H16" s="60">
        <v>8744666</v>
      </c>
      <c r="I16" s="60">
        <v>5728303</v>
      </c>
      <c r="J16" s="60">
        <v>21322417</v>
      </c>
      <c r="K16" s="60">
        <v>9093168</v>
      </c>
      <c r="L16" s="60">
        <v>9274065</v>
      </c>
      <c r="M16" s="60">
        <v>6463965</v>
      </c>
      <c r="N16" s="60">
        <v>24831198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46153615</v>
      </c>
      <c r="X16" s="60">
        <v>151532930</v>
      </c>
      <c r="Y16" s="60">
        <v>-105379315</v>
      </c>
      <c r="Z16" s="140">
        <v>-69.54</v>
      </c>
      <c r="AA16" s="155">
        <v>303735420</v>
      </c>
    </row>
    <row r="17" spans="1:27" ht="12.75">
      <c r="A17" s="181" t="s">
        <v>113</v>
      </c>
      <c r="B17" s="185"/>
      <c r="C17" s="155">
        <v>19456119</v>
      </c>
      <c r="D17" s="155">
        <v>0</v>
      </c>
      <c r="E17" s="156">
        <v>28033850</v>
      </c>
      <c r="F17" s="60">
        <v>28033850</v>
      </c>
      <c r="G17" s="60">
        <v>2017666</v>
      </c>
      <c r="H17" s="60">
        <v>1715536</v>
      </c>
      <c r="I17" s="60">
        <v>1509780</v>
      </c>
      <c r="J17" s="60">
        <v>5242982</v>
      </c>
      <c r="K17" s="60">
        <v>1924312</v>
      </c>
      <c r="L17" s="60">
        <v>1816366</v>
      </c>
      <c r="M17" s="60">
        <v>1356624</v>
      </c>
      <c r="N17" s="60">
        <v>5097302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10340284</v>
      </c>
      <c r="X17" s="60">
        <v>13740320</v>
      </c>
      <c r="Y17" s="60">
        <v>-3400036</v>
      </c>
      <c r="Z17" s="140">
        <v>-24.74</v>
      </c>
      <c r="AA17" s="155">
        <v>28033850</v>
      </c>
    </row>
    <row r="18" spans="1:27" ht="12.75">
      <c r="A18" s="183" t="s">
        <v>114</v>
      </c>
      <c r="B18" s="182"/>
      <c r="C18" s="155">
        <v>2774279</v>
      </c>
      <c r="D18" s="155">
        <v>0</v>
      </c>
      <c r="E18" s="156">
        <v>2892060</v>
      </c>
      <c r="F18" s="60">
        <v>2892060</v>
      </c>
      <c r="G18" s="60">
        <v>246776</v>
      </c>
      <c r="H18" s="60">
        <v>251517</v>
      </c>
      <c r="I18" s="60">
        <v>255165</v>
      </c>
      <c r="J18" s="60">
        <v>753458</v>
      </c>
      <c r="K18" s="60">
        <v>258302</v>
      </c>
      <c r="L18" s="60">
        <v>261688</v>
      </c>
      <c r="M18" s="60">
        <v>262949</v>
      </c>
      <c r="N18" s="60">
        <v>782939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1536397</v>
      </c>
      <c r="X18" s="60">
        <v>1446000</v>
      </c>
      <c r="Y18" s="60">
        <v>90397</v>
      </c>
      <c r="Z18" s="140">
        <v>6.25</v>
      </c>
      <c r="AA18" s="155">
        <v>2892060</v>
      </c>
    </row>
    <row r="19" spans="1:27" ht="12.75">
      <c r="A19" s="181" t="s">
        <v>34</v>
      </c>
      <c r="B19" s="185"/>
      <c r="C19" s="155">
        <v>1578576802</v>
      </c>
      <c r="D19" s="155">
        <v>0</v>
      </c>
      <c r="E19" s="156">
        <v>1814474396</v>
      </c>
      <c r="F19" s="60">
        <v>1814474396</v>
      </c>
      <c r="G19" s="60">
        <v>397397549</v>
      </c>
      <c r="H19" s="60">
        <v>215997993</v>
      </c>
      <c r="I19" s="60">
        <v>-104224265</v>
      </c>
      <c r="J19" s="60">
        <v>509171277</v>
      </c>
      <c r="K19" s="60">
        <v>-6979222</v>
      </c>
      <c r="L19" s="60">
        <v>22661388</v>
      </c>
      <c r="M19" s="60">
        <v>221379079</v>
      </c>
      <c r="N19" s="60">
        <v>237061245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746232522</v>
      </c>
      <c r="X19" s="60">
        <v>1030288938</v>
      </c>
      <c r="Y19" s="60">
        <v>-284056416</v>
      </c>
      <c r="Z19" s="140">
        <v>-27.57</v>
      </c>
      <c r="AA19" s="155">
        <v>1814474396</v>
      </c>
    </row>
    <row r="20" spans="1:27" ht="12.75">
      <c r="A20" s="181" t="s">
        <v>35</v>
      </c>
      <c r="B20" s="185"/>
      <c r="C20" s="155">
        <v>135852685</v>
      </c>
      <c r="D20" s="155">
        <v>0</v>
      </c>
      <c r="E20" s="156">
        <v>202285730</v>
      </c>
      <c r="F20" s="54">
        <v>202285730</v>
      </c>
      <c r="G20" s="54">
        <v>8736056</v>
      </c>
      <c r="H20" s="54">
        <v>11235590</v>
      </c>
      <c r="I20" s="54">
        <v>22090924</v>
      </c>
      <c r="J20" s="54">
        <v>42062570</v>
      </c>
      <c r="K20" s="54">
        <v>13090338</v>
      </c>
      <c r="L20" s="54">
        <v>11952055</v>
      </c>
      <c r="M20" s="54">
        <v>9613148</v>
      </c>
      <c r="N20" s="54">
        <v>34655541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76718111</v>
      </c>
      <c r="X20" s="54">
        <v>109539610</v>
      </c>
      <c r="Y20" s="54">
        <v>-32821499</v>
      </c>
      <c r="Z20" s="184">
        <v>-29.96</v>
      </c>
      <c r="AA20" s="130">
        <v>202285730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280375</v>
      </c>
      <c r="I21" s="82">
        <v>193100</v>
      </c>
      <c r="J21" s="60">
        <v>473475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473475</v>
      </c>
      <c r="X21" s="60"/>
      <c r="Y21" s="60">
        <v>473475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9542115842</v>
      </c>
      <c r="D22" s="188">
        <f>SUM(D5:D21)</f>
        <v>0</v>
      </c>
      <c r="E22" s="189">
        <f t="shared" si="0"/>
        <v>10363386096</v>
      </c>
      <c r="F22" s="190">
        <f t="shared" si="0"/>
        <v>10363386096</v>
      </c>
      <c r="G22" s="190">
        <f t="shared" si="0"/>
        <v>1140034094</v>
      </c>
      <c r="H22" s="190">
        <f t="shared" si="0"/>
        <v>992541045</v>
      </c>
      <c r="I22" s="190">
        <f t="shared" si="0"/>
        <v>484019621</v>
      </c>
      <c r="J22" s="190">
        <f t="shared" si="0"/>
        <v>2616594760</v>
      </c>
      <c r="K22" s="190">
        <f t="shared" si="0"/>
        <v>603195378</v>
      </c>
      <c r="L22" s="190">
        <f t="shared" si="0"/>
        <v>645674510</v>
      </c>
      <c r="M22" s="190">
        <f t="shared" si="0"/>
        <v>1066978171</v>
      </c>
      <c r="N22" s="190">
        <f t="shared" si="0"/>
        <v>2315848059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4932442819</v>
      </c>
      <c r="X22" s="190">
        <f t="shared" si="0"/>
        <v>5379518499</v>
      </c>
      <c r="Y22" s="190">
        <f t="shared" si="0"/>
        <v>-447075680</v>
      </c>
      <c r="Z22" s="191">
        <f>+IF(X22&lt;&gt;0,+(Y22/X22)*100,0)</f>
        <v>-8.310700671130828</v>
      </c>
      <c r="AA22" s="188">
        <f>SUM(AA5:AA21)</f>
        <v>10363386096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2802867536</v>
      </c>
      <c r="D25" s="155">
        <v>0</v>
      </c>
      <c r="E25" s="156">
        <v>3272707652</v>
      </c>
      <c r="F25" s="60">
        <v>3272707652</v>
      </c>
      <c r="G25" s="60">
        <v>247702763</v>
      </c>
      <c r="H25" s="60">
        <v>219410285</v>
      </c>
      <c r="I25" s="60">
        <v>197465584</v>
      </c>
      <c r="J25" s="60">
        <v>664578632</v>
      </c>
      <c r="K25" s="60">
        <v>229526410</v>
      </c>
      <c r="L25" s="60">
        <v>316208612</v>
      </c>
      <c r="M25" s="60">
        <v>232720118</v>
      </c>
      <c r="N25" s="60">
        <v>778455140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1443033772</v>
      </c>
      <c r="X25" s="60">
        <v>1584243098</v>
      </c>
      <c r="Y25" s="60">
        <v>-141209326</v>
      </c>
      <c r="Z25" s="140">
        <v>-8.91</v>
      </c>
      <c r="AA25" s="155">
        <v>3272707652</v>
      </c>
    </row>
    <row r="26" spans="1:27" ht="12.75">
      <c r="A26" s="183" t="s">
        <v>38</v>
      </c>
      <c r="B26" s="182"/>
      <c r="C26" s="155">
        <v>71264770</v>
      </c>
      <c r="D26" s="155">
        <v>0</v>
      </c>
      <c r="E26" s="156">
        <v>73450700</v>
      </c>
      <c r="F26" s="60">
        <v>73450700</v>
      </c>
      <c r="G26" s="60">
        <v>5859307</v>
      </c>
      <c r="H26" s="60">
        <v>5942113</v>
      </c>
      <c r="I26" s="60">
        <v>6047052</v>
      </c>
      <c r="J26" s="60">
        <v>17848472</v>
      </c>
      <c r="K26" s="60">
        <v>6113248</v>
      </c>
      <c r="L26" s="60">
        <v>6025387</v>
      </c>
      <c r="M26" s="60">
        <v>6057484</v>
      </c>
      <c r="N26" s="60">
        <v>18196119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36044591</v>
      </c>
      <c r="X26" s="60">
        <v>34570410</v>
      </c>
      <c r="Y26" s="60">
        <v>1474181</v>
      </c>
      <c r="Z26" s="140">
        <v>4.26</v>
      </c>
      <c r="AA26" s="155">
        <v>73450700</v>
      </c>
    </row>
    <row r="27" spans="1:27" ht="12.75">
      <c r="A27" s="183" t="s">
        <v>118</v>
      </c>
      <c r="B27" s="182"/>
      <c r="C27" s="155">
        <v>872737179</v>
      </c>
      <c r="D27" s="155">
        <v>0</v>
      </c>
      <c r="E27" s="156">
        <v>541605230</v>
      </c>
      <c r="F27" s="60">
        <v>541605230</v>
      </c>
      <c r="G27" s="60">
        <v>15811642</v>
      </c>
      <c r="H27" s="60">
        <v>14927077</v>
      </c>
      <c r="I27" s="60">
        <v>61119050</v>
      </c>
      <c r="J27" s="60">
        <v>91857769</v>
      </c>
      <c r="K27" s="60">
        <v>13791126</v>
      </c>
      <c r="L27" s="60">
        <v>173239388</v>
      </c>
      <c r="M27" s="60">
        <v>14576958</v>
      </c>
      <c r="N27" s="60">
        <v>201607472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293465241</v>
      </c>
      <c r="X27" s="60">
        <v>266965498</v>
      </c>
      <c r="Y27" s="60">
        <v>26499743</v>
      </c>
      <c r="Z27" s="140">
        <v>9.93</v>
      </c>
      <c r="AA27" s="155">
        <v>541605230</v>
      </c>
    </row>
    <row r="28" spans="1:27" ht="12.75">
      <c r="A28" s="183" t="s">
        <v>39</v>
      </c>
      <c r="B28" s="182"/>
      <c r="C28" s="155">
        <v>280095083</v>
      </c>
      <c r="D28" s="155">
        <v>0</v>
      </c>
      <c r="E28" s="156">
        <v>817711732</v>
      </c>
      <c r="F28" s="60">
        <v>817711732</v>
      </c>
      <c r="G28" s="60">
        <v>68113795</v>
      </c>
      <c r="H28" s="60">
        <v>68153299</v>
      </c>
      <c r="I28" s="60">
        <v>68137056</v>
      </c>
      <c r="J28" s="60">
        <v>204404150</v>
      </c>
      <c r="K28" s="60">
        <v>68137799</v>
      </c>
      <c r="L28" s="60">
        <v>68138564</v>
      </c>
      <c r="M28" s="60">
        <v>68141722</v>
      </c>
      <c r="N28" s="60">
        <v>204418085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408822235</v>
      </c>
      <c r="X28" s="60">
        <v>408410874</v>
      </c>
      <c r="Y28" s="60">
        <v>411361</v>
      </c>
      <c r="Z28" s="140">
        <v>0.1</v>
      </c>
      <c r="AA28" s="155">
        <v>817711732</v>
      </c>
    </row>
    <row r="29" spans="1:27" ht="12.75">
      <c r="A29" s="183" t="s">
        <v>40</v>
      </c>
      <c r="B29" s="182"/>
      <c r="C29" s="155">
        <v>144137627</v>
      </c>
      <c r="D29" s="155">
        <v>0</v>
      </c>
      <c r="E29" s="156">
        <v>142392290</v>
      </c>
      <c r="F29" s="60">
        <v>142392290</v>
      </c>
      <c r="G29" s="60">
        <v>28724648</v>
      </c>
      <c r="H29" s="60">
        <v>0</v>
      </c>
      <c r="I29" s="60">
        <v>-16973260</v>
      </c>
      <c r="J29" s="60">
        <v>11751388</v>
      </c>
      <c r="K29" s="60">
        <v>0</v>
      </c>
      <c r="L29" s="60">
        <v>20242140</v>
      </c>
      <c r="M29" s="60">
        <v>0</v>
      </c>
      <c r="N29" s="60">
        <v>20242140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31993528</v>
      </c>
      <c r="X29" s="60">
        <v>73851880</v>
      </c>
      <c r="Y29" s="60">
        <v>-41858352</v>
      </c>
      <c r="Z29" s="140">
        <v>-56.68</v>
      </c>
      <c r="AA29" s="155">
        <v>142392290</v>
      </c>
    </row>
    <row r="30" spans="1:27" ht="12.75">
      <c r="A30" s="183" t="s">
        <v>119</v>
      </c>
      <c r="B30" s="182"/>
      <c r="C30" s="155">
        <v>3014542934</v>
      </c>
      <c r="D30" s="155">
        <v>0</v>
      </c>
      <c r="E30" s="156">
        <v>3181932490</v>
      </c>
      <c r="F30" s="60">
        <v>3181932490</v>
      </c>
      <c r="G30" s="60">
        <v>335657560</v>
      </c>
      <c r="H30" s="60">
        <v>434641710</v>
      </c>
      <c r="I30" s="60">
        <v>228575158</v>
      </c>
      <c r="J30" s="60">
        <v>998874428</v>
      </c>
      <c r="K30" s="60">
        <v>246816034</v>
      </c>
      <c r="L30" s="60">
        <v>224652218</v>
      </c>
      <c r="M30" s="60">
        <v>201361016</v>
      </c>
      <c r="N30" s="60">
        <v>672829268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1671703696</v>
      </c>
      <c r="X30" s="60">
        <v>1732247340</v>
      </c>
      <c r="Y30" s="60">
        <v>-60543644</v>
      </c>
      <c r="Z30" s="140">
        <v>-3.5</v>
      </c>
      <c r="AA30" s="155">
        <v>3181932490</v>
      </c>
    </row>
    <row r="31" spans="1:27" ht="12.75">
      <c r="A31" s="183" t="s">
        <v>120</v>
      </c>
      <c r="B31" s="182"/>
      <c r="C31" s="155">
        <v>131725408</v>
      </c>
      <c r="D31" s="155">
        <v>0</v>
      </c>
      <c r="E31" s="156">
        <v>191818700</v>
      </c>
      <c r="F31" s="60">
        <v>191818700</v>
      </c>
      <c r="G31" s="60">
        <v>5941465</v>
      </c>
      <c r="H31" s="60">
        <v>17355049</v>
      </c>
      <c r="I31" s="60">
        <v>11418222</v>
      </c>
      <c r="J31" s="60">
        <v>34714736</v>
      </c>
      <c r="K31" s="60">
        <v>14175807</v>
      </c>
      <c r="L31" s="60">
        <v>9471862</v>
      </c>
      <c r="M31" s="60">
        <v>5792083</v>
      </c>
      <c r="N31" s="60">
        <v>29439752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64154488</v>
      </c>
      <c r="X31" s="60">
        <v>80392500</v>
      </c>
      <c r="Y31" s="60">
        <v>-16238012</v>
      </c>
      <c r="Z31" s="140">
        <v>-20.2</v>
      </c>
      <c r="AA31" s="155">
        <v>191818700</v>
      </c>
    </row>
    <row r="32" spans="1:27" ht="12.75">
      <c r="A32" s="183" t="s">
        <v>121</v>
      </c>
      <c r="B32" s="182"/>
      <c r="C32" s="155">
        <v>1041441709</v>
      </c>
      <c r="D32" s="155">
        <v>0</v>
      </c>
      <c r="E32" s="156">
        <v>1369473185</v>
      </c>
      <c r="F32" s="60">
        <v>1369473185</v>
      </c>
      <c r="G32" s="60">
        <v>59870461</v>
      </c>
      <c r="H32" s="60">
        <v>24774711</v>
      </c>
      <c r="I32" s="60">
        <v>19306454</v>
      </c>
      <c r="J32" s="60">
        <v>103951626</v>
      </c>
      <c r="K32" s="60">
        <v>119183556</v>
      </c>
      <c r="L32" s="60">
        <v>65373808</v>
      </c>
      <c r="M32" s="60">
        <v>66816261</v>
      </c>
      <c r="N32" s="60">
        <v>251373625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355325251</v>
      </c>
      <c r="X32" s="60">
        <v>676003448</v>
      </c>
      <c r="Y32" s="60">
        <v>-320678197</v>
      </c>
      <c r="Z32" s="140">
        <v>-47.44</v>
      </c>
      <c r="AA32" s="155">
        <v>1369473185</v>
      </c>
    </row>
    <row r="33" spans="1:27" ht="12.75">
      <c r="A33" s="183" t="s">
        <v>42</v>
      </c>
      <c r="B33" s="182"/>
      <c r="C33" s="155">
        <v>31589318</v>
      </c>
      <c r="D33" s="155">
        <v>0</v>
      </c>
      <c r="E33" s="156">
        <v>89037910</v>
      </c>
      <c r="F33" s="60">
        <v>89037910</v>
      </c>
      <c r="G33" s="60">
        <v>9130606</v>
      </c>
      <c r="H33" s="60">
        <v>8824053</v>
      </c>
      <c r="I33" s="60">
        <v>19785012</v>
      </c>
      <c r="J33" s="60">
        <v>37739671</v>
      </c>
      <c r="K33" s="60">
        <v>18456067</v>
      </c>
      <c r="L33" s="60">
        <v>-10678383</v>
      </c>
      <c r="M33" s="60">
        <v>16712037</v>
      </c>
      <c r="N33" s="60">
        <v>24489721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62229392</v>
      </c>
      <c r="X33" s="60">
        <v>60813540</v>
      </c>
      <c r="Y33" s="60">
        <v>1415852</v>
      </c>
      <c r="Z33" s="140">
        <v>2.33</v>
      </c>
      <c r="AA33" s="155">
        <v>89037910</v>
      </c>
    </row>
    <row r="34" spans="1:27" ht="12.75">
      <c r="A34" s="183" t="s">
        <v>43</v>
      </c>
      <c r="B34" s="182"/>
      <c r="C34" s="155">
        <v>439539517</v>
      </c>
      <c r="D34" s="155">
        <v>0</v>
      </c>
      <c r="E34" s="156">
        <v>694958243</v>
      </c>
      <c r="F34" s="60">
        <v>694958243</v>
      </c>
      <c r="G34" s="60">
        <v>33326976</v>
      </c>
      <c r="H34" s="60">
        <v>30083710</v>
      </c>
      <c r="I34" s="60">
        <v>59017135</v>
      </c>
      <c r="J34" s="60">
        <v>122427821</v>
      </c>
      <c r="K34" s="60">
        <v>35942843</v>
      </c>
      <c r="L34" s="60">
        <v>31210234</v>
      </c>
      <c r="M34" s="60">
        <v>58241017</v>
      </c>
      <c r="N34" s="60">
        <v>125394094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247821915</v>
      </c>
      <c r="X34" s="60">
        <v>348097676</v>
      </c>
      <c r="Y34" s="60">
        <v>-100275761</v>
      </c>
      <c r="Z34" s="140">
        <v>-28.81</v>
      </c>
      <c r="AA34" s="155">
        <v>694958243</v>
      </c>
    </row>
    <row r="35" spans="1:27" ht="12.75">
      <c r="A35" s="181" t="s">
        <v>122</v>
      </c>
      <c r="B35" s="185"/>
      <c r="C35" s="155">
        <v>62696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8830003777</v>
      </c>
      <c r="D36" s="188">
        <f>SUM(D25:D35)</f>
        <v>0</v>
      </c>
      <c r="E36" s="189">
        <f t="shared" si="1"/>
        <v>10375088132</v>
      </c>
      <c r="F36" s="190">
        <f t="shared" si="1"/>
        <v>10375088132</v>
      </c>
      <c r="G36" s="190">
        <f t="shared" si="1"/>
        <v>810139223</v>
      </c>
      <c r="H36" s="190">
        <f t="shared" si="1"/>
        <v>824112007</v>
      </c>
      <c r="I36" s="190">
        <f t="shared" si="1"/>
        <v>653897463</v>
      </c>
      <c r="J36" s="190">
        <f t="shared" si="1"/>
        <v>2288148693</v>
      </c>
      <c r="K36" s="190">
        <f t="shared" si="1"/>
        <v>752142890</v>
      </c>
      <c r="L36" s="190">
        <f t="shared" si="1"/>
        <v>903883830</v>
      </c>
      <c r="M36" s="190">
        <f t="shared" si="1"/>
        <v>670418696</v>
      </c>
      <c r="N36" s="190">
        <f t="shared" si="1"/>
        <v>2326445416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4614594109</v>
      </c>
      <c r="X36" s="190">
        <f t="shared" si="1"/>
        <v>5265596264</v>
      </c>
      <c r="Y36" s="190">
        <f t="shared" si="1"/>
        <v>-651002155</v>
      </c>
      <c r="Z36" s="191">
        <f>+IF(X36&lt;&gt;0,+(Y36/X36)*100,0)</f>
        <v>-12.363313143675537</v>
      </c>
      <c r="AA36" s="188">
        <f>SUM(AA25:AA35)</f>
        <v>10375088132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712112065</v>
      </c>
      <c r="D38" s="199">
        <f>+D22-D36</f>
        <v>0</v>
      </c>
      <c r="E38" s="200">
        <f t="shared" si="2"/>
        <v>-11702036</v>
      </c>
      <c r="F38" s="106">
        <f t="shared" si="2"/>
        <v>-11702036</v>
      </c>
      <c r="G38" s="106">
        <f t="shared" si="2"/>
        <v>329894871</v>
      </c>
      <c r="H38" s="106">
        <f t="shared" si="2"/>
        <v>168429038</v>
      </c>
      <c r="I38" s="106">
        <f t="shared" si="2"/>
        <v>-169877842</v>
      </c>
      <c r="J38" s="106">
        <f t="shared" si="2"/>
        <v>328446067</v>
      </c>
      <c r="K38" s="106">
        <f t="shared" si="2"/>
        <v>-148947512</v>
      </c>
      <c r="L38" s="106">
        <f t="shared" si="2"/>
        <v>-258209320</v>
      </c>
      <c r="M38" s="106">
        <f t="shared" si="2"/>
        <v>396559475</v>
      </c>
      <c r="N38" s="106">
        <f t="shared" si="2"/>
        <v>-10597357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317848710</v>
      </c>
      <c r="X38" s="106">
        <f>IF(F22=F36,0,X22-X36)</f>
        <v>113922235</v>
      </c>
      <c r="Y38" s="106">
        <f t="shared" si="2"/>
        <v>203926475</v>
      </c>
      <c r="Z38" s="201">
        <f>+IF(X38&lt;&gt;0,+(Y38/X38)*100,0)</f>
        <v>179.00498089771503</v>
      </c>
      <c r="AA38" s="199">
        <f>+AA22-AA36</f>
        <v>-11702036</v>
      </c>
    </row>
    <row r="39" spans="1:27" ht="12.75">
      <c r="A39" s="181" t="s">
        <v>46</v>
      </c>
      <c r="B39" s="185"/>
      <c r="C39" s="155">
        <v>1357811536</v>
      </c>
      <c r="D39" s="155">
        <v>0</v>
      </c>
      <c r="E39" s="156">
        <v>997533669</v>
      </c>
      <c r="F39" s="60">
        <v>997533669</v>
      </c>
      <c r="G39" s="60">
        <v>27946152</v>
      </c>
      <c r="H39" s="60">
        <v>26537560</v>
      </c>
      <c r="I39" s="60">
        <v>57870778</v>
      </c>
      <c r="J39" s="60">
        <v>112354490</v>
      </c>
      <c r="K39" s="60">
        <v>50459051</v>
      </c>
      <c r="L39" s="60">
        <v>49376180</v>
      </c>
      <c r="M39" s="60">
        <v>65128232</v>
      </c>
      <c r="N39" s="60">
        <v>164963463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277317953</v>
      </c>
      <c r="X39" s="60">
        <v>421499358</v>
      </c>
      <c r="Y39" s="60">
        <v>-144181405</v>
      </c>
      <c r="Z39" s="140">
        <v>-34.21</v>
      </c>
      <c r="AA39" s="155">
        <v>997533669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32900000</v>
      </c>
      <c r="Y40" s="54">
        <v>-32900000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139981760</v>
      </c>
      <c r="F41" s="60">
        <v>139981760</v>
      </c>
      <c r="G41" s="202">
        <v>0</v>
      </c>
      <c r="H41" s="202">
        <v>0</v>
      </c>
      <c r="I41" s="202">
        <v>3657806</v>
      </c>
      <c r="J41" s="60">
        <v>3657806</v>
      </c>
      <c r="K41" s="202">
        <v>2892863</v>
      </c>
      <c r="L41" s="202">
        <v>10740180</v>
      </c>
      <c r="M41" s="60">
        <v>1166073</v>
      </c>
      <c r="N41" s="202">
        <v>14799116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18456922</v>
      </c>
      <c r="X41" s="60"/>
      <c r="Y41" s="202">
        <v>18456922</v>
      </c>
      <c r="Z41" s="203">
        <v>0</v>
      </c>
      <c r="AA41" s="204">
        <v>139981760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2069923601</v>
      </c>
      <c r="D42" s="206">
        <f>SUM(D38:D41)</f>
        <v>0</v>
      </c>
      <c r="E42" s="207">
        <f t="shared" si="3"/>
        <v>1125813393</v>
      </c>
      <c r="F42" s="88">
        <f t="shared" si="3"/>
        <v>1125813393</v>
      </c>
      <c r="G42" s="88">
        <f t="shared" si="3"/>
        <v>357841023</v>
      </c>
      <c r="H42" s="88">
        <f t="shared" si="3"/>
        <v>194966598</v>
      </c>
      <c r="I42" s="88">
        <f t="shared" si="3"/>
        <v>-108349258</v>
      </c>
      <c r="J42" s="88">
        <f t="shared" si="3"/>
        <v>444458363</v>
      </c>
      <c r="K42" s="88">
        <f t="shared" si="3"/>
        <v>-95595598</v>
      </c>
      <c r="L42" s="88">
        <f t="shared" si="3"/>
        <v>-198092960</v>
      </c>
      <c r="M42" s="88">
        <f t="shared" si="3"/>
        <v>462853780</v>
      </c>
      <c r="N42" s="88">
        <f t="shared" si="3"/>
        <v>169165222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613623585</v>
      </c>
      <c r="X42" s="88">
        <f t="shared" si="3"/>
        <v>568321593</v>
      </c>
      <c r="Y42" s="88">
        <f t="shared" si="3"/>
        <v>45301992</v>
      </c>
      <c r="Z42" s="208">
        <f>+IF(X42&lt;&gt;0,+(Y42/X42)*100,0)</f>
        <v>7.971189650012119</v>
      </c>
      <c r="AA42" s="206">
        <f>SUM(AA38:AA41)</f>
        <v>1125813393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2069923601</v>
      </c>
      <c r="D44" s="210">
        <f>+D42-D43</f>
        <v>0</v>
      </c>
      <c r="E44" s="211">
        <f t="shared" si="4"/>
        <v>1125813393</v>
      </c>
      <c r="F44" s="77">
        <f t="shared" si="4"/>
        <v>1125813393</v>
      </c>
      <c r="G44" s="77">
        <f t="shared" si="4"/>
        <v>357841023</v>
      </c>
      <c r="H44" s="77">
        <f t="shared" si="4"/>
        <v>194966598</v>
      </c>
      <c r="I44" s="77">
        <f t="shared" si="4"/>
        <v>-108349258</v>
      </c>
      <c r="J44" s="77">
        <f t="shared" si="4"/>
        <v>444458363</v>
      </c>
      <c r="K44" s="77">
        <f t="shared" si="4"/>
        <v>-95595598</v>
      </c>
      <c r="L44" s="77">
        <f t="shared" si="4"/>
        <v>-198092960</v>
      </c>
      <c r="M44" s="77">
        <f t="shared" si="4"/>
        <v>462853780</v>
      </c>
      <c r="N44" s="77">
        <f t="shared" si="4"/>
        <v>169165222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613623585</v>
      </c>
      <c r="X44" s="77">
        <f t="shared" si="4"/>
        <v>568321593</v>
      </c>
      <c r="Y44" s="77">
        <f t="shared" si="4"/>
        <v>45301992</v>
      </c>
      <c r="Z44" s="212">
        <f>+IF(X44&lt;&gt;0,+(Y44/X44)*100,0)</f>
        <v>7.971189650012119</v>
      </c>
      <c r="AA44" s="210">
        <f>+AA42-AA43</f>
        <v>1125813393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2069923601</v>
      </c>
      <c r="D46" s="206">
        <f>SUM(D44:D45)</f>
        <v>0</v>
      </c>
      <c r="E46" s="207">
        <f t="shared" si="5"/>
        <v>1125813393</v>
      </c>
      <c r="F46" s="88">
        <f t="shared" si="5"/>
        <v>1125813393</v>
      </c>
      <c r="G46" s="88">
        <f t="shared" si="5"/>
        <v>357841023</v>
      </c>
      <c r="H46" s="88">
        <f t="shared" si="5"/>
        <v>194966598</v>
      </c>
      <c r="I46" s="88">
        <f t="shared" si="5"/>
        <v>-108349258</v>
      </c>
      <c r="J46" s="88">
        <f t="shared" si="5"/>
        <v>444458363</v>
      </c>
      <c r="K46" s="88">
        <f t="shared" si="5"/>
        <v>-95595598</v>
      </c>
      <c r="L46" s="88">
        <f t="shared" si="5"/>
        <v>-198092960</v>
      </c>
      <c r="M46" s="88">
        <f t="shared" si="5"/>
        <v>462853780</v>
      </c>
      <c r="N46" s="88">
        <f t="shared" si="5"/>
        <v>169165222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613623585</v>
      </c>
      <c r="X46" s="88">
        <f t="shared" si="5"/>
        <v>568321593</v>
      </c>
      <c r="Y46" s="88">
        <f t="shared" si="5"/>
        <v>45301992</v>
      </c>
      <c r="Z46" s="208">
        <f>+IF(X46&lt;&gt;0,+(Y46/X46)*100,0)</f>
        <v>7.971189650012119</v>
      </c>
      <c r="AA46" s="206">
        <f>SUM(AA44:AA45)</f>
        <v>1125813393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2069923601</v>
      </c>
      <c r="D48" s="217">
        <f>SUM(D46:D47)</f>
        <v>0</v>
      </c>
      <c r="E48" s="218">
        <f t="shared" si="6"/>
        <v>1125813393</v>
      </c>
      <c r="F48" s="219">
        <f t="shared" si="6"/>
        <v>1125813393</v>
      </c>
      <c r="G48" s="219">
        <f t="shared" si="6"/>
        <v>357841023</v>
      </c>
      <c r="H48" s="220">
        <f t="shared" si="6"/>
        <v>194966598</v>
      </c>
      <c r="I48" s="220">
        <f t="shared" si="6"/>
        <v>-108349258</v>
      </c>
      <c r="J48" s="220">
        <f t="shared" si="6"/>
        <v>444458363</v>
      </c>
      <c r="K48" s="220">
        <f t="shared" si="6"/>
        <v>-95595598</v>
      </c>
      <c r="L48" s="220">
        <f t="shared" si="6"/>
        <v>-198092960</v>
      </c>
      <c r="M48" s="219">
        <f t="shared" si="6"/>
        <v>462853780</v>
      </c>
      <c r="N48" s="219">
        <f t="shared" si="6"/>
        <v>169165222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613623585</v>
      </c>
      <c r="X48" s="220">
        <f t="shared" si="6"/>
        <v>568321593</v>
      </c>
      <c r="Y48" s="220">
        <f t="shared" si="6"/>
        <v>45301992</v>
      </c>
      <c r="Z48" s="221">
        <f>+IF(X48&lt;&gt;0,+(Y48/X48)*100,0)</f>
        <v>7.971189650012119</v>
      </c>
      <c r="AA48" s="222">
        <f>SUM(AA46:AA47)</f>
        <v>1125813393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52021671</v>
      </c>
      <c r="D5" s="153">
        <f>SUM(D6:D8)</f>
        <v>0</v>
      </c>
      <c r="E5" s="154">
        <f t="shared" si="0"/>
        <v>93773640</v>
      </c>
      <c r="F5" s="100">
        <f t="shared" si="0"/>
        <v>93773640</v>
      </c>
      <c r="G5" s="100">
        <f t="shared" si="0"/>
        <v>5697928</v>
      </c>
      <c r="H5" s="100">
        <f t="shared" si="0"/>
        <v>-4118134</v>
      </c>
      <c r="I5" s="100">
        <f t="shared" si="0"/>
        <v>-622516</v>
      </c>
      <c r="J5" s="100">
        <f t="shared" si="0"/>
        <v>957278</v>
      </c>
      <c r="K5" s="100">
        <f t="shared" si="0"/>
        <v>585562</v>
      </c>
      <c r="L5" s="100">
        <f t="shared" si="0"/>
        <v>907614</v>
      </c>
      <c r="M5" s="100">
        <f t="shared" si="0"/>
        <v>3622542</v>
      </c>
      <c r="N5" s="100">
        <f t="shared" si="0"/>
        <v>5115718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6072996</v>
      </c>
      <c r="X5" s="100">
        <f t="shared" si="0"/>
        <v>44350000</v>
      </c>
      <c r="Y5" s="100">
        <f t="shared" si="0"/>
        <v>-38277004</v>
      </c>
      <c r="Z5" s="137">
        <f>+IF(X5&lt;&gt;0,+(Y5/X5)*100,0)</f>
        <v>-86.30666065388951</v>
      </c>
      <c r="AA5" s="153">
        <f>SUM(AA6:AA8)</f>
        <v>93773640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52021671</v>
      </c>
      <c r="D7" s="157"/>
      <c r="E7" s="158">
        <v>93773640</v>
      </c>
      <c r="F7" s="159">
        <v>93773640</v>
      </c>
      <c r="G7" s="159">
        <v>5697928</v>
      </c>
      <c r="H7" s="159">
        <v>-4118134</v>
      </c>
      <c r="I7" s="159">
        <v>-622516</v>
      </c>
      <c r="J7" s="159">
        <v>957278</v>
      </c>
      <c r="K7" s="159">
        <v>585562</v>
      </c>
      <c r="L7" s="159">
        <v>907614</v>
      </c>
      <c r="M7" s="159">
        <v>3622542</v>
      </c>
      <c r="N7" s="159">
        <v>5115718</v>
      </c>
      <c r="O7" s="159"/>
      <c r="P7" s="159"/>
      <c r="Q7" s="159"/>
      <c r="R7" s="159"/>
      <c r="S7" s="159"/>
      <c r="T7" s="159"/>
      <c r="U7" s="159"/>
      <c r="V7" s="159"/>
      <c r="W7" s="159">
        <v>6072996</v>
      </c>
      <c r="X7" s="159">
        <v>44350000</v>
      </c>
      <c r="Y7" s="159">
        <v>-38277004</v>
      </c>
      <c r="Z7" s="141">
        <v>-86.31</v>
      </c>
      <c r="AA7" s="225">
        <v>93773640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258317807</v>
      </c>
      <c r="D9" s="153">
        <f>SUM(D10:D14)</f>
        <v>0</v>
      </c>
      <c r="E9" s="154">
        <f t="shared" si="1"/>
        <v>156801490</v>
      </c>
      <c r="F9" s="100">
        <f t="shared" si="1"/>
        <v>156801490</v>
      </c>
      <c r="G9" s="100">
        <f t="shared" si="1"/>
        <v>2297493</v>
      </c>
      <c r="H9" s="100">
        <f t="shared" si="1"/>
        <v>447749</v>
      </c>
      <c r="I9" s="100">
        <f t="shared" si="1"/>
        <v>7605094</v>
      </c>
      <c r="J9" s="100">
        <f t="shared" si="1"/>
        <v>10350336</v>
      </c>
      <c r="K9" s="100">
        <f t="shared" si="1"/>
        <v>6832759</v>
      </c>
      <c r="L9" s="100">
        <f t="shared" si="1"/>
        <v>5358741</v>
      </c>
      <c r="M9" s="100">
        <f t="shared" si="1"/>
        <v>9586522</v>
      </c>
      <c r="N9" s="100">
        <f t="shared" si="1"/>
        <v>21778022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32128358</v>
      </c>
      <c r="X9" s="100">
        <f t="shared" si="1"/>
        <v>99459754</v>
      </c>
      <c r="Y9" s="100">
        <f t="shared" si="1"/>
        <v>-67331396</v>
      </c>
      <c r="Z9" s="137">
        <f>+IF(X9&lt;&gt;0,+(Y9/X9)*100,0)</f>
        <v>-67.69712702084504</v>
      </c>
      <c r="AA9" s="102">
        <f>SUM(AA10:AA14)</f>
        <v>156801490</v>
      </c>
    </row>
    <row r="10" spans="1:27" ht="12.75">
      <c r="A10" s="138" t="s">
        <v>79</v>
      </c>
      <c r="B10" s="136"/>
      <c r="C10" s="155">
        <v>6905686</v>
      </c>
      <c r="D10" s="155"/>
      <c r="E10" s="156">
        <v>36117400</v>
      </c>
      <c r="F10" s="60">
        <v>36117400</v>
      </c>
      <c r="G10" s="60"/>
      <c r="H10" s="60">
        <v>335987</v>
      </c>
      <c r="I10" s="60">
        <v>1800113</v>
      </c>
      <c r="J10" s="60">
        <v>2136100</v>
      </c>
      <c r="K10" s="60">
        <v>2427686</v>
      </c>
      <c r="L10" s="60">
        <v>534680</v>
      </c>
      <c r="M10" s="60">
        <v>3975655</v>
      </c>
      <c r="N10" s="60">
        <v>6938021</v>
      </c>
      <c r="O10" s="60"/>
      <c r="P10" s="60"/>
      <c r="Q10" s="60"/>
      <c r="R10" s="60"/>
      <c r="S10" s="60"/>
      <c r="T10" s="60"/>
      <c r="U10" s="60"/>
      <c r="V10" s="60"/>
      <c r="W10" s="60">
        <v>9074121</v>
      </c>
      <c r="X10" s="60">
        <v>16162420</v>
      </c>
      <c r="Y10" s="60">
        <v>-7088299</v>
      </c>
      <c r="Z10" s="140">
        <v>-43.86</v>
      </c>
      <c r="AA10" s="62">
        <v>36117400</v>
      </c>
    </row>
    <row r="11" spans="1:27" ht="12.75">
      <c r="A11" s="138" t="s">
        <v>80</v>
      </c>
      <c r="B11" s="136"/>
      <c r="C11" s="155">
        <v>13896291</v>
      </c>
      <c r="D11" s="155"/>
      <c r="E11" s="156">
        <v>59069570</v>
      </c>
      <c r="F11" s="60">
        <v>59069570</v>
      </c>
      <c r="G11" s="60">
        <v>372595</v>
      </c>
      <c r="H11" s="60">
        <v>2036660</v>
      </c>
      <c r="I11" s="60">
        <v>4805140</v>
      </c>
      <c r="J11" s="60">
        <v>7214395</v>
      </c>
      <c r="K11" s="60">
        <v>4420071</v>
      </c>
      <c r="L11" s="60">
        <v>4827644</v>
      </c>
      <c r="M11" s="60">
        <v>4973015</v>
      </c>
      <c r="N11" s="60">
        <v>14220730</v>
      </c>
      <c r="O11" s="60"/>
      <c r="P11" s="60"/>
      <c r="Q11" s="60"/>
      <c r="R11" s="60"/>
      <c r="S11" s="60"/>
      <c r="T11" s="60"/>
      <c r="U11" s="60"/>
      <c r="V11" s="60"/>
      <c r="W11" s="60">
        <v>21435125</v>
      </c>
      <c r="X11" s="60">
        <v>33967334</v>
      </c>
      <c r="Y11" s="60">
        <v>-12532209</v>
      </c>
      <c r="Z11" s="140">
        <v>-36.89</v>
      </c>
      <c r="AA11" s="62">
        <v>59069570</v>
      </c>
    </row>
    <row r="12" spans="1:27" ht="12.75">
      <c r="A12" s="138" t="s">
        <v>81</v>
      </c>
      <c r="B12" s="136"/>
      <c r="C12" s="155">
        <v>15635844</v>
      </c>
      <c r="D12" s="155"/>
      <c r="E12" s="156">
        <v>15814520</v>
      </c>
      <c r="F12" s="60">
        <v>15814520</v>
      </c>
      <c r="G12" s="60">
        <v>1924898</v>
      </c>
      <c r="H12" s="60">
        <v>-1924898</v>
      </c>
      <c r="I12" s="60">
        <v>999841</v>
      </c>
      <c r="J12" s="60">
        <v>999841</v>
      </c>
      <c r="K12" s="60">
        <v>-14998</v>
      </c>
      <c r="L12" s="60">
        <v>-3583</v>
      </c>
      <c r="M12" s="60">
        <v>637852</v>
      </c>
      <c r="N12" s="60">
        <v>619271</v>
      </c>
      <c r="O12" s="60"/>
      <c r="P12" s="60"/>
      <c r="Q12" s="60"/>
      <c r="R12" s="60"/>
      <c r="S12" s="60"/>
      <c r="T12" s="60"/>
      <c r="U12" s="60"/>
      <c r="V12" s="60"/>
      <c r="W12" s="60">
        <v>1619112</v>
      </c>
      <c r="X12" s="60">
        <v>4130000</v>
      </c>
      <c r="Y12" s="60">
        <v>-2510888</v>
      </c>
      <c r="Z12" s="140">
        <v>-60.8</v>
      </c>
      <c r="AA12" s="62">
        <v>15814520</v>
      </c>
    </row>
    <row r="13" spans="1:27" ht="12.75">
      <c r="A13" s="138" t="s">
        <v>82</v>
      </c>
      <c r="B13" s="136"/>
      <c r="C13" s="155">
        <v>220988717</v>
      </c>
      <c r="D13" s="155"/>
      <c r="E13" s="156">
        <v>45000000</v>
      </c>
      <c r="F13" s="60">
        <v>45000000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45000000</v>
      </c>
      <c r="Y13" s="60">
        <v>-45000000</v>
      </c>
      <c r="Z13" s="140">
        <v>-100</v>
      </c>
      <c r="AA13" s="62">
        <v>45000000</v>
      </c>
    </row>
    <row r="14" spans="1:27" ht="12.75">
      <c r="A14" s="138" t="s">
        <v>83</v>
      </c>
      <c r="B14" s="136"/>
      <c r="C14" s="157">
        <v>891269</v>
      </c>
      <c r="D14" s="157"/>
      <c r="E14" s="158">
        <v>800000</v>
      </c>
      <c r="F14" s="159">
        <v>800000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200000</v>
      </c>
      <c r="Y14" s="159">
        <v>-200000</v>
      </c>
      <c r="Z14" s="141">
        <v>-100</v>
      </c>
      <c r="AA14" s="225">
        <v>800000</v>
      </c>
    </row>
    <row r="15" spans="1:27" ht="12.75">
      <c r="A15" s="135" t="s">
        <v>84</v>
      </c>
      <c r="B15" s="142"/>
      <c r="C15" s="153">
        <f aca="true" t="shared" si="2" ref="C15:Y15">SUM(C16:C18)</f>
        <v>534337116</v>
      </c>
      <c r="D15" s="153">
        <f>SUM(D16:D18)</f>
        <v>0</v>
      </c>
      <c r="E15" s="154">
        <f t="shared" si="2"/>
        <v>562342969</v>
      </c>
      <c r="F15" s="100">
        <f t="shared" si="2"/>
        <v>562342969</v>
      </c>
      <c r="G15" s="100">
        <f t="shared" si="2"/>
        <v>17573972</v>
      </c>
      <c r="H15" s="100">
        <f t="shared" si="2"/>
        <v>6352163</v>
      </c>
      <c r="I15" s="100">
        <f t="shared" si="2"/>
        <v>18114580</v>
      </c>
      <c r="J15" s="100">
        <f t="shared" si="2"/>
        <v>42040715</v>
      </c>
      <c r="K15" s="100">
        <f t="shared" si="2"/>
        <v>25000785</v>
      </c>
      <c r="L15" s="100">
        <f t="shared" si="2"/>
        <v>22591890</v>
      </c>
      <c r="M15" s="100">
        <f t="shared" si="2"/>
        <v>41888088</v>
      </c>
      <c r="N15" s="100">
        <f t="shared" si="2"/>
        <v>89480763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131521478</v>
      </c>
      <c r="X15" s="100">
        <f t="shared" si="2"/>
        <v>210827543</v>
      </c>
      <c r="Y15" s="100">
        <f t="shared" si="2"/>
        <v>-79306065</v>
      </c>
      <c r="Z15" s="137">
        <f>+IF(X15&lt;&gt;0,+(Y15/X15)*100,0)</f>
        <v>-37.61655800352423</v>
      </c>
      <c r="AA15" s="102">
        <f>SUM(AA16:AA18)</f>
        <v>562342969</v>
      </c>
    </row>
    <row r="16" spans="1:27" ht="12.75">
      <c r="A16" s="138" t="s">
        <v>85</v>
      </c>
      <c r="B16" s="136"/>
      <c r="C16" s="155">
        <v>8038106</v>
      </c>
      <c r="D16" s="155"/>
      <c r="E16" s="156">
        <v>53721709</v>
      </c>
      <c r="F16" s="60">
        <v>53721709</v>
      </c>
      <c r="G16" s="60">
        <v>1821430</v>
      </c>
      <c r="H16" s="60">
        <v>5442168</v>
      </c>
      <c r="I16" s="60">
        <v>2944102</v>
      </c>
      <c r="J16" s="60">
        <v>10207700</v>
      </c>
      <c r="K16" s="60">
        <v>4840980</v>
      </c>
      <c r="L16" s="60">
        <v>3332085</v>
      </c>
      <c r="M16" s="60">
        <v>1391176</v>
      </c>
      <c r="N16" s="60">
        <v>9564241</v>
      </c>
      <c r="O16" s="60"/>
      <c r="P16" s="60"/>
      <c r="Q16" s="60"/>
      <c r="R16" s="60"/>
      <c r="S16" s="60"/>
      <c r="T16" s="60"/>
      <c r="U16" s="60"/>
      <c r="V16" s="60"/>
      <c r="W16" s="60">
        <v>19771941</v>
      </c>
      <c r="X16" s="60">
        <v>27110854</v>
      </c>
      <c r="Y16" s="60">
        <v>-7338913</v>
      </c>
      <c r="Z16" s="140">
        <v>-27.07</v>
      </c>
      <c r="AA16" s="62">
        <v>53721709</v>
      </c>
    </row>
    <row r="17" spans="1:27" ht="12.75">
      <c r="A17" s="138" t="s">
        <v>86</v>
      </c>
      <c r="B17" s="136"/>
      <c r="C17" s="155">
        <v>458531956</v>
      </c>
      <c r="D17" s="155"/>
      <c r="E17" s="156">
        <v>506621260</v>
      </c>
      <c r="F17" s="60">
        <v>506621260</v>
      </c>
      <c r="G17" s="60">
        <v>15752542</v>
      </c>
      <c r="H17" s="60">
        <v>909995</v>
      </c>
      <c r="I17" s="60">
        <v>14476818</v>
      </c>
      <c r="J17" s="60">
        <v>31139355</v>
      </c>
      <c r="K17" s="60">
        <v>20159805</v>
      </c>
      <c r="L17" s="60">
        <v>19259805</v>
      </c>
      <c r="M17" s="60">
        <v>40496912</v>
      </c>
      <c r="N17" s="60">
        <v>79916522</v>
      </c>
      <c r="O17" s="60"/>
      <c r="P17" s="60"/>
      <c r="Q17" s="60"/>
      <c r="R17" s="60"/>
      <c r="S17" s="60"/>
      <c r="T17" s="60"/>
      <c r="U17" s="60"/>
      <c r="V17" s="60"/>
      <c r="W17" s="60">
        <v>111055877</v>
      </c>
      <c r="X17" s="60">
        <v>182516689</v>
      </c>
      <c r="Y17" s="60">
        <v>-71460812</v>
      </c>
      <c r="Z17" s="140">
        <v>-39.15</v>
      </c>
      <c r="AA17" s="62">
        <v>506621260</v>
      </c>
    </row>
    <row r="18" spans="1:27" ht="12.75">
      <c r="A18" s="138" t="s">
        <v>87</v>
      </c>
      <c r="B18" s="136"/>
      <c r="C18" s="155">
        <v>67767054</v>
      </c>
      <c r="D18" s="155"/>
      <c r="E18" s="156">
        <v>2000000</v>
      </c>
      <c r="F18" s="60">
        <v>2000000</v>
      </c>
      <c r="G18" s="60"/>
      <c r="H18" s="60"/>
      <c r="I18" s="60">
        <v>693660</v>
      </c>
      <c r="J18" s="60">
        <v>693660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693660</v>
      </c>
      <c r="X18" s="60">
        <v>1200000</v>
      </c>
      <c r="Y18" s="60">
        <v>-506340</v>
      </c>
      <c r="Z18" s="140">
        <v>-42.2</v>
      </c>
      <c r="AA18" s="62">
        <v>2000000</v>
      </c>
    </row>
    <row r="19" spans="1:27" ht="12.75">
      <c r="A19" s="135" t="s">
        <v>88</v>
      </c>
      <c r="B19" s="142"/>
      <c r="C19" s="153">
        <f aca="true" t="shared" si="3" ref="C19:Y19">SUM(C20:C23)</f>
        <v>798780379</v>
      </c>
      <c r="D19" s="153">
        <f>SUM(D20:D23)</f>
        <v>0</v>
      </c>
      <c r="E19" s="154">
        <f t="shared" si="3"/>
        <v>927161010</v>
      </c>
      <c r="F19" s="100">
        <f t="shared" si="3"/>
        <v>927161010</v>
      </c>
      <c r="G19" s="100">
        <f t="shared" si="3"/>
        <v>24410410</v>
      </c>
      <c r="H19" s="100">
        <f t="shared" si="3"/>
        <v>29390913</v>
      </c>
      <c r="I19" s="100">
        <f t="shared" si="3"/>
        <v>67909036</v>
      </c>
      <c r="J19" s="100">
        <f t="shared" si="3"/>
        <v>121710359</v>
      </c>
      <c r="K19" s="100">
        <f t="shared" si="3"/>
        <v>48704513</v>
      </c>
      <c r="L19" s="100">
        <f t="shared" si="3"/>
        <v>71862741</v>
      </c>
      <c r="M19" s="100">
        <f t="shared" si="3"/>
        <v>58983236</v>
      </c>
      <c r="N19" s="100">
        <f t="shared" si="3"/>
        <v>179550490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301260849</v>
      </c>
      <c r="X19" s="100">
        <f t="shared" si="3"/>
        <v>390236655</v>
      </c>
      <c r="Y19" s="100">
        <f t="shared" si="3"/>
        <v>-88975806</v>
      </c>
      <c r="Z19" s="137">
        <f>+IF(X19&lt;&gt;0,+(Y19/X19)*100,0)</f>
        <v>-22.800473727922867</v>
      </c>
      <c r="AA19" s="102">
        <f>SUM(AA20:AA23)</f>
        <v>927161010</v>
      </c>
    </row>
    <row r="20" spans="1:27" ht="12.75">
      <c r="A20" s="138" t="s">
        <v>89</v>
      </c>
      <c r="B20" s="136"/>
      <c r="C20" s="155">
        <v>313747978</v>
      </c>
      <c r="D20" s="155"/>
      <c r="E20" s="156">
        <v>236673320</v>
      </c>
      <c r="F20" s="60">
        <v>236673320</v>
      </c>
      <c r="G20" s="60">
        <v>4526584</v>
      </c>
      <c r="H20" s="60">
        <v>16007703</v>
      </c>
      <c r="I20" s="60">
        <v>5699377</v>
      </c>
      <c r="J20" s="60">
        <v>26233664</v>
      </c>
      <c r="K20" s="60">
        <v>15293050</v>
      </c>
      <c r="L20" s="60">
        <v>27154817</v>
      </c>
      <c r="M20" s="60">
        <v>9597383</v>
      </c>
      <c r="N20" s="60">
        <v>52045250</v>
      </c>
      <c r="O20" s="60"/>
      <c r="P20" s="60"/>
      <c r="Q20" s="60"/>
      <c r="R20" s="60"/>
      <c r="S20" s="60"/>
      <c r="T20" s="60"/>
      <c r="U20" s="60"/>
      <c r="V20" s="60"/>
      <c r="W20" s="60">
        <v>78278914</v>
      </c>
      <c r="X20" s="60">
        <v>100921359</v>
      </c>
      <c r="Y20" s="60">
        <v>-22642445</v>
      </c>
      <c r="Z20" s="140">
        <v>-22.44</v>
      </c>
      <c r="AA20" s="62">
        <v>236673320</v>
      </c>
    </row>
    <row r="21" spans="1:27" ht="12.75">
      <c r="A21" s="138" t="s">
        <v>90</v>
      </c>
      <c r="B21" s="136"/>
      <c r="C21" s="155">
        <v>256305702</v>
      </c>
      <c r="D21" s="155"/>
      <c r="E21" s="156">
        <v>290514990</v>
      </c>
      <c r="F21" s="60">
        <v>290514990</v>
      </c>
      <c r="G21" s="60">
        <v>13963264</v>
      </c>
      <c r="H21" s="60">
        <v>3275356</v>
      </c>
      <c r="I21" s="60">
        <v>42414074</v>
      </c>
      <c r="J21" s="60">
        <v>59652694</v>
      </c>
      <c r="K21" s="60">
        <v>16225549</v>
      </c>
      <c r="L21" s="60">
        <v>25455327</v>
      </c>
      <c r="M21" s="60">
        <v>22976988</v>
      </c>
      <c r="N21" s="60">
        <v>64657864</v>
      </c>
      <c r="O21" s="60"/>
      <c r="P21" s="60"/>
      <c r="Q21" s="60"/>
      <c r="R21" s="60"/>
      <c r="S21" s="60"/>
      <c r="T21" s="60"/>
      <c r="U21" s="60"/>
      <c r="V21" s="60"/>
      <c r="W21" s="60">
        <v>124310558</v>
      </c>
      <c r="X21" s="60">
        <v>104534620</v>
      </c>
      <c r="Y21" s="60">
        <v>19775938</v>
      </c>
      <c r="Z21" s="140">
        <v>18.92</v>
      </c>
      <c r="AA21" s="62">
        <v>290514990</v>
      </c>
    </row>
    <row r="22" spans="1:27" ht="12.75">
      <c r="A22" s="138" t="s">
        <v>91</v>
      </c>
      <c r="B22" s="136"/>
      <c r="C22" s="157">
        <v>209646827</v>
      </c>
      <c r="D22" s="157"/>
      <c r="E22" s="158">
        <v>386972700</v>
      </c>
      <c r="F22" s="159">
        <v>386972700</v>
      </c>
      <c r="G22" s="159">
        <v>5916225</v>
      </c>
      <c r="H22" s="159">
        <v>10024245</v>
      </c>
      <c r="I22" s="159">
        <v>19795585</v>
      </c>
      <c r="J22" s="159">
        <v>35736055</v>
      </c>
      <c r="K22" s="159">
        <v>17185914</v>
      </c>
      <c r="L22" s="159">
        <v>19146326</v>
      </c>
      <c r="M22" s="159">
        <v>26371199</v>
      </c>
      <c r="N22" s="159">
        <v>62703439</v>
      </c>
      <c r="O22" s="159"/>
      <c r="P22" s="159"/>
      <c r="Q22" s="159"/>
      <c r="R22" s="159"/>
      <c r="S22" s="159"/>
      <c r="T22" s="159"/>
      <c r="U22" s="159"/>
      <c r="V22" s="159"/>
      <c r="W22" s="159">
        <v>98439494</v>
      </c>
      <c r="X22" s="159">
        <v>180780676</v>
      </c>
      <c r="Y22" s="159">
        <v>-82341182</v>
      </c>
      <c r="Z22" s="141">
        <v>-45.55</v>
      </c>
      <c r="AA22" s="225">
        <v>386972700</v>
      </c>
    </row>
    <row r="23" spans="1:27" ht="12.75">
      <c r="A23" s="138" t="s">
        <v>92</v>
      </c>
      <c r="B23" s="136"/>
      <c r="C23" s="155">
        <v>19079872</v>
      </c>
      <c r="D23" s="155"/>
      <c r="E23" s="156">
        <v>13000000</v>
      </c>
      <c r="F23" s="60">
        <v>13000000</v>
      </c>
      <c r="G23" s="60">
        <v>4337</v>
      </c>
      <c r="H23" s="60">
        <v>83609</v>
      </c>
      <c r="I23" s="60"/>
      <c r="J23" s="60">
        <v>87946</v>
      </c>
      <c r="K23" s="60"/>
      <c r="L23" s="60">
        <v>106271</v>
      </c>
      <c r="M23" s="60">
        <v>37666</v>
      </c>
      <c r="N23" s="60">
        <v>143937</v>
      </c>
      <c r="O23" s="60"/>
      <c r="P23" s="60"/>
      <c r="Q23" s="60"/>
      <c r="R23" s="60"/>
      <c r="S23" s="60"/>
      <c r="T23" s="60"/>
      <c r="U23" s="60"/>
      <c r="V23" s="60"/>
      <c r="W23" s="60">
        <v>231883</v>
      </c>
      <c r="X23" s="60">
        <v>4000000</v>
      </c>
      <c r="Y23" s="60">
        <v>-3768117</v>
      </c>
      <c r="Z23" s="140">
        <v>-94.2</v>
      </c>
      <c r="AA23" s="62">
        <v>13000000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1643456973</v>
      </c>
      <c r="D25" s="217">
        <f>+D5+D9+D15+D19+D24</f>
        <v>0</v>
      </c>
      <c r="E25" s="230">
        <f t="shared" si="4"/>
        <v>1740079109</v>
      </c>
      <c r="F25" s="219">
        <f t="shared" si="4"/>
        <v>1740079109</v>
      </c>
      <c r="G25" s="219">
        <f t="shared" si="4"/>
        <v>49979803</v>
      </c>
      <c r="H25" s="219">
        <f t="shared" si="4"/>
        <v>32072691</v>
      </c>
      <c r="I25" s="219">
        <f t="shared" si="4"/>
        <v>93006194</v>
      </c>
      <c r="J25" s="219">
        <f t="shared" si="4"/>
        <v>175058688</v>
      </c>
      <c r="K25" s="219">
        <f t="shared" si="4"/>
        <v>81123619</v>
      </c>
      <c r="L25" s="219">
        <f t="shared" si="4"/>
        <v>100720986</v>
      </c>
      <c r="M25" s="219">
        <f t="shared" si="4"/>
        <v>114080388</v>
      </c>
      <c r="N25" s="219">
        <f t="shared" si="4"/>
        <v>295924993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470983681</v>
      </c>
      <c r="X25" s="219">
        <f t="shared" si="4"/>
        <v>744873952</v>
      </c>
      <c r="Y25" s="219">
        <f t="shared" si="4"/>
        <v>-273890271</v>
      </c>
      <c r="Z25" s="231">
        <f>+IF(X25&lt;&gt;0,+(Y25/X25)*100,0)</f>
        <v>-36.77001595566601</v>
      </c>
      <c r="AA25" s="232">
        <f>+AA5+AA9+AA15+AA19+AA24</f>
        <v>1740079109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1114353281</v>
      </c>
      <c r="D28" s="155"/>
      <c r="E28" s="156">
        <v>977575105</v>
      </c>
      <c r="F28" s="60">
        <v>977575105</v>
      </c>
      <c r="G28" s="60">
        <v>26751196</v>
      </c>
      <c r="H28" s="60">
        <v>24771491</v>
      </c>
      <c r="I28" s="60">
        <v>60831895</v>
      </c>
      <c r="J28" s="60">
        <v>112354582</v>
      </c>
      <c r="K28" s="60">
        <v>50459050</v>
      </c>
      <c r="L28" s="60">
        <v>49376179</v>
      </c>
      <c r="M28" s="60">
        <v>65128237</v>
      </c>
      <c r="N28" s="60">
        <v>164963466</v>
      </c>
      <c r="O28" s="60"/>
      <c r="P28" s="60"/>
      <c r="Q28" s="60"/>
      <c r="R28" s="60"/>
      <c r="S28" s="60"/>
      <c r="T28" s="60"/>
      <c r="U28" s="60"/>
      <c r="V28" s="60"/>
      <c r="W28" s="60">
        <v>277318048</v>
      </c>
      <c r="X28" s="60">
        <v>416294026</v>
      </c>
      <c r="Y28" s="60">
        <v>-138975978</v>
      </c>
      <c r="Z28" s="140">
        <v>-33.38</v>
      </c>
      <c r="AA28" s="155">
        <v>977575105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243458258</v>
      </c>
      <c r="D31" s="155"/>
      <c r="E31" s="156">
        <v>159940324</v>
      </c>
      <c r="F31" s="60">
        <v>159940324</v>
      </c>
      <c r="G31" s="60">
        <v>1194985</v>
      </c>
      <c r="H31" s="60">
        <v>1766131</v>
      </c>
      <c r="I31" s="60">
        <v>696690</v>
      </c>
      <c r="J31" s="60">
        <v>3657806</v>
      </c>
      <c r="K31" s="60">
        <v>2892863</v>
      </c>
      <c r="L31" s="60">
        <v>10740180</v>
      </c>
      <c r="M31" s="60">
        <v>1166073</v>
      </c>
      <c r="N31" s="60">
        <v>14799116</v>
      </c>
      <c r="O31" s="60"/>
      <c r="P31" s="60"/>
      <c r="Q31" s="60"/>
      <c r="R31" s="60"/>
      <c r="S31" s="60"/>
      <c r="T31" s="60"/>
      <c r="U31" s="60"/>
      <c r="V31" s="60"/>
      <c r="W31" s="60">
        <v>18456922</v>
      </c>
      <c r="X31" s="60">
        <v>22143863</v>
      </c>
      <c r="Y31" s="60">
        <v>-3686941</v>
      </c>
      <c r="Z31" s="140">
        <v>-16.65</v>
      </c>
      <c r="AA31" s="62">
        <v>159940324</v>
      </c>
    </row>
    <row r="32" spans="1:27" ht="12.75">
      <c r="A32" s="236" t="s">
        <v>46</v>
      </c>
      <c r="B32" s="136"/>
      <c r="C32" s="210">
        <f aca="true" t="shared" si="5" ref="C32:Y32">SUM(C28:C31)</f>
        <v>1357811539</v>
      </c>
      <c r="D32" s="210">
        <f>SUM(D28:D31)</f>
        <v>0</v>
      </c>
      <c r="E32" s="211">
        <f t="shared" si="5"/>
        <v>1137515429</v>
      </c>
      <c r="F32" s="77">
        <f t="shared" si="5"/>
        <v>1137515429</v>
      </c>
      <c r="G32" s="77">
        <f t="shared" si="5"/>
        <v>27946181</v>
      </c>
      <c r="H32" s="77">
        <f t="shared" si="5"/>
        <v>26537622</v>
      </c>
      <c r="I32" s="77">
        <f t="shared" si="5"/>
        <v>61528585</v>
      </c>
      <c r="J32" s="77">
        <f t="shared" si="5"/>
        <v>116012388</v>
      </c>
      <c r="K32" s="77">
        <f t="shared" si="5"/>
        <v>53351913</v>
      </c>
      <c r="L32" s="77">
        <f t="shared" si="5"/>
        <v>60116359</v>
      </c>
      <c r="M32" s="77">
        <f t="shared" si="5"/>
        <v>66294310</v>
      </c>
      <c r="N32" s="77">
        <f t="shared" si="5"/>
        <v>179762582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295774970</v>
      </c>
      <c r="X32" s="77">
        <f t="shared" si="5"/>
        <v>438437889</v>
      </c>
      <c r="Y32" s="77">
        <f t="shared" si="5"/>
        <v>-142662919</v>
      </c>
      <c r="Z32" s="212">
        <f>+IF(X32&lt;&gt;0,+(Y32/X32)*100,0)</f>
        <v>-32.53891202819836</v>
      </c>
      <c r="AA32" s="79">
        <f>SUM(AA28:AA31)</f>
        <v>1137515429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148289700</v>
      </c>
      <c r="F34" s="60">
        <v>148289700</v>
      </c>
      <c r="G34" s="60">
        <v>2616271</v>
      </c>
      <c r="H34" s="60">
        <v>-1658408</v>
      </c>
      <c r="I34" s="60">
        <v>15345319</v>
      </c>
      <c r="J34" s="60">
        <v>16303182</v>
      </c>
      <c r="K34" s="60">
        <v>7742857</v>
      </c>
      <c r="L34" s="60">
        <v>21671433</v>
      </c>
      <c r="M34" s="60">
        <v>10407496</v>
      </c>
      <c r="N34" s="60">
        <v>39821786</v>
      </c>
      <c r="O34" s="60"/>
      <c r="P34" s="60"/>
      <c r="Q34" s="60"/>
      <c r="R34" s="60"/>
      <c r="S34" s="60"/>
      <c r="T34" s="60"/>
      <c r="U34" s="60"/>
      <c r="V34" s="60"/>
      <c r="W34" s="60">
        <v>56124968</v>
      </c>
      <c r="X34" s="60">
        <v>63148207</v>
      </c>
      <c r="Y34" s="60">
        <v>-7023239</v>
      </c>
      <c r="Z34" s="140">
        <v>-11.12</v>
      </c>
      <c r="AA34" s="62">
        <v>148289700</v>
      </c>
    </row>
    <row r="35" spans="1:27" ht="12.75">
      <c r="A35" s="237" t="s">
        <v>53</v>
      </c>
      <c r="B35" s="136"/>
      <c r="C35" s="155">
        <v>285645434</v>
      </c>
      <c r="D35" s="155"/>
      <c r="E35" s="156">
        <v>454273980</v>
      </c>
      <c r="F35" s="60">
        <v>454273980</v>
      </c>
      <c r="G35" s="60">
        <v>19417351</v>
      </c>
      <c r="H35" s="60">
        <v>7193476</v>
      </c>
      <c r="I35" s="60">
        <v>16132290</v>
      </c>
      <c r="J35" s="60">
        <v>42743117</v>
      </c>
      <c r="K35" s="60">
        <v>20028849</v>
      </c>
      <c r="L35" s="60">
        <v>18933195</v>
      </c>
      <c r="M35" s="60">
        <v>37378582</v>
      </c>
      <c r="N35" s="60">
        <v>76340626</v>
      </c>
      <c r="O35" s="60"/>
      <c r="P35" s="60"/>
      <c r="Q35" s="60"/>
      <c r="R35" s="60"/>
      <c r="S35" s="60"/>
      <c r="T35" s="60"/>
      <c r="U35" s="60"/>
      <c r="V35" s="60"/>
      <c r="W35" s="60">
        <v>119083743</v>
      </c>
      <c r="X35" s="60">
        <v>217177001</v>
      </c>
      <c r="Y35" s="60">
        <v>-98093258</v>
      </c>
      <c r="Z35" s="140">
        <v>-45.17</v>
      </c>
      <c r="AA35" s="62">
        <v>454273980</v>
      </c>
    </row>
    <row r="36" spans="1:27" ht="12.75">
      <c r="A36" s="238" t="s">
        <v>139</v>
      </c>
      <c r="B36" s="149"/>
      <c r="C36" s="222">
        <f aca="true" t="shared" si="6" ref="C36:Y36">SUM(C32:C35)</f>
        <v>1643456973</v>
      </c>
      <c r="D36" s="222">
        <f>SUM(D32:D35)</f>
        <v>0</v>
      </c>
      <c r="E36" s="218">
        <f t="shared" si="6"/>
        <v>1740079109</v>
      </c>
      <c r="F36" s="220">
        <f t="shared" si="6"/>
        <v>1740079109</v>
      </c>
      <c r="G36" s="220">
        <f t="shared" si="6"/>
        <v>49979803</v>
      </c>
      <c r="H36" s="220">
        <f t="shared" si="6"/>
        <v>32072690</v>
      </c>
      <c r="I36" s="220">
        <f t="shared" si="6"/>
        <v>93006194</v>
      </c>
      <c r="J36" s="220">
        <f t="shared" si="6"/>
        <v>175058687</v>
      </c>
      <c r="K36" s="220">
        <f t="shared" si="6"/>
        <v>81123619</v>
      </c>
      <c r="L36" s="220">
        <f t="shared" si="6"/>
        <v>100720987</v>
      </c>
      <c r="M36" s="220">
        <f t="shared" si="6"/>
        <v>114080388</v>
      </c>
      <c r="N36" s="220">
        <f t="shared" si="6"/>
        <v>295924994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470983681</v>
      </c>
      <c r="X36" s="220">
        <f t="shared" si="6"/>
        <v>718763097</v>
      </c>
      <c r="Y36" s="220">
        <f t="shared" si="6"/>
        <v>-247779416</v>
      </c>
      <c r="Z36" s="221">
        <f>+IF(X36&lt;&gt;0,+(Y36/X36)*100,0)</f>
        <v>-34.47302971371108</v>
      </c>
      <c r="AA36" s="239">
        <f>SUM(AA32:AA35)</f>
        <v>1740079109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249810902</v>
      </c>
      <c r="D6" s="155"/>
      <c r="E6" s="59">
        <v>201000000</v>
      </c>
      <c r="F6" s="60">
        <v>201000000</v>
      </c>
      <c r="G6" s="60">
        <v>265611285</v>
      </c>
      <c r="H6" s="60">
        <v>281428070</v>
      </c>
      <c r="I6" s="60">
        <v>290386703</v>
      </c>
      <c r="J6" s="60">
        <v>290386703</v>
      </c>
      <c r="K6" s="60">
        <v>240791741</v>
      </c>
      <c r="L6" s="60">
        <v>240791741</v>
      </c>
      <c r="M6" s="60">
        <v>409940491</v>
      </c>
      <c r="N6" s="60">
        <v>409940491</v>
      </c>
      <c r="O6" s="60"/>
      <c r="P6" s="60"/>
      <c r="Q6" s="60"/>
      <c r="R6" s="60"/>
      <c r="S6" s="60"/>
      <c r="T6" s="60"/>
      <c r="U6" s="60"/>
      <c r="V6" s="60"/>
      <c r="W6" s="60">
        <v>409940491</v>
      </c>
      <c r="X6" s="60">
        <v>100500000</v>
      </c>
      <c r="Y6" s="60">
        <v>309440491</v>
      </c>
      <c r="Z6" s="140">
        <v>307.9</v>
      </c>
      <c r="AA6" s="62">
        <v>201000000</v>
      </c>
    </row>
    <row r="7" spans="1:27" ht="12.75">
      <c r="A7" s="249" t="s">
        <v>144</v>
      </c>
      <c r="B7" s="182"/>
      <c r="C7" s="155">
        <v>2374802053</v>
      </c>
      <c r="D7" s="155"/>
      <c r="E7" s="59">
        <v>2165608257</v>
      </c>
      <c r="F7" s="60">
        <v>2165608257</v>
      </c>
      <c r="G7" s="60">
        <v>2171102085</v>
      </c>
      <c r="H7" s="60">
        <v>2125951702</v>
      </c>
      <c r="I7" s="60">
        <v>1963390574</v>
      </c>
      <c r="J7" s="60">
        <v>1963390574</v>
      </c>
      <c r="K7" s="60">
        <v>2065978484</v>
      </c>
      <c r="L7" s="60">
        <v>2065978484</v>
      </c>
      <c r="M7" s="60">
        <v>2077913542</v>
      </c>
      <c r="N7" s="60">
        <v>2077913542</v>
      </c>
      <c r="O7" s="60"/>
      <c r="P7" s="60"/>
      <c r="Q7" s="60"/>
      <c r="R7" s="60"/>
      <c r="S7" s="60"/>
      <c r="T7" s="60"/>
      <c r="U7" s="60"/>
      <c r="V7" s="60"/>
      <c r="W7" s="60">
        <v>2077913542</v>
      </c>
      <c r="X7" s="60">
        <v>1082804129</v>
      </c>
      <c r="Y7" s="60">
        <v>995109413</v>
      </c>
      <c r="Z7" s="140">
        <v>91.9</v>
      </c>
      <c r="AA7" s="62">
        <v>2165608257</v>
      </c>
    </row>
    <row r="8" spans="1:27" ht="12.75">
      <c r="A8" s="249" t="s">
        <v>145</v>
      </c>
      <c r="B8" s="182"/>
      <c r="C8" s="155">
        <v>1316134451</v>
      </c>
      <c r="D8" s="155"/>
      <c r="E8" s="59">
        <v>1475209710</v>
      </c>
      <c r="F8" s="60">
        <v>1475209710</v>
      </c>
      <c r="G8" s="60">
        <v>1475209710</v>
      </c>
      <c r="H8" s="60">
        <v>1451444608</v>
      </c>
      <c r="I8" s="60">
        <v>1444794181</v>
      </c>
      <c r="J8" s="60">
        <v>1444794181</v>
      </c>
      <c r="K8" s="60">
        <v>1488777640</v>
      </c>
      <c r="L8" s="60">
        <v>1488777640</v>
      </c>
      <c r="M8" s="60">
        <v>1316134452</v>
      </c>
      <c r="N8" s="60">
        <v>1316134452</v>
      </c>
      <c r="O8" s="60"/>
      <c r="P8" s="60"/>
      <c r="Q8" s="60"/>
      <c r="R8" s="60"/>
      <c r="S8" s="60"/>
      <c r="T8" s="60"/>
      <c r="U8" s="60"/>
      <c r="V8" s="60"/>
      <c r="W8" s="60">
        <v>1316134452</v>
      </c>
      <c r="X8" s="60">
        <v>737604855</v>
      </c>
      <c r="Y8" s="60">
        <v>578529597</v>
      </c>
      <c r="Z8" s="140">
        <v>78.43</v>
      </c>
      <c r="AA8" s="62">
        <v>1475209710</v>
      </c>
    </row>
    <row r="9" spans="1:27" ht="12.75">
      <c r="A9" s="249" t="s">
        <v>146</v>
      </c>
      <c r="B9" s="182"/>
      <c r="C9" s="155">
        <v>825878430</v>
      </c>
      <c r="D9" s="155"/>
      <c r="E9" s="59">
        <v>480634653</v>
      </c>
      <c r="F9" s="60">
        <v>480634653</v>
      </c>
      <c r="G9" s="60">
        <v>481240060</v>
      </c>
      <c r="H9" s="60">
        <v>481308252</v>
      </c>
      <c r="I9" s="60">
        <v>481308252</v>
      </c>
      <c r="J9" s="60">
        <v>481308252</v>
      </c>
      <c r="K9" s="60">
        <v>481326383</v>
      </c>
      <c r="L9" s="60">
        <v>481326383</v>
      </c>
      <c r="M9" s="60">
        <v>697850003</v>
      </c>
      <c r="N9" s="60">
        <v>697850003</v>
      </c>
      <c r="O9" s="60"/>
      <c r="P9" s="60"/>
      <c r="Q9" s="60"/>
      <c r="R9" s="60"/>
      <c r="S9" s="60"/>
      <c r="T9" s="60"/>
      <c r="U9" s="60"/>
      <c r="V9" s="60"/>
      <c r="W9" s="60">
        <v>697850003</v>
      </c>
      <c r="X9" s="60">
        <v>240317327</v>
      </c>
      <c r="Y9" s="60">
        <v>457532676</v>
      </c>
      <c r="Z9" s="140">
        <v>190.39</v>
      </c>
      <c r="AA9" s="62">
        <v>480634653</v>
      </c>
    </row>
    <row r="10" spans="1:27" ht="12.75">
      <c r="A10" s="249" t="s">
        <v>147</v>
      </c>
      <c r="B10" s="182"/>
      <c r="C10" s="155"/>
      <c r="D10" s="155"/>
      <c r="E10" s="59">
        <v>80</v>
      </c>
      <c r="F10" s="60">
        <v>80</v>
      </c>
      <c r="G10" s="159">
        <v>20</v>
      </c>
      <c r="H10" s="159"/>
      <c r="I10" s="159"/>
      <c r="J10" s="60"/>
      <c r="K10" s="159"/>
      <c r="L10" s="159"/>
      <c r="M10" s="60">
        <v>182456613</v>
      </c>
      <c r="N10" s="159">
        <v>182456613</v>
      </c>
      <c r="O10" s="159"/>
      <c r="P10" s="159"/>
      <c r="Q10" s="60"/>
      <c r="R10" s="159"/>
      <c r="S10" s="159"/>
      <c r="T10" s="60"/>
      <c r="U10" s="159"/>
      <c r="V10" s="159"/>
      <c r="W10" s="159">
        <v>182456613</v>
      </c>
      <c r="X10" s="60">
        <v>40</v>
      </c>
      <c r="Y10" s="159">
        <v>182456573</v>
      </c>
      <c r="Z10" s="141">
        <v>456141432.5</v>
      </c>
      <c r="AA10" s="225">
        <v>80</v>
      </c>
    </row>
    <row r="11" spans="1:27" ht="12.75">
      <c r="A11" s="249" t="s">
        <v>148</v>
      </c>
      <c r="B11" s="182"/>
      <c r="C11" s="155">
        <v>180165392</v>
      </c>
      <c r="D11" s="155"/>
      <c r="E11" s="59">
        <v>205781978</v>
      </c>
      <c r="F11" s="60">
        <v>205781978</v>
      </c>
      <c r="G11" s="60">
        <v>196215561</v>
      </c>
      <c r="H11" s="60">
        <v>196820275</v>
      </c>
      <c r="I11" s="60">
        <v>198013995</v>
      </c>
      <c r="J11" s="60">
        <v>198013995</v>
      </c>
      <c r="K11" s="60">
        <v>191955155</v>
      </c>
      <c r="L11" s="60">
        <v>191955155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102890989</v>
      </c>
      <c r="Y11" s="60">
        <v>-102890989</v>
      </c>
      <c r="Z11" s="140">
        <v>-100</v>
      </c>
      <c r="AA11" s="62">
        <v>205781978</v>
      </c>
    </row>
    <row r="12" spans="1:27" ht="12.75">
      <c r="A12" s="250" t="s">
        <v>56</v>
      </c>
      <c r="B12" s="251"/>
      <c r="C12" s="168">
        <f aca="true" t="shared" si="0" ref="C12:Y12">SUM(C6:C11)</f>
        <v>4946791228</v>
      </c>
      <c r="D12" s="168">
        <f>SUM(D6:D11)</f>
        <v>0</v>
      </c>
      <c r="E12" s="72">
        <f t="shared" si="0"/>
        <v>4528234678</v>
      </c>
      <c r="F12" s="73">
        <f t="shared" si="0"/>
        <v>4528234678</v>
      </c>
      <c r="G12" s="73">
        <f t="shared" si="0"/>
        <v>4589378721</v>
      </c>
      <c r="H12" s="73">
        <f t="shared" si="0"/>
        <v>4536952907</v>
      </c>
      <c r="I12" s="73">
        <f t="shared" si="0"/>
        <v>4377893705</v>
      </c>
      <c r="J12" s="73">
        <f t="shared" si="0"/>
        <v>4377893705</v>
      </c>
      <c r="K12" s="73">
        <f t="shared" si="0"/>
        <v>4468829403</v>
      </c>
      <c r="L12" s="73">
        <f t="shared" si="0"/>
        <v>4468829403</v>
      </c>
      <c r="M12" s="73">
        <f t="shared" si="0"/>
        <v>4684295101</v>
      </c>
      <c r="N12" s="73">
        <f t="shared" si="0"/>
        <v>4684295101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4684295101</v>
      </c>
      <c r="X12" s="73">
        <f t="shared" si="0"/>
        <v>2264117340</v>
      </c>
      <c r="Y12" s="73">
        <f t="shared" si="0"/>
        <v>2420177761</v>
      </c>
      <c r="Z12" s="170">
        <f>+IF(X12&lt;&gt;0,+(Y12/X12)*100,0)</f>
        <v>106.89277089322589</v>
      </c>
      <c r="AA12" s="74">
        <f>SUM(AA6:AA11)</f>
        <v>4528234678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77604597</v>
      </c>
      <c r="D15" s="155"/>
      <c r="E15" s="59">
        <v>67262311</v>
      </c>
      <c r="F15" s="60">
        <v>67262311</v>
      </c>
      <c r="G15" s="60">
        <v>64056195</v>
      </c>
      <c r="H15" s="60">
        <v>67262311</v>
      </c>
      <c r="I15" s="60">
        <v>67262311</v>
      </c>
      <c r="J15" s="60">
        <v>67262311</v>
      </c>
      <c r="K15" s="60">
        <v>77604597</v>
      </c>
      <c r="L15" s="60">
        <v>77604597</v>
      </c>
      <c r="M15" s="60">
        <v>77601469</v>
      </c>
      <c r="N15" s="60">
        <v>77601469</v>
      </c>
      <c r="O15" s="60"/>
      <c r="P15" s="60"/>
      <c r="Q15" s="60"/>
      <c r="R15" s="60"/>
      <c r="S15" s="60"/>
      <c r="T15" s="60"/>
      <c r="U15" s="60"/>
      <c r="V15" s="60"/>
      <c r="W15" s="60">
        <v>77601469</v>
      </c>
      <c r="X15" s="60">
        <v>33631156</v>
      </c>
      <c r="Y15" s="60">
        <v>43970313</v>
      </c>
      <c r="Z15" s="140">
        <v>130.74</v>
      </c>
      <c r="AA15" s="62">
        <v>67262311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220379727</v>
      </c>
      <c r="D17" s="155"/>
      <c r="E17" s="59">
        <v>197280265</v>
      </c>
      <c r="F17" s="60">
        <v>197280265</v>
      </c>
      <c r="G17" s="60">
        <v>193631196</v>
      </c>
      <c r="H17" s="60">
        <v>220379727</v>
      </c>
      <c r="I17" s="60">
        <v>220379727</v>
      </c>
      <c r="J17" s="60">
        <v>220379727</v>
      </c>
      <c r="K17" s="60">
        <v>197280265</v>
      </c>
      <c r="L17" s="60">
        <v>197280265</v>
      </c>
      <c r="M17" s="60">
        <v>220379727</v>
      </c>
      <c r="N17" s="60">
        <v>220379727</v>
      </c>
      <c r="O17" s="60"/>
      <c r="P17" s="60"/>
      <c r="Q17" s="60"/>
      <c r="R17" s="60"/>
      <c r="S17" s="60"/>
      <c r="T17" s="60"/>
      <c r="U17" s="60"/>
      <c r="V17" s="60"/>
      <c r="W17" s="60">
        <v>220379727</v>
      </c>
      <c r="X17" s="60">
        <v>98640133</v>
      </c>
      <c r="Y17" s="60">
        <v>121739594</v>
      </c>
      <c r="Z17" s="140">
        <v>123.42</v>
      </c>
      <c r="AA17" s="62">
        <v>197280265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16695729710</v>
      </c>
      <c r="D19" s="155"/>
      <c r="E19" s="59">
        <v>16828350964</v>
      </c>
      <c r="F19" s="60">
        <v>16828350964</v>
      </c>
      <c r="G19" s="60">
        <v>16773541051</v>
      </c>
      <c r="H19" s="60">
        <v>16732021670</v>
      </c>
      <c r="I19" s="60">
        <v>16781371267</v>
      </c>
      <c r="J19" s="60">
        <v>16781371267</v>
      </c>
      <c r="K19" s="60">
        <v>16762363023</v>
      </c>
      <c r="L19" s="60">
        <v>16762363023</v>
      </c>
      <c r="M19" s="60">
        <v>16765288241</v>
      </c>
      <c r="N19" s="60">
        <v>16765288241</v>
      </c>
      <c r="O19" s="60"/>
      <c r="P19" s="60"/>
      <c r="Q19" s="60"/>
      <c r="R19" s="60"/>
      <c r="S19" s="60"/>
      <c r="T19" s="60"/>
      <c r="U19" s="60"/>
      <c r="V19" s="60"/>
      <c r="W19" s="60">
        <v>16765288241</v>
      </c>
      <c r="X19" s="60">
        <v>8414175482</v>
      </c>
      <c r="Y19" s="60">
        <v>8351112759</v>
      </c>
      <c r="Z19" s="140">
        <v>99.25</v>
      </c>
      <c r="AA19" s="62">
        <v>16828350964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442651355</v>
      </c>
      <c r="D22" s="155"/>
      <c r="E22" s="59">
        <v>61136817</v>
      </c>
      <c r="F22" s="60">
        <v>61136817</v>
      </c>
      <c r="G22" s="60">
        <v>60036869</v>
      </c>
      <c r="H22" s="60">
        <v>60075623</v>
      </c>
      <c r="I22" s="60">
        <v>61223914</v>
      </c>
      <c r="J22" s="60">
        <v>61223914</v>
      </c>
      <c r="K22" s="60">
        <v>60072204</v>
      </c>
      <c r="L22" s="60">
        <v>60072204</v>
      </c>
      <c r="M22" s="60">
        <v>443142916</v>
      </c>
      <c r="N22" s="60">
        <v>443142916</v>
      </c>
      <c r="O22" s="60"/>
      <c r="P22" s="60"/>
      <c r="Q22" s="60"/>
      <c r="R22" s="60"/>
      <c r="S22" s="60"/>
      <c r="T22" s="60"/>
      <c r="U22" s="60"/>
      <c r="V22" s="60"/>
      <c r="W22" s="60">
        <v>443142916</v>
      </c>
      <c r="X22" s="60">
        <v>30568409</v>
      </c>
      <c r="Y22" s="60">
        <v>412574507</v>
      </c>
      <c r="Z22" s="140">
        <v>1349.68</v>
      </c>
      <c r="AA22" s="62">
        <v>61136817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17436365389</v>
      </c>
      <c r="D24" s="168">
        <f>SUM(D15:D23)</f>
        <v>0</v>
      </c>
      <c r="E24" s="76">
        <f t="shared" si="1"/>
        <v>17154030357</v>
      </c>
      <c r="F24" s="77">
        <f t="shared" si="1"/>
        <v>17154030357</v>
      </c>
      <c r="G24" s="77">
        <f t="shared" si="1"/>
        <v>17091265311</v>
      </c>
      <c r="H24" s="77">
        <f t="shared" si="1"/>
        <v>17079739331</v>
      </c>
      <c r="I24" s="77">
        <f t="shared" si="1"/>
        <v>17130237219</v>
      </c>
      <c r="J24" s="77">
        <f t="shared" si="1"/>
        <v>17130237219</v>
      </c>
      <c r="K24" s="77">
        <f t="shared" si="1"/>
        <v>17097320089</v>
      </c>
      <c r="L24" s="77">
        <f t="shared" si="1"/>
        <v>17097320089</v>
      </c>
      <c r="M24" s="77">
        <f t="shared" si="1"/>
        <v>17506412353</v>
      </c>
      <c r="N24" s="77">
        <f t="shared" si="1"/>
        <v>17506412353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17506412353</v>
      </c>
      <c r="X24" s="77">
        <f t="shared" si="1"/>
        <v>8577015180</v>
      </c>
      <c r="Y24" s="77">
        <f t="shared" si="1"/>
        <v>8929397173</v>
      </c>
      <c r="Z24" s="212">
        <f>+IF(X24&lt;&gt;0,+(Y24/X24)*100,0)</f>
        <v>104.10844548604379</v>
      </c>
      <c r="AA24" s="79">
        <f>SUM(AA15:AA23)</f>
        <v>17154030357</v>
      </c>
    </row>
    <row r="25" spans="1:27" ht="12.75">
      <c r="A25" s="250" t="s">
        <v>159</v>
      </c>
      <c r="B25" s="251"/>
      <c r="C25" s="168">
        <f aca="true" t="shared" si="2" ref="C25:Y25">+C12+C24</f>
        <v>22383156617</v>
      </c>
      <c r="D25" s="168">
        <f>+D12+D24</f>
        <v>0</v>
      </c>
      <c r="E25" s="72">
        <f t="shared" si="2"/>
        <v>21682265035</v>
      </c>
      <c r="F25" s="73">
        <f t="shared" si="2"/>
        <v>21682265035</v>
      </c>
      <c r="G25" s="73">
        <f t="shared" si="2"/>
        <v>21680644032</v>
      </c>
      <c r="H25" s="73">
        <f t="shared" si="2"/>
        <v>21616692238</v>
      </c>
      <c r="I25" s="73">
        <f t="shared" si="2"/>
        <v>21508130924</v>
      </c>
      <c r="J25" s="73">
        <f t="shared" si="2"/>
        <v>21508130924</v>
      </c>
      <c r="K25" s="73">
        <f t="shared" si="2"/>
        <v>21566149492</v>
      </c>
      <c r="L25" s="73">
        <f t="shared" si="2"/>
        <v>21566149492</v>
      </c>
      <c r="M25" s="73">
        <f t="shared" si="2"/>
        <v>22190707454</v>
      </c>
      <c r="N25" s="73">
        <f t="shared" si="2"/>
        <v>22190707454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22190707454</v>
      </c>
      <c r="X25" s="73">
        <f t="shared" si="2"/>
        <v>10841132520</v>
      </c>
      <c r="Y25" s="73">
        <f t="shared" si="2"/>
        <v>11349574934</v>
      </c>
      <c r="Z25" s="170">
        <f>+IF(X25&lt;&gt;0,+(Y25/X25)*100,0)</f>
        <v>104.68993818738043</v>
      </c>
      <c r="AA25" s="74">
        <f>+AA12+AA24</f>
        <v>21682265035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79760410</v>
      </c>
      <c r="D30" s="155"/>
      <c r="E30" s="59">
        <v>93169828</v>
      </c>
      <c r="F30" s="60">
        <v>93169828</v>
      </c>
      <c r="G30" s="60">
        <v>93169828</v>
      </c>
      <c r="H30" s="60">
        <v>93169828</v>
      </c>
      <c r="I30" s="60">
        <v>93169828</v>
      </c>
      <c r="J30" s="60">
        <v>93169828</v>
      </c>
      <c r="K30" s="60">
        <v>93169828</v>
      </c>
      <c r="L30" s="60">
        <v>93169828</v>
      </c>
      <c r="M30" s="60">
        <v>79760410</v>
      </c>
      <c r="N30" s="60">
        <v>79760410</v>
      </c>
      <c r="O30" s="60"/>
      <c r="P30" s="60"/>
      <c r="Q30" s="60"/>
      <c r="R30" s="60"/>
      <c r="S30" s="60"/>
      <c r="T30" s="60"/>
      <c r="U30" s="60"/>
      <c r="V30" s="60"/>
      <c r="W30" s="60">
        <v>79760410</v>
      </c>
      <c r="X30" s="60">
        <v>46584914</v>
      </c>
      <c r="Y30" s="60">
        <v>33175496</v>
      </c>
      <c r="Z30" s="140">
        <v>71.22</v>
      </c>
      <c r="AA30" s="62">
        <v>93169828</v>
      </c>
    </row>
    <row r="31" spans="1:27" ht="12.75">
      <c r="A31" s="249" t="s">
        <v>163</v>
      </c>
      <c r="B31" s="182"/>
      <c r="C31" s="155">
        <v>148636802</v>
      </c>
      <c r="D31" s="155"/>
      <c r="E31" s="59">
        <v>139220777</v>
      </c>
      <c r="F31" s="60">
        <v>139220777</v>
      </c>
      <c r="G31" s="60">
        <v>139220777</v>
      </c>
      <c r="H31" s="60">
        <v>139220777</v>
      </c>
      <c r="I31" s="60">
        <v>149084733</v>
      </c>
      <c r="J31" s="60">
        <v>149084733</v>
      </c>
      <c r="K31" s="60">
        <v>139220777</v>
      </c>
      <c r="L31" s="60">
        <v>139220777</v>
      </c>
      <c r="M31" s="60">
        <v>148636802</v>
      </c>
      <c r="N31" s="60">
        <v>148636802</v>
      </c>
      <c r="O31" s="60"/>
      <c r="P31" s="60"/>
      <c r="Q31" s="60"/>
      <c r="R31" s="60"/>
      <c r="S31" s="60"/>
      <c r="T31" s="60"/>
      <c r="U31" s="60"/>
      <c r="V31" s="60"/>
      <c r="W31" s="60">
        <v>148636802</v>
      </c>
      <c r="X31" s="60">
        <v>69610389</v>
      </c>
      <c r="Y31" s="60">
        <v>79026413</v>
      </c>
      <c r="Z31" s="140">
        <v>113.53</v>
      </c>
      <c r="AA31" s="62">
        <v>139220777</v>
      </c>
    </row>
    <row r="32" spans="1:27" ht="12.75">
      <c r="A32" s="249" t="s">
        <v>164</v>
      </c>
      <c r="B32" s="182"/>
      <c r="C32" s="155">
        <v>2305063813</v>
      </c>
      <c r="D32" s="155"/>
      <c r="E32" s="59">
        <v>2157729281</v>
      </c>
      <c r="F32" s="60">
        <v>2157729281</v>
      </c>
      <c r="G32" s="60">
        <v>2129617346</v>
      </c>
      <c r="H32" s="60">
        <v>2060790585</v>
      </c>
      <c r="I32" s="60">
        <v>2135062825</v>
      </c>
      <c r="J32" s="60">
        <v>2135062825</v>
      </c>
      <c r="K32" s="60">
        <v>2087552760</v>
      </c>
      <c r="L32" s="60">
        <v>2087552760</v>
      </c>
      <c r="M32" s="60">
        <v>2230721130</v>
      </c>
      <c r="N32" s="60">
        <v>2230721130</v>
      </c>
      <c r="O32" s="60"/>
      <c r="P32" s="60"/>
      <c r="Q32" s="60"/>
      <c r="R32" s="60"/>
      <c r="S32" s="60"/>
      <c r="T32" s="60"/>
      <c r="U32" s="60"/>
      <c r="V32" s="60"/>
      <c r="W32" s="60">
        <v>2230721130</v>
      </c>
      <c r="X32" s="60">
        <v>1078864641</v>
      </c>
      <c r="Y32" s="60">
        <v>1151856489</v>
      </c>
      <c r="Z32" s="140">
        <v>106.77</v>
      </c>
      <c r="AA32" s="62">
        <v>2157729281</v>
      </c>
    </row>
    <row r="33" spans="1:27" ht="12.75">
      <c r="A33" s="249" t="s">
        <v>165</v>
      </c>
      <c r="B33" s="182"/>
      <c r="C33" s="155">
        <v>219201256</v>
      </c>
      <c r="D33" s="155"/>
      <c r="E33" s="59">
        <v>256449930</v>
      </c>
      <c r="F33" s="60">
        <v>256449930</v>
      </c>
      <c r="G33" s="60">
        <v>248004905</v>
      </c>
      <c r="H33" s="60">
        <v>248292140</v>
      </c>
      <c r="I33" s="60">
        <v>248715656</v>
      </c>
      <c r="J33" s="60">
        <v>248715656</v>
      </c>
      <c r="K33" s="60">
        <v>248705146</v>
      </c>
      <c r="L33" s="60">
        <v>248705146</v>
      </c>
      <c r="M33" s="60">
        <v>224270831</v>
      </c>
      <c r="N33" s="60">
        <v>224270831</v>
      </c>
      <c r="O33" s="60"/>
      <c r="P33" s="60"/>
      <c r="Q33" s="60"/>
      <c r="R33" s="60"/>
      <c r="S33" s="60"/>
      <c r="T33" s="60"/>
      <c r="U33" s="60"/>
      <c r="V33" s="60"/>
      <c r="W33" s="60">
        <v>224270831</v>
      </c>
      <c r="X33" s="60">
        <v>128224965</v>
      </c>
      <c r="Y33" s="60">
        <v>96045866</v>
      </c>
      <c r="Z33" s="140">
        <v>74.9</v>
      </c>
      <c r="AA33" s="62">
        <v>256449930</v>
      </c>
    </row>
    <row r="34" spans="1:27" ht="12.75">
      <c r="A34" s="250" t="s">
        <v>58</v>
      </c>
      <c r="B34" s="251"/>
      <c r="C34" s="168">
        <f aca="true" t="shared" si="3" ref="C34:Y34">SUM(C29:C33)</f>
        <v>2752662281</v>
      </c>
      <c r="D34" s="168">
        <f>SUM(D29:D33)</f>
        <v>0</v>
      </c>
      <c r="E34" s="72">
        <f t="shared" si="3"/>
        <v>2646569816</v>
      </c>
      <c r="F34" s="73">
        <f t="shared" si="3"/>
        <v>2646569816</v>
      </c>
      <c r="G34" s="73">
        <f t="shared" si="3"/>
        <v>2610012856</v>
      </c>
      <c r="H34" s="73">
        <f t="shared" si="3"/>
        <v>2541473330</v>
      </c>
      <c r="I34" s="73">
        <f t="shared" si="3"/>
        <v>2626033042</v>
      </c>
      <c r="J34" s="73">
        <f t="shared" si="3"/>
        <v>2626033042</v>
      </c>
      <c r="K34" s="73">
        <f t="shared" si="3"/>
        <v>2568648511</v>
      </c>
      <c r="L34" s="73">
        <f t="shared" si="3"/>
        <v>2568648511</v>
      </c>
      <c r="M34" s="73">
        <f t="shared" si="3"/>
        <v>2683389173</v>
      </c>
      <c r="N34" s="73">
        <f t="shared" si="3"/>
        <v>2683389173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2683389173</v>
      </c>
      <c r="X34" s="73">
        <f t="shared" si="3"/>
        <v>1323284909</v>
      </c>
      <c r="Y34" s="73">
        <f t="shared" si="3"/>
        <v>1360104264</v>
      </c>
      <c r="Z34" s="170">
        <f>+IF(X34&lt;&gt;0,+(Y34/X34)*100,0)</f>
        <v>102.78242083390978</v>
      </c>
      <c r="AA34" s="74">
        <f>SUM(AA29:AA33)</f>
        <v>2646569816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1209505493</v>
      </c>
      <c r="D37" s="155"/>
      <c r="E37" s="59">
        <v>1203437653</v>
      </c>
      <c r="F37" s="60">
        <v>1203437653</v>
      </c>
      <c r="G37" s="60">
        <v>1203437653</v>
      </c>
      <c r="H37" s="60">
        <v>1203437653</v>
      </c>
      <c r="I37" s="60">
        <v>1203437653</v>
      </c>
      <c r="J37" s="60">
        <v>1203437653</v>
      </c>
      <c r="K37" s="60">
        <v>1203437653</v>
      </c>
      <c r="L37" s="60">
        <v>1203437653</v>
      </c>
      <c r="M37" s="60">
        <v>1203437653</v>
      </c>
      <c r="N37" s="60">
        <v>1203437653</v>
      </c>
      <c r="O37" s="60"/>
      <c r="P37" s="60"/>
      <c r="Q37" s="60"/>
      <c r="R37" s="60"/>
      <c r="S37" s="60"/>
      <c r="T37" s="60"/>
      <c r="U37" s="60"/>
      <c r="V37" s="60"/>
      <c r="W37" s="60">
        <v>1203437653</v>
      </c>
      <c r="X37" s="60">
        <v>601718827</v>
      </c>
      <c r="Y37" s="60">
        <v>601718826</v>
      </c>
      <c r="Z37" s="140">
        <v>100</v>
      </c>
      <c r="AA37" s="62">
        <v>1203437653</v>
      </c>
    </row>
    <row r="38" spans="1:27" ht="12.75">
      <c r="A38" s="249" t="s">
        <v>165</v>
      </c>
      <c r="B38" s="182"/>
      <c r="C38" s="155">
        <v>2478541892</v>
      </c>
      <c r="D38" s="155"/>
      <c r="E38" s="59">
        <v>2518342750</v>
      </c>
      <c r="F38" s="60">
        <v>2518342750</v>
      </c>
      <c r="G38" s="60">
        <v>2518342750</v>
      </c>
      <c r="H38" s="60">
        <v>2518342750</v>
      </c>
      <c r="I38" s="60">
        <v>2518342750</v>
      </c>
      <c r="J38" s="60">
        <v>2518342750</v>
      </c>
      <c r="K38" s="60">
        <v>2518342750</v>
      </c>
      <c r="L38" s="60">
        <v>2518342750</v>
      </c>
      <c r="M38" s="60">
        <v>2478541892</v>
      </c>
      <c r="N38" s="60">
        <v>2478541892</v>
      </c>
      <c r="O38" s="60"/>
      <c r="P38" s="60"/>
      <c r="Q38" s="60"/>
      <c r="R38" s="60"/>
      <c r="S38" s="60"/>
      <c r="T38" s="60"/>
      <c r="U38" s="60"/>
      <c r="V38" s="60"/>
      <c r="W38" s="60">
        <v>2478541892</v>
      </c>
      <c r="X38" s="60">
        <v>1259171375</v>
      </c>
      <c r="Y38" s="60">
        <v>1219370517</v>
      </c>
      <c r="Z38" s="140">
        <v>96.84</v>
      </c>
      <c r="AA38" s="62">
        <v>2518342750</v>
      </c>
    </row>
    <row r="39" spans="1:27" ht="12.75">
      <c r="A39" s="250" t="s">
        <v>59</v>
      </c>
      <c r="B39" s="253"/>
      <c r="C39" s="168">
        <f aca="true" t="shared" si="4" ref="C39:Y39">SUM(C37:C38)</f>
        <v>3688047385</v>
      </c>
      <c r="D39" s="168">
        <f>SUM(D37:D38)</f>
        <v>0</v>
      </c>
      <c r="E39" s="76">
        <f t="shared" si="4"/>
        <v>3721780403</v>
      </c>
      <c r="F39" s="77">
        <f t="shared" si="4"/>
        <v>3721780403</v>
      </c>
      <c r="G39" s="77">
        <f t="shared" si="4"/>
        <v>3721780403</v>
      </c>
      <c r="H39" s="77">
        <f t="shared" si="4"/>
        <v>3721780403</v>
      </c>
      <c r="I39" s="77">
        <f t="shared" si="4"/>
        <v>3721780403</v>
      </c>
      <c r="J39" s="77">
        <f t="shared" si="4"/>
        <v>3721780403</v>
      </c>
      <c r="K39" s="77">
        <f t="shared" si="4"/>
        <v>3721780403</v>
      </c>
      <c r="L39" s="77">
        <f t="shared" si="4"/>
        <v>3721780403</v>
      </c>
      <c r="M39" s="77">
        <f t="shared" si="4"/>
        <v>3681979545</v>
      </c>
      <c r="N39" s="77">
        <f t="shared" si="4"/>
        <v>3681979545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3681979545</v>
      </c>
      <c r="X39" s="77">
        <f t="shared" si="4"/>
        <v>1860890202</v>
      </c>
      <c r="Y39" s="77">
        <f t="shared" si="4"/>
        <v>1821089343</v>
      </c>
      <c r="Z39" s="212">
        <f>+IF(X39&lt;&gt;0,+(Y39/X39)*100,0)</f>
        <v>97.86119251113129</v>
      </c>
      <c r="AA39" s="79">
        <f>SUM(AA37:AA38)</f>
        <v>3721780403</v>
      </c>
    </row>
    <row r="40" spans="1:27" ht="12.75">
      <c r="A40" s="250" t="s">
        <v>167</v>
      </c>
      <c r="B40" s="251"/>
      <c r="C40" s="168">
        <f aca="true" t="shared" si="5" ref="C40:Y40">+C34+C39</f>
        <v>6440709666</v>
      </c>
      <c r="D40" s="168">
        <f>+D34+D39</f>
        <v>0</v>
      </c>
      <c r="E40" s="72">
        <f t="shared" si="5"/>
        <v>6368350219</v>
      </c>
      <c r="F40" s="73">
        <f t="shared" si="5"/>
        <v>6368350219</v>
      </c>
      <c r="G40" s="73">
        <f t="shared" si="5"/>
        <v>6331793259</v>
      </c>
      <c r="H40" s="73">
        <f t="shared" si="5"/>
        <v>6263253733</v>
      </c>
      <c r="I40" s="73">
        <f t="shared" si="5"/>
        <v>6347813445</v>
      </c>
      <c r="J40" s="73">
        <f t="shared" si="5"/>
        <v>6347813445</v>
      </c>
      <c r="K40" s="73">
        <f t="shared" si="5"/>
        <v>6290428914</v>
      </c>
      <c r="L40" s="73">
        <f t="shared" si="5"/>
        <v>6290428914</v>
      </c>
      <c r="M40" s="73">
        <f t="shared" si="5"/>
        <v>6365368718</v>
      </c>
      <c r="N40" s="73">
        <f t="shared" si="5"/>
        <v>6365368718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6365368718</v>
      </c>
      <c r="X40" s="73">
        <f t="shared" si="5"/>
        <v>3184175111</v>
      </c>
      <c r="Y40" s="73">
        <f t="shared" si="5"/>
        <v>3181193607</v>
      </c>
      <c r="Z40" s="170">
        <f>+IF(X40&lt;&gt;0,+(Y40/X40)*100,0)</f>
        <v>99.90636494865812</v>
      </c>
      <c r="AA40" s="74">
        <f>+AA34+AA39</f>
        <v>6368350219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15942446951</v>
      </c>
      <c r="D42" s="257">
        <f>+D25-D40</f>
        <v>0</v>
      </c>
      <c r="E42" s="258">
        <f t="shared" si="6"/>
        <v>15313914816</v>
      </c>
      <c r="F42" s="259">
        <f t="shared" si="6"/>
        <v>15313914816</v>
      </c>
      <c r="G42" s="259">
        <f t="shared" si="6"/>
        <v>15348850773</v>
      </c>
      <c r="H42" s="259">
        <f t="shared" si="6"/>
        <v>15353438505</v>
      </c>
      <c r="I42" s="259">
        <f t="shared" si="6"/>
        <v>15160317479</v>
      </c>
      <c r="J42" s="259">
        <f t="shared" si="6"/>
        <v>15160317479</v>
      </c>
      <c r="K42" s="259">
        <f t="shared" si="6"/>
        <v>15275720578</v>
      </c>
      <c r="L42" s="259">
        <f t="shared" si="6"/>
        <v>15275720578</v>
      </c>
      <c r="M42" s="259">
        <f t="shared" si="6"/>
        <v>15825338736</v>
      </c>
      <c r="N42" s="259">
        <f t="shared" si="6"/>
        <v>15825338736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15825338736</v>
      </c>
      <c r="X42" s="259">
        <f t="shared" si="6"/>
        <v>7656957409</v>
      </c>
      <c r="Y42" s="259">
        <f t="shared" si="6"/>
        <v>8168381327</v>
      </c>
      <c r="Z42" s="260">
        <f>+IF(X42&lt;&gt;0,+(Y42/X42)*100,0)</f>
        <v>106.67920546872666</v>
      </c>
      <c r="AA42" s="261">
        <f>+AA25-AA40</f>
        <v>15313914816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15603782633</v>
      </c>
      <c r="D45" s="155"/>
      <c r="E45" s="59">
        <v>14701630776</v>
      </c>
      <c r="F45" s="60">
        <v>14701630776</v>
      </c>
      <c r="G45" s="60">
        <v>14736566733</v>
      </c>
      <c r="H45" s="60">
        <v>14741154465</v>
      </c>
      <c r="I45" s="60">
        <v>14548033439</v>
      </c>
      <c r="J45" s="60">
        <v>14548033439</v>
      </c>
      <c r="K45" s="60">
        <v>14663436538</v>
      </c>
      <c r="L45" s="60">
        <v>14663436538</v>
      </c>
      <c r="M45" s="60">
        <v>15486674418</v>
      </c>
      <c r="N45" s="60">
        <v>15486674418</v>
      </c>
      <c r="O45" s="60"/>
      <c r="P45" s="60"/>
      <c r="Q45" s="60"/>
      <c r="R45" s="60"/>
      <c r="S45" s="60"/>
      <c r="T45" s="60"/>
      <c r="U45" s="60"/>
      <c r="V45" s="60"/>
      <c r="W45" s="60">
        <v>15486674418</v>
      </c>
      <c r="X45" s="60">
        <v>7350815388</v>
      </c>
      <c r="Y45" s="60">
        <v>8135859030</v>
      </c>
      <c r="Z45" s="139">
        <v>110.68</v>
      </c>
      <c r="AA45" s="62">
        <v>14701630776</v>
      </c>
    </row>
    <row r="46" spans="1:27" ht="12.75">
      <c r="A46" s="249" t="s">
        <v>171</v>
      </c>
      <c r="B46" s="182"/>
      <c r="C46" s="155">
        <v>338664318</v>
      </c>
      <c r="D46" s="155"/>
      <c r="E46" s="59">
        <v>612284040</v>
      </c>
      <c r="F46" s="60">
        <v>612284040</v>
      </c>
      <c r="G46" s="60">
        <v>612284040</v>
      </c>
      <c r="H46" s="60">
        <v>612284040</v>
      </c>
      <c r="I46" s="60">
        <v>612284040</v>
      </c>
      <c r="J46" s="60">
        <v>612284040</v>
      </c>
      <c r="K46" s="60">
        <v>612284040</v>
      </c>
      <c r="L46" s="60">
        <v>612284040</v>
      </c>
      <c r="M46" s="60">
        <v>338664318</v>
      </c>
      <c r="N46" s="60">
        <v>338664318</v>
      </c>
      <c r="O46" s="60"/>
      <c r="P46" s="60"/>
      <c r="Q46" s="60"/>
      <c r="R46" s="60"/>
      <c r="S46" s="60"/>
      <c r="T46" s="60"/>
      <c r="U46" s="60"/>
      <c r="V46" s="60"/>
      <c r="W46" s="60">
        <v>338664318</v>
      </c>
      <c r="X46" s="60">
        <v>306142020</v>
      </c>
      <c r="Y46" s="60">
        <v>32522298</v>
      </c>
      <c r="Z46" s="139">
        <v>10.62</v>
      </c>
      <c r="AA46" s="62">
        <v>612284040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15942446951</v>
      </c>
      <c r="D48" s="217">
        <f>SUM(D45:D47)</f>
        <v>0</v>
      </c>
      <c r="E48" s="264">
        <f t="shared" si="7"/>
        <v>15313914816</v>
      </c>
      <c r="F48" s="219">
        <f t="shared" si="7"/>
        <v>15313914816</v>
      </c>
      <c r="G48" s="219">
        <f t="shared" si="7"/>
        <v>15348850773</v>
      </c>
      <c r="H48" s="219">
        <f t="shared" si="7"/>
        <v>15353438505</v>
      </c>
      <c r="I48" s="219">
        <f t="shared" si="7"/>
        <v>15160317479</v>
      </c>
      <c r="J48" s="219">
        <f t="shared" si="7"/>
        <v>15160317479</v>
      </c>
      <c r="K48" s="219">
        <f t="shared" si="7"/>
        <v>15275720578</v>
      </c>
      <c r="L48" s="219">
        <f t="shared" si="7"/>
        <v>15275720578</v>
      </c>
      <c r="M48" s="219">
        <f t="shared" si="7"/>
        <v>15825338736</v>
      </c>
      <c r="N48" s="219">
        <f t="shared" si="7"/>
        <v>15825338736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15825338736</v>
      </c>
      <c r="X48" s="219">
        <f t="shared" si="7"/>
        <v>7656957408</v>
      </c>
      <c r="Y48" s="219">
        <f t="shared" si="7"/>
        <v>8168381328</v>
      </c>
      <c r="Z48" s="265">
        <f>+IF(X48&lt;&gt;0,+(Y48/X48)*100,0)</f>
        <v>106.679205495719</v>
      </c>
      <c r="AA48" s="232">
        <f>SUM(AA45:AA47)</f>
        <v>15313914816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1763236371</v>
      </c>
      <c r="D6" s="155"/>
      <c r="E6" s="59">
        <v>2069034764</v>
      </c>
      <c r="F6" s="60">
        <v>2069034764</v>
      </c>
      <c r="G6" s="60">
        <v>147979655</v>
      </c>
      <c r="H6" s="60">
        <v>234904508</v>
      </c>
      <c r="I6" s="60">
        <v>164618465</v>
      </c>
      <c r="J6" s="60">
        <v>547502628</v>
      </c>
      <c r="K6" s="60">
        <v>212197912</v>
      </c>
      <c r="L6" s="60">
        <v>153240405</v>
      </c>
      <c r="M6" s="60">
        <v>147911809</v>
      </c>
      <c r="N6" s="60">
        <v>513350126</v>
      </c>
      <c r="O6" s="60"/>
      <c r="P6" s="60"/>
      <c r="Q6" s="60"/>
      <c r="R6" s="60"/>
      <c r="S6" s="60"/>
      <c r="T6" s="60"/>
      <c r="U6" s="60"/>
      <c r="V6" s="60"/>
      <c r="W6" s="60">
        <v>1060852754</v>
      </c>
      <c r="X6" s="60">
        <v>1039185020</v>
      </c>
      <c r="Y6" s="60">
        <v>21667734</v>
      </c>
      <c r="Z6" s="140">
        <v>2.09</v>
      </c>
      <c r="AA6" s="62">
        <v>2069034764</v>
      </c>
    </row>
    <row r="7" spans="1:27" ht="12.75">
      <c r="A7" s="249" t="s">
        <v>32</v>
      </c>
      <c r="B7" s="182"/>
      <c r="C7" s="155">
        <v>4797236002</v>
      </c>
      <c r="D7" s="155"/>
      <c r="E7" s="59">
        <v>5195393489</v>
      </c>
      <c r="F7" s="60">
        <v>5195393489</v>
      </c>
      <c r="G7" s="60">
        <v>394716280</v>
      </c>
      <c r="H7" s="60">
        <v>434218939</v>
      </c>
      <c r="I7" s="60">
        <v>502375842</v>
      </c>
      <c r="J7" s="60">
        <v>1331311061</v>
      </c>
      <c r="K7" s="60">
        <v>566913284</v>
      </c>
      <c r="L7" s="60">
        <v>399256255</v>
      </c>
      <c r="M7" s="60">
        <v>360030549</v>
      </c>
      <c r="N7" s="60">
        <v>1326200088</v>
      </c>
      <c r="O7" s="60"/>
      <c r="P7" s="60"/>
      <c r="Q7" s="60"/>
      <c r="R7" s="60"/>
      <c r="S7" s="60"/>
      <c r="T7" s="60"/>
      <c r="U7" s="60"/>
      <c r="V7" s="60"/>
      <c r="W7" s="60">
        <v>2657511149</v>
      </c>
      <c r="X7" s="60">
        <v>2569910399</v>
      </c>
      <c r="Y7" s="60">
        <v>87600750</v>
      </c>
      <c r="Z7" s="140">
        <v>3.41</v>
      </c>
      <c r="AA7" s="62">
        <v>5195393489</v>
      </c>
    </row>
    <row r="8" spans="1:27" ht="12.75">
      <c r="A8" s="249" t="s">
        <v>178</v>
      </c>
      <c r="B8" s="182"/>
      <c r="C8" s="155">
        <v>198969011</v>
      </c>
      <c r="D8" s="155"/>
      <c r="E8" s="59">
        <v>310240546</v>
      </c>
      <c r="F8" s="60">
        <v>310240546</v>
      </c>
      <c r="G8" s="60">
        <v>121154377</v>
      </c>
      <c r="H8" s="60">
        <v>90516271</v>
      </c>
      <c r="I8" s="60">
        <v>145002583</v>
      </c>
      <c r="J8" s="60">
        <v>356673231</v>
      </c>
      <c r="K8" s="60">
        <v>106973553</v>
      </c>
      <c r="L8" s="60">
        <v>105680484</v>
      </c>
      <c r="M8" s="60">
        <v>140785098</v>
      </c>
      <c r="N8" s="60">
        <v>353439135</v>
      </c>
      <c r="O8" s="60"/>
      <c r="P8" s="60"/>
      <c r="Q8" s="60"/>
      <c r="R8" s="60"/>
      <c r="S8" s="60"/>
      <c r="T8" s="60"/>
      <c r="U8" s="60"/>
      <c r="V8" s="60"/>
      <c r="W8" s="60">
        <v>710112366</v>
      </c>
      <c r="X8" s="60">
        <v>168058070</v>
      </c>
      <c r="Y8" s="60">
        <v>542054296</v>
      </c>
      <c r="Z8" s="140">
        <v>322.54</v>
      </c>
      <c r="AA8" s="62">
        <v>310240546</v>
      </c>
    </row>
    <row r="9" spans="1:27" ht="12.75">
      <c r="A9" s="249" t="s">
        <v>179</v>
      </c>
      <c r="B9" s="182"/>
      <c r="C9" s="155">
        <v>1578576802</v>
      </c>
      <c r="D9" s="155"/>
      <c r="E9" s="59">
        <v>1755819867</v>
      </c>
      <c r="F9" s="60">
        <v>1755819867</v>
      </c>
      <c r="G9" s="60">
        <v>467174201</v>
      </c>
      <c r="H9" s="60">
        <v>94029020</v>
      </c>
      <c r="I9" s="60"/>
      <c r="J9" s="60">
        <v>561203221</v>
      </c>
      <c r="K9" s="60">
        <v>118979095</v>
      </c>
      <c r="L9" s="60">
        <v>4287144</v>
      </c>
      <c r="M9" s="60">
        <v>90140791</v>
      </c>
      <c r="N9" s="60">
        <v>213407030</v>
      </c>
      <c r="O9" s="60"/>
      <c r="P9" s="60"/>
      <c r="Q9" s="60"/>
      <c r="R9" s="60"/>
      <c r="S9" s="60"/>
      <c r="T9" s="60"/>
      <c r="U9" s="60"/>
      <c r="V9" s="60"/>
      <c r="W9" s="60">
        <v>774610251</v>
      </c>
      <c r="X9" s="60">
        <v>1104939812</v>
      </c>
      <c r="Y9" s="60">
        <v>-330329561</v>
      </c>
      <c r="Z9" s="140">
        <v>-29.9</v>
      </c>
      <c r="AA9" s="62">
        <v>1755819867</v>
      </c>
    </row>
    <row r="10" spans="1:27" ht="12.75">
      <c r="A10" s="249" t="s">
        <v>180</v>
      </c>
      <c r="B10" s="182"/>
      <c r="C10" s="155">
        <v>1654509179</v>
      </c>
      <c r="D10" s="155"/>
      <c r="E10" s="59">
        <v>1546169938</v>
      </c>
      <c r="F10" s="60">
        <v>1546169938</v>
      </c>
      <c r="G10" s="60">
        <v>239255242</v>
      </c>
      <c r="H10" s="60">
        <v>125844480</v>
      </c>
      <c r="I10" s="60"/>
      <c r="J10" s="60">
        <v>365099722</v>
      </c>
      <c r="K10" s="60">
        <v>-116666480</v>
      </c>
      <c r="L10" s="60">
        <v>299254000</v>
      </c>
      <c r="M10" s="60">
        <v>201072232</v>
      </c>
      <c r="N10" s="60">
        <v>383659752</v>
      </c>
      <c r="O10" s="60"/>
      <c r="P10" s="60"/>
      <c r="Q10" s="60"/>
      <c r="R10" s="60"/>
      <c r="S10" s="60"/>
      <c r="T10" s="60"/>
      <c r="U10" s="60"/>
      <c r="V10" s="60"/>
      <c r="W10" s="60">
        <v>748759474</v>
      </c>
      <c r="X10" s="60">
        <v>948309344</v>
      </c>
      <c r="Y10" s="60">
        <v>-199549870</v>
      </c>
      <c r="Z10" s="140">
        <v>-21.04</v>
      </c>
      <c r="AA10" s="62">
        <v>1546169938</v>
      </c>
    </row>
    <row r="11" spans="1:27" ht="12.75">
      <c r="A11" s="249" t="s">
        <v>181</v>
      </c>
      <c r="B11" s="182"/>
      <c r="C11" s="155">
        <v>155649329</v>
      </c>
      <c r="D11" s="155"/>
      <c r="E11" s="59">
        <v>106591640</v>
      </c>
      <c r="F11" s="60">
        <v>106591640</v>
      </c>
      <c r="G11" s="60">
        <v>26157131</v>
      </c>
      <c r="H11" s="60">
        <v>16617177</v>
      </c>
      <c r="I11" s="60">
        <v>14595176</v>
      </c>
      <c r="J11" s="60">
        <v>57369484</v>
      </c>
      <c r="K11" s="60">
        <v>14027900</v>
      </c>
      <c r="L11" s="60">
        <v>13486433</v>
      </c>
      <c r="M11" s="60">
        <v>11586474</v>
      </c>
      <c r="N11" s="60">
        <v>39100807</v>
      </c>
      <c r="O11" s="60"/>
      <c r="P11" s="60"/>
      <c r="Q11" s="60"/>
      <c r="R11" s="60"/>
      <c r="S11" s="60"/>
      <c r="T11" s="60"/>
      <c r="U11" s="60"/>
      <c r="V11" s="60"/>
      <c r="W11" s="60">
        <v>96470291</v>
      </c>
      <c r="X11" s="60">
        <v>54324012</v>
      </c>
      <c r="Y11" s="60">
        <v>42146279</v>
      </c>
      <c r="Z11" s="140">
        <v>77.58</v>
      </c>
      <c r="AA11" s="62">
        <v>106591640</v>
      </c>
    </row>
    <row r="12" spans="1:27" ht="12.75">
      <c r="A12" s="249" t="s">
        <v>182</v>
      </c>
      <c r="B12" s="182"/>
      <c r="C12" s="155">
        <v>123095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-7128469524</v>
      </c>
      <c r="D14" s="155"/>
      <c r="E14" s="59">
        <v>-8729826136</v>
      </c>
      <c r="F14" s="60">
        <v>-8729826136</v>
      </c>
      <c r="G14" s="60">
        <v>-1134224453</v>
      </c>
      <c r="H14" s="60">
        <v>-910373195</v>
      </c>
      <c r="I14" s="60">
        <v>-883092194</v>
      </c>
      <c r="J14" s="60">
        <v>-2927689842</v>
      </c>
      <c r="K14" s="60">
        <v>-747309653</v>
      </c>
      <c r="L14" s="60">
        <v>-757094809</v>
      </c>
      <c r="M14" s="60">
        <v>-775729995</v>
      </c>
      <c r="N14" s="60">
        <v>-2280134457</v>
      </c>
      <c r="O14" s="60"/>
      <c r="P14" s="60"/>
      <c r="Q14" s="60"/>
      <c r="R14" s="60"/>
      <c r="S14" s="60"/>
      <c r="T14" s="60"/>
      <c r="U14" s="60"/>
      <c r="V14" s="60"/>
      <c r="W14" s="60">
        <v>-5207824299</v>
      </c>
      <c r="X14" s="60">
        <v>-4430888618</v>
      </c>
      <c r="Y14" s="60">
        <v>-776935681</v>
      </c>
      <c r="Z14" s="140">
        <v>17.53</v>
      </c>
      <c r="AA14" s="62">
        <v>-8729826136</v>
      </c>
    </row>
    <row r="15" spans="1:27" ht="12.75">
      <c r="A15" s="249" t="s">
        <v>40</v>
      </c>
      <c r="B15" s="182"/>
      <c r="C15" s="155">
        <v>-146734631</v>
      </c>
      <c r="D15" s="155"/>
      <c r="E15" s="59">
        <v>-142392290</v>
      </c>
      <c r="F15" s="60">
        <v>-142392290</v>
      </c>
      <c r="G15" s="60">
        <v>-28512219</v>
      </c>
      <c r="H15" s="60"/>
      <c r="I15" s="60"/>
      <c r="J15" s="60">
        <v>-28512219</v>
      </c>
      <c r="K15" s="60">
        <v>-20175647</v>
      </c>
      <c r="L15" s="60">
        <v>-20242140</v>
      </c>
      <c r="M15" s="60"/>
      <c r="N15" s="60">
        <v>-40417787</v>
      </c>
      <c r="O15" s="60"/>
      <c r="P15" s="60"/>
      <c r="Q15" s="60"/>
      <c r="R15" s="60"/>
      <c r="S15" s="60"/>
      <c r="T15" s="60"/>
      <c r="U15" s="60"/>
      <c r="V15" s="60"/>
      <c r="W15" s="60">
        <v>-68930006</v>
      </c>
      <c r="X15" s="60">
        <v>-78171856</v>
      </c>
      <c r="Y15" s="60">
        <v>9241850</v>
      </c>
      <c r="Z15" s="140">
        <v>-11.82</v>
      </c>
      <c r="AA15" s="62">
        <v>-142392290</v>
      </c>
    </row>
    <row r="16" spans="1:27" ht="12.75">
      <c r="A16" s="249" t="s">
        <v>42</v>
      </c>
      <c r="B16" s="182"/>
      <c r="C16" s="155">
        <v>-52335548</v>
      </c>
      <c r="D16" s="155"/>
      <c r="E16" s="59">
        <v>-87445781</v>
      </c>
      <c r="F16" s="60">
        <v>-87445781</v>
      </c>
      <c r="G16" s="60">
        <v>-2197429</v>
      </c>
      <c r="H16" s="60"/>
      <c r="I16" s="60">
        <v>-20524492</v>
      </c>
      <c r="J16" s="60">
        <v>-22721921</v>
      </c>
      <c r="K16" s="60">
        <v>-4782979</v>
      </c>
      <c r="L16" s="60">
        <v>2315442</v>
      </c>
      <c r="M16" s="60">
        <v>-16542433</v>
      </c>
      <c r="N16" s="60">
        <v>-19009970</v>
      </c>
      <c r="O16" s="60"/>
      <c r="P16" s="60"/>
      <c r="Q16" s="60"/>
      <c r="R16" s="60"/>
      <c r="S16" s="60"/>
      <c r="T16" s="60"/>
      <c r="U16" s="60"/>
      <c r="V16" s="60"/>
      <c r="W16" s="60">
        <v>-41731891</v>
      </c>
      <c r="X16" s="60">
        <v>-96558430</v>
      </c>
      <c r="Y16" s="60">
        <v>54826539</v>
      </c>
      <c r="Z16" s="140">
        <v>-56.78</v>
      </c>
      <c r="AA16" s="62">
        <v>-87445781</v>
      </c>
    </row>
    <row r="17" spans="1:27" ht="12.75">
      <c r="A17" s="250" t="s">
        <v>185</v>
      </c>
      <c r="B17" s="251"/>
      <c r="C17" s="168">
        <f aca="true" t="shared" si="0" ref="C17:Y17">SUM(C6:C16)</f>
        <v>2820760086</v>
      </c>
      <c r="D17" s="168">
        <f t="shared" si="0"/>
        <v>0</v>
      </c>
      <c r="E17" s="72">
        <f t="shared" si="0"/>
        <v>2023586037</v>
      </c>
      <c r="F17" s="73">
        <f t="shared" si="0"/>
        <v>2023586037</v>
      </c>
      <c r="G17" s="73">
        <f t="shared" si="0"/>
        <v>231502785</v>
      </c>
      <c r="H17" s="73">
        <f t="shared" si="0"/>
        <v>85757200</v>
      </c>
      <c r="I17" s="73">
        <f t="shared" si="0"/>
        <v>-77024620</v>
      </c>
      <c r="J17" s="73">
        <f t="shared" si="0"/>
        <v>240235365</v>
      </c>
      <c r="K17" s="73">
        <f t="shared" si="0"/>
        <v>130156985</v>
      </c>
      <c r="L17" s="73">
        <f t="shared" si="0"/>
        <v>200183214</v>
      </c>
      <c r="M17" s="73">
        <f t="shared" si="0"/>
        <v>159254525</v>
      </c>
      <c r="N17" s="73">
        <f t="shared" si="0"/>
        <v>489594724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729830089</v>
      </c>
      <c r="X17" s="73">
        <f t="shared" si="0"/>
        <v>1279107753</v>
      </c>
      <c r="Y17" s="73">
        <f t="shared" si="0"/>
        <v>-549277664</v>
      </c>
      <c r="Z17" s="170">
        <f>+IF(X17&lt;&gt;0,+(Y17/X17)*100,0)</f>
        <v>-42.942251167795085</v>
      </c>
      <c r="AA17" s="74">
        <f>SUM(AA6:AA16)</f>
        <v>2023586037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-3202967</v>
      </c>
      <c r="F23" s="60">
        <v>-3202967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-1560000</v>
      </c>
      <c r="Y23" s="159">
        <v>1560000</v>
      </c>
      <c r="Z23" s="141">
        <v>-100</v>
      </c>
      <c r="AA23" s="225">
        <v>-3202967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-1742980757</v>
      </c>
      <c r="D26" s="155"/>
      <c r="E26" s="59">
        <v>-1728084330</v>
      </c>
      <c r="F26" s="60">
        <v>-1728084330</v>
      </c>
      <c r="G26" s="60">
        <v>-320793936</v>
      </c>
      <c r="H26" s="60">
        <v>-115090796</v>
      </c>
      <c r="I26" s="60">
        <v>-76577875</v>
      </c>
      <c r="J26" s="60">
        <v>-512462607</v>
      </c>
      <c r="K26" s="60">
        <v>-69688317</v>
      </c>
      <c r="L26" s="60">
        <v>-82221973</v>
      </c>
      <c r="M26" s="60">
        <v>-88595073</v>
      </c>
      <c r="N26" s="60">
        <v>-240505363</v>
      </c>
      <c r="O26" s="60"/>
      <c r="P26" s="60"/>
      <c r="Q26" s="60"/>
      <c r="R26" s="60"/>
      <c r="S26" s="60"/>
      <c r="T26" s="60"/>
      <c r="U26" s="60"/>
      <c r="V26" s="60"/>
      <c r="W26" s="60">
        <v>-752967970</v>
      </c>
      <c r="X26" s="60">
        <v>-924872103</v>
      </c>
      <c r="Y26" s="60">
        <v>171904133</v>
      </c>
      <c r="Z26" s="140">
        <v>-18.59</v>
      </c>
      <c r="AA26" s="62">
        <v>-1728084330</v>
      </c>
    </row>
    <row r="27" spans="1:27" ht="12.75">
      <c r="A27" s="250" t="s">
        <v>192</v>
      </c>
      <c r="B27" s="251"/>
      <c r="C27" s="168">
        <f aca="true" t="shared" si="1" ref="C27:Y27">SUM(C21:C26)</f>
        <v>-1742980757</v>
      </c>
      <c r="D27" s="168">
        <f>SUM(D21:D26)</f>
        <v>0</v>
      </c>
      <c r="E27" s="72">
        <f t="shared" si="1"/>
        <v>-1731287297</v>
      </c>
      <c r="F27" s="73">
        <f t="shared" si="1"/>
        <v>-1731287297</v>
      </c>
      <c r="G27" s="73">
        <f t="shared" si="1"/>
        <v>-320793936</v>
      </c>
      <c r="H27" s="73">
        <f t="shared" si="1"/>
        <v>-115090796</v>
      </c>
      <c r="I27" s="73">
        <f t="shared" si="1"/>
        <v>-76577875</v>
      </c>
      <c r="J27" s="73">
        <f t="shared" si="1"/>
        <v>-512462607</v>
      </c>
      <c r="K27" s="73">
        <f t="shared" si="1"/>
        <v>-69688317</v>
      </c>
      <c r="L27" s="73">
        <f t="shared" si="1"/>
        <v>-82221973</v>
      </c>
      <c r="M27" s="73">
        <f t="shared" si="1"/>
        <v>-88595073</v>
      </c>
      <c r="N27" s="73">
        <f t="shared" si="1"/>
        <v>-240505363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-752967970</v>
      </c>
      <c r="X27" s="73">
        <f t="shared" si="1"/>
        <v>-926432103</v>
      </c>
      <c r="Y27" s="73">
        <f t="shared" si="1"/>
        <v>173464133</v>
      </c>
      <c r="Z27" s="170">
        <f>+IF(X27&lt;&gt;0,+(Y27/X27)*100,0)</f>
        <v>-18.72389055153457</v>
      </c>
      <c r="AA27" s="74">
        <f>SUM(AA21:AA26)</f>
        <v>-1731287297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148289700</v>
      </c>
      <c r="F32" s="60">
        <v>148289700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148289700</v>
      </c>
      <c r="Y32" s="60">
        <v>-148289700</v>
      </c>
      <c r="Z32" s="140">
        <v>-100</v>
      </c>
      <c r="AA32" s="62">
        <v>148289700</v>
      </c>
    </row>
    <row r="33" spans="1:27" ht="12.75">
      <c r="A33" s="249" t="s">
        <v>196</v>
      </c>
      <c r="B33" s="182"/>
      <c r="C33" s="155"/>
      <c r="D33" s="155"/>
      <c r="E33" s="59">
        <v>7880421</v>
      </c>
      <c r="F33" s="60">
        <v>7880421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3360000</v>
      </c>
      <c r="Y33" s="60">
        <v>-3360000</v>
      </c>
      <c r="Z33" s="140">
        <v>-100</v>
      </c>
      <c r="AA33" s="62">
        <v>7880421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-86407312</v>
      </c>
      <c r="D35" s="155"/>
      <c r="E35" s="59">
        <v>-83305638</v>
      </c>
      <c r="F35" s="60">
        <v>-83305638</v>
      </c>
      <c r="G35" s="60">
        <v>-23871780</v>
      </c>
      <c r="H35" s="60"/>
      <c r="I35" s="60"/>
      <c r="J35" s="60">
        <v>-23871780</v>
      </c>
      <c r="K35" s="60">
        <v>-7475719</v>
      </c>
      <c r="L35" s="60">
        <v>-7537132</v>
      </c>
      <c r="M35" s="60"/>
      <c r="N35" s="60">
        <v>-15012851</v>
      </c>
      <c r="O35" s="60"/>
      <c r="P35" s="60"/>
      <c r="Q35" s="60"/>
      <c r="R35" s="60"/>
      <c r="S35" s="60"/>
      <c r="T35" s="60"/>
      <c r="U35" s="60"/>
      <c r="V35" s="60"/>
      <c r="W35" s="60">
        <v>-38884631</v>
      </c>
      <c r="X35" s="60">
        <v>-38884386</v>
      </c>
      <c r="Y35" s="60">
        <v>-245</v>
      </c>
      <c r="Z35" s="140"/>
      <c r="AA35" s="62">
        <v>-83305638</v>
      </c>
    </row>
    <row r="36" spans="1:27" ht="12.75">
      <c r="A36" s="250" t="s">
        <v>198</v>
      </c>
      <c r="B36" s="251"/>
      <c r="C36" s="168">
        <f aca="true" t="shared" si="2" ref="C36:Y36">SUM(C31:C35)</f>
        <v>-86407312</v>
      </c>
      <c r="D36" s="168">
        <f>SUM(D31:D35)</f>
        <v>0</v>
      </c>
      <c r="E36" s="72">
        <f t="shared" si="2"/>
        <v>72864483</v>
      </c>
      <c r="F36" s="73">
        <f t="shared" si="2"/>
        <v>72864483</v>
      </c>
      <c r="G36" s="73">
        <f t="shared" si="2"/>
        <v>-23871780</v>
      </c>
      <c r="H36" s="73">
        <f t="shared" si="2"/>
        <v>0</v>
      </c>
      <c r="I36" s="73">
        <f t="shared" si="2"/>
        <v>0</v>
      </c>
      <c r="J36" s="73">
        <f t="shared" si="2"/>
        <v>-23871780</v>
      </c>
      <c r="K36" s="73">
        <f t="shared" si="2"/>
        <v>-7475719</v>
      </c>
      <c r="L36" s="73">
        <f t="shared" si="2"/>
        <v>-7537132</v>
      </c>
      <c r="M36" s="73">
        <f t="shared" si="2"/>
        <v>0</v>
      </c>
      <c r="N36" s="73">
        <f t="shared" si="2"/>
        <v>-15012851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-38884631</v>
      </c>
      <c r="X36" s="73">
        <f t="shared" si="2"/>
        <v>112765314</v>
      </c>
      <c r="Y36" s="73">
        <f t="shared" si="2"/>
        <v>-151649945</v>
      </c>
      <c r="Z36" s="170">
        <f>+IF(X36&lt;&gt;0,+(Y36/X36)*100,0)</f>
        <v>-134.48279406201095</v>
      </c>
      <c r="AA36" s="74">
        <f>SUM(AA31:AA35)</f>
        <v>72864483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991372017</v>
      </c>
      <c r="D38" s="153">
        <f>+D17+D27+D36</f>
        <v>0</v>
      </c>
      <c r="E38" s="99">
        <f t="shared" si="3"/>
        <v>365163223</v>
      </c>
      <c r="F38" s="100">
        <f t="shared" si="3"/>
        <v>365163223</v>
      </c>
      <c r="G38" s="100">
        <f t="shared" si="3"/>
        <v>-113162931</v>
      </c>
      <c r="H38" s="100">
        <f t="shared" si="3"/>
        <v>-29333596</v>
      </c>
      <c r="I38" s="100">
        <f t="shared" si="3"/>
        <v>-153602495</v>
      </c>
      <c r="J38" s="100">
        <f t="shared" si="3"/>
        <v>-296099022</v>
      </c>
      <c r="K38" s="100">
        <f t="shared" si="3"/>
        <v>52992949</v>
      </c>
      <c r="L38" s="100">
        <f t="shared" si="3"/>
        <v>110424109</v>
      </c>
      <c r="M38" s="100">
        <f t="shared" si="3"/>
        <v>70659452</v>
      </c>
      <c r="N38" s="100">
        <f t="shared" si="3"/>
        <v>234076510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-62022512</v>
      </c>
      <c r="X38" s="100">
        <f t="shared" si="3"/>
        <v>465440964</v>
      </c>
      <c r="Y38" s="100">
        <f t="shared" si="3"/>
        <v>-527463476</v>
      </c>
      <c r="Z38" s="137">
        <f>+IF(X38&lt;&gt;0,+(Y38/X38)*100,0)</f>
        <v>-113.32553788712075</v>
      </c>
      <c r="AA38" s="102">
        <f>+AA17+AA27+AA36</f>
        <v>365163223</v>
      </c>
    </row>
    <row r="39" spans="1:27" ht="12.75">
      <c r="A39" s="249" t="s">
        <v>200</v>
      </c>
      <c r="B39" s="182"/>
      <c r="C39" s="153">
        <v>1630373742</v>
      </c>
      <c r="D39" s="153"/>
      <c r="E39" s="99">
        <v>2001445029</v>
      </c>
      <c r="F39" s="100">
        <v>2001445029</v>
      </c>
      <c r="G39" s="100">
        <v>2549876301</v>
      </c>
      <c r="H39" s="100">
        <v>2436713370</v>
      </c>
      <c r="I39" s="100">
        <v>2407379774</v>
      </c>
      <c r="J39" s="100">
        <v>2549876301</v>
      </c>
      <c r="K39" s="100">
        <v>2253777279</v>
      </c>
      <c r="L39" s="100">
        <v>2306770228</v>
      </c>
      <c r="M39" s="100">
        <v>2417194337</v>
      </c>
      <c r="N39" s="100">
        <v>2253777279</v>
      </c>
      <c r="O39" s="100"/>
      <c r="P39" s="100"/>
      <c r="Q39" s="100"/>
      <c r="R39" s="100"/>
      <c r="S39" s="100"/>
      <c r="T39" s="100"/>
      <c r="U39" s="100"/>
      <c r="V39" s="100"/>
      <c r="W39" s="100">
        <v>2549876301</v>
      </c>
      <c r="X39" s="100">
        <v>2001445029</v>
      </c>
      <c r="Y39" s="100">
        <v>548431272</v>
      </c>
      <c r="Z39" s="137">
        <v>27.4</v>
      </c>
      <c r="AA39" s="102">
        <v>2001445029</v>
      </c>
    </row>
    <row r="40" spans="1:27" ht="12.75">
      <c r="A40" s="269" t="s">
        <v>201</v>
      </c>
      <c r="B40" s="256"/>
      <c r="C40" s="257">
        <v>2621745759</v>
      </c>
      <c r="D40" s="257"/>
      <c r="E40" s="258">
        <v>2366608253</v>
      </c>
      <c r="F40" s="259">
        <v>2366608253</v>
      </c>
      <c r="G40" s="259">
        <v>2436713370</v>
      </c>
      <c r="H40" s="259">
        <v>2407379774</v>
      </c>
      <c r="I40" s="259">
        <v>2253777279</v>
      </c>
      <c r="J40" s="259">
        <v>2253777279</v>
      </c>
      <c r="K40" s="259">
        <v>2306770228</v>
      </c>
      <c r="L40" s="259">
        <v>2417194337</v>
      </c>
      <c r="M40" s="259">
        <v>2487853789</v>
      </c>
      <c r="N40" s="259">
        <v>2487853789</v>
      </c>
      <c r="O40" s="259"/>
      <c r="P40" s="259"/>
      <c r="Q40" s="259"/>
      <c r="R40" s="259"/>
      <c r="S40" s="259"/>
      <c r="T40" s="259"/>
      <c r="U40" s="259"/>
      <c r="V40" s="259"/>
      <c r="W40" s="259">
        <v>2487853789</v>
      </c>
      <c r="X40" s="259">
        <v>2466885994</v>
      </c>
      <c r="Y40" s="259">
        <v>20967795</v>
      </c>
      <c r="Z40" s="260">
        <v>0.85</v>
      </c>
      <c r="AA40" s="261">
        <v>2366608253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657353136</v>
      </c>
      <c r="D5" s="200">
        <f t="shared" si="0"/>
        <v>0</v>
      </c>
      <c r="E5" s="106">
        <f t="shared" si="0"/>
        <v>742142512</v>
      </c>
      <c r="F5" s="106">
        <f t="shared" si="0"/>
        <v>742142512</v>
      </c>
      <c r="G5" s="106">
        <f t="shared" si="0"/>
        <v>14120323</v>
      </c>
      <c r="H5" s="106">
        <f t="shared" si="0"/>
        <v>11142423</v>
      </c>
      <c r="I5" s="106">
        <f t="shared" si="0"/>
        <v>56565274</v>
      </c>
      <c r="J5" s="106">
        <f t="shared" si="0"/>
        <v>81828020</v>
      </c>
      <c r="K5" s="106">
        <f t="shared" si="0"/>
        <v>21647079</v>
      </c>
      <c r="L5" s="106">
        <f t="shared" si="0"/>
        <v>32918037</v>
      </c>
      <c r="M5" s="106">
        <f t="shared" si="0"/>
        <v>28180313</v>
      </c>
      <c r="N5" s="106">
        <f t="shared" si="0"/>
        <v>82745429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164573449</v>
      </c>
      <c r="X5" s="106">
        <f t="shared" si="0"/>
        <v>371071257</v>
      </c>
      <c r="Y5" s="106">
        <f t="shared" si="0"/>
        <v>-206497808</v>
      </c>
      <c r="Z5" s="201">
        <f>+IF(X5&lt;&gt;0,+(Y5/X5)*100,0)</f>
        <v>-55.64909814612776</v>
      </c>
      <c r="AA5" s="199">
        <f>SUM(AA11:AA18)</f>
        <v>742142512</v>
      </c>
    </row>
    <row r="6" spans="1:27" ht="12.75">
      <c r="A6" s="291" t="s">
        <v>206</v>
      </c>
      <c r="B6" s="142"/>
      <c r="C6" s="62">
        <v>117746142</v>
      </c>
      <c r="D6" s="156"/>
      <c r="E6" s="60">
        <v>255090130</v>
      </c>
      <c r="F6" s="60">
        <v>255090130</v>
      </c>
      <c r="G6" s="60">
        <v>1520644</v>
      </c>
      <c r="H6" s="60">
        <v>9354349</v>
      </c>
      <c r="I6" s="60">
        <v>17782958</v>
      </c>
      <c r="J6" s="60">
        <v>28657951</v>
      </c>
      <c r="K6" s="60">
        <v>6023932</v>
      </c>
      <c r="L6" s="60">
        <v>9276797</v>
      </c>
      <c r="M6" s="60">
        <v>9841721</v>
      </c>
      <c r="N6" s="60">
        <v>25142450</v>
      </c>
      <c r="O6" s="60"/>
      <c r="P6" s="60"/>
      <c r="Q6" s="60"/>
      <c r="R6" s="60"/>
      <c r="S6" s="60"/>
      <c r="T6" s="60"/>
      <c r="U6" s="60"/>
      <c r="V6" s="60"/>
      <c r="W6" s="60">
        <v>53800401</v>
      </c>
      <c r="X6" s="60">
        <v>127545065</v>
      </c>
      <c r="Y6" s="60">
        <v>-73744664</v>
      </c>
      <c r="Z6" s="140">
        <v>-57.82</v>
      </c>
      <c r="AA6" s="155">
        <v>255090130</v>
      </c>
    </row>
    <row r="7" spans="1:27" ht="12.75">
      <c r="A7" s="291" t="s">
        <v>207</v>
      </c>
      <c r="B7" s="142"/>
      <c r="C7" s="62">
        <v>67348331</v>
      </c>
      <c r="D7" s="156"/>
      <c r="E7" s="60">
        <v>45302610</v>
      </c>
      <c r="F7" s="60">
        <v>45302610</v>
      </c>
      <c r="G7" s="60">
        <v>779963</v>
      </c>
      <c r="H7" s="60">
        <v>1694449</v>
      </c>
      <c r="I7" s="60">
        <v>1800514</v>
      </c>
      <c r="J7" s="60">
        <v>4274926</v>
      </c>
      <c r="K7" s="60">
        <v>4596402</v>
      </c>
      <c r="L7" s="60">
        <v>1984719</v>
      </c>
      <c r="M7" s="60">
        <v>2950300</v>
      </c>
      <c r="N7" s="60">
        <v>9531421</v>
      </c>
      <c r="O7" s="60"/>
      <c r="P7" s="60"/>
      <c r="Q7" s="60"/>
      <c r="R7" s="60"/>
      <c r="S7" s="60"/>
      <c r="T7" s="60"/>
      <c r="U7" s="60"/>
      <c r="V7" s="60"/>
      <c r="W7" s="60">
        <v>13806347</v>
      </c>
      <c r="X7" s="60">
        <v>22651305</v>
      </c>
      <c r="Y7" s="60">
        <v>-8844958</v>
      </c>
      <c r="Z7" s="140">
        <v>-39.05</v>
      </c>
      <c r="AA7" s="155">
        <v>45302610</v>
      </c>
    </row>
    <row r="8" spans="1:27" ht="12.75">
      <c r="A8" s="291" t="s">
        <v>208</v>
      </c>
      <c r="B8" s="142"/>
      <c r="C8" s="62">
        <v>100556376</v>
      </c>
      <c r="D8" s="156"/>
      <c r="E8" s="60">
        <v>81764990</v>
      </c>
      <c r="F8" s="60">
        <v>81764990</v>
      </c>
      <c r="G8" s="60">
        <v>2175112</v>
      </c>
      <c r="H8" s="60">
        <v>72919</v>
      </c>
      <c r="I8" s="60">
        <v>22687916</v>
      </c>
      <c r="J8" s="60">
        <v>24935947</v>
      </c>
      <c r="K8" s="60">
        <v>3378864</v>
      </c>
      <c r="L8" s="60">
        <v>8143723</v>
      </c>
      <c r="M8" s="60">
        <v>6895055</v>
      </c>
      <c r="N8" s="60">
        <v>18417642</v>
      </c>
      <c r="O8" s="60"/>
      <c r="P8" s="60"/>
      <c r="Q8" s="60"/>
      <c r="R8" s="60"/>
      <c r="S8" s="60"/>
      <c r="T8" s="60"/>
      <c r="U8" s="60"/>
      <c r="V8" s="60"/>
      <c r="W8" s="60">
        <v>43353589</v>
      </c>
      <c r="X8" s="60">
        <v>40882495</v>
      </c>
      <c r="Y8" s="60">
        <v>2471094</v>
      </c>
      <c r="Z8" s="140">
        <v>6.04</v>
      </c>
      <c r="AA8" s="155">
        <v>81764990</v>
      </c>
    </row>
    <row r="9" spans="1:27" ht="12.75">
      <c r="A9" s="291" t="s">
        <v>209</v>
      </c>
      <c r="B9" s="142"/>
      <c r="C9" s="62">
        <v>3049437</v>
      </c>
      <c r="D9" s="156"/>
      <c r="E9" s="60">
        <v>70207710</v>
      </c>
      <c r="F9" s="60">
        <v>70207710</v>
      </c>
      <c r="G9" s="60">
        <v>46829</v>
      </c>
      <c r="H9" s="60">
        <v>1832060</v>
      </c>
      <c r="I9" s="60">
        <v>6631727</v>
      </c>
      <c r="J9" s="60">
        <v>8510616</v>
      </c>
      <c r="K9" s="60">
        <v>1255104</v>
      </c>
      <c r="L9" s="60">
        <v>1509364</v>
      </c>
      <c r="M9" s="60">
        <v>750336</v>
      </c>
      <c r="N9" s="60">
        <v>3514804</v>
      </c>
      <c r="O9" s="60"/>
      <c r="P9" s="60"/>
      <c r="Q9" s="60"/>
      <c r="R9" s="60"/>
      <c r="S9" s="60"/>
      <c r="T9" s="60"/>
      <c r="U9" s="60"/>
      <c r="V9" s="60"/>
      <c r="W9" s="60">
        <v>12025420</v>
      </c>
      <c r="X9" s="60">
        <v>35103855</v>
      </c>
      <c r="Y9" s="60">
        <v>-23078435</v>
      </c>
      <c r="Z9" s="140">
        <v>-65.74</v>
      </c>
      <c r="AA9" s="155">
        <v>70207710</v>
      </c>
    </row>
    <row r="10" spans="1:27" ht="12.75">
      <c r="A10" s="291" t="s">
        <v>210</v>
      </c>
      <c r="B10" s="142"/>
      <c r="C10" s="62">
        <v>235801864</v>
      </c>
      <c r="D10" s="156"/>
      <c r="E10" s="60">
        <v>3500000</v>
      </c>
      <c r="F10" s="60">
        <v>3500000</v>
      </c>
      <c r="G10" s="60">
        <v>81556</v>
      </c>
      <c r="H10" s="60">
        <v>578073</v>
      </c>
      <c r="I10" s="60">
        <v>1362376</v>
      </c>
      <c r="J10" s="60">
        <v>2022005</v>
      </c>
      <c r="K10" s="60"/>
      <c r="L10" s="60"/>
      <c r="M10" s="60">
        <v>805524</v>
      </c>
      <c r="N10" s="60">
        <v>805524</v>
      </c>
      <c r="O10" s="60"/>
      <c r="P10" s="60"/>
      <c r="Q10" s="60"/>
      <c r="R10" s="60"/>
      <c r="S10" s="60"/>
      <c r="T10" s="60"/>
      <c r="U10" s="60"/>
      <c r="V10" s="60"/>
      <c r="W10" s="60">
        <v>2827529</v>
      </c>
      <c r="X10" s="60">
        <v>1750000</v>
      </c>
      <c r="Y10" s="60">
        <v>1077529</v>
      </c>
      <c r="Z10" s="140">
        <v>61.57</v>
      </c>
      <c r="AA10" s="155">
        <v>3500000</v>
      </c>
    </row>
    <row r="11" spans="1:27" ht="12.75">
      <c r="A11" s="292" t="s">
        <v>211</v>
      </c>
      <c r="B11" s="142"/>
      <c r="C11" s="293">
        <f aca="true" t="shared" si="1" ref="C11:Y11">SUM(C6:C10)</f>
        <v>524502150</v>
      </c>
      <c r="D11" s="294">
        <f t="shared" si="1"/>
        <v>0</v>
      </c>
      <c r="E11" s="295">
        <f t="shared" si="1"/>
        <v>455865440</v>
      </c>
      <c r="F11" s="295">
        <f t="shared" si="1"/>
        <v>455865440</v>
      </c>
      <c r="G11" s="295">
        <f t="shared" si="1"/>
        <v>4604104</v>
      </c>
      <c r="H11" s="295">
        <f t="shared" si="1"/>
        <v>13531850</v>
      </c>
      <c r="I11" s="295">
        <f t="shared" si="1"/>
        <v>50265491</v>
      </c>
      <c r="J11" s="295">
        <f t="shared" si="1"/>
        <v>68401445</v>
      </c>
      <c r="K11" s="295">
        <f t="shared" si="1"/>
        <v>15254302</v>
      </c>
      <c r="L11" s="295">
        <f t="shared" si="1"/>
        <v>20914603</v>
      </c>
      <c r="M11" s="295">
        <f t="shared" si="1"/>
        <v>21242936</v>
      </c>
      <c r="N11" s="295">
        <f t="shared" si="1"/>
        <v>57411841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125813286</v>
      </c>
      <c r="X11" s="295">
        <f t="shared" si="1"/>
        <v>227932720</v>
      </c>
      <c r="Y11" s="295">
        <f t="shared" si="1"/>
        <v>-102119434</v>
      </c>
      <c r="Z11" s="296">
        <f>+IF(X11&lt;&gt;0,+(Y11/X11)*100,0)</f>
        <v>-44.80244609023224</v>
      </c>
      <c r="AA11" s="297">
        <f>SUM(AA6:AA10)</f>
        <v>455865440</v>
      </c>
    </row>
    <row r="12" spans="1:27" ht="12.75">
      <c r="A12" s="298" t="s">
        <v>212</v>
      </c>
      <c r="B12" s="136"/>
      <c r="C12" s="62">
        <v>26262952</v>
      </c>
      <c r="D12" s="156"/>
      <c r="E12" s="60">
        <v>87809007</v>
      </c>
      <c r="F12" s="60">
        <v>87809007</v>
      </c>
      <c r="G12" s="60">
        <v>678289</v>
      </c>
      <c r="H12" s="60">
        <v>593677</v>
      </c>
      <c r="I12" s="60">
        <v>1012878</v>
      </c>
      <c r="J12" s="60">
        <v>2284844</v>
      </c>
      <c r="K12" s="60">
        <v>79343</v>
      </c>
      <c r="L12" s="60">
        <v>237436</v>
      </c>
      <c r="M12" s="60">
        <v>1744536</v>
      </c>
      <c r="N12" s="60">
        <v>2061315</v>
      </c>
      <c r="O12" s="60"/>
      <c r="P12" s="60"/>
      <c r="Q12" s="60"/>
      <c r="R12" s="60"/>
      <c r="S12" s="60"/>
      <c r="T12" s="60"/>
      <c r="U12" s="60"/>
      <c r="V12" s="60"/>
      <c r="W12" s="60">
        <v>4346159</v>
      </c>
      <c r="X12" s="60">
        <v>43904504</v>
      </c>
      <c r="Y12" s="60">
        <v>-39558345</v>
      </c>
      <c r="Z12" s="140">
        <v>-90.1</v>
      </c>
      <c r="AA12" s="155">
        <v>87809007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105866695</v>
      </c>
      <c r="D15" s="156"/>
      <c r="E15" s="60">
        <v>191818065</v>
      </c>
      <c r="F15" s="60">
        <v>191818065</v>
      </c>
      <c r="G15" s="60">
        <v>8837930</v>
      </c>
      <c r="H15" s="60">
        <v>-5783039</v>
      </c>
      <c r="I15" s="60">
        <v>8047040</v>
      </c>
      <c r="J15" s="60">
        <v>11101931</v>
      </c>
      <c r="K15" s="60">
        <v>6313434</v>
      </c>
      <c r="L15" s="60">
        <v>11765998</v>
      </c>
      <c r="M15" s="60">
        <v>5192841</v>
      </c>
      <c r="N15" s="60">
        <v>23272273</v>
      </c>
      <c r="O15" s="60"/>
      <c r="P15" s="60"/>
      <c r="Q15" s="60"/>
      <c r="R15" s="60"/>
      <c r="S15" s="60"/>
      <c r="T15" s="60"/>
      <c r="U15" s="60"/>
      <c r="V15" s="60"/>
      <c r="W15" s="60">
        <v>34374204</v>
      </c>
      <c r="X15" s="60">
        <v>95909033</v>
      </c>
      <c r="Y15" s="60">
        <v>-61534829</v>
      </c>
      <c r="Z15" s="140">
        <v>-64.16</v>
      </c>
      <c r="AA15" s="155">
        <v>191818065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721339</v>
      </c>
      <c r="D18" s="276"/>
      <c r="E18" s="82">
        <v>6650000</v>
      </c>
      <c r="F18" s="82">
        <v>6650000</v>
      </c>
      <c r="G18" s="82"/>
      <c r="H18" s="82">
        <v>2799935</v>
      </c>
      <c r="I18" s="82">
        <v>-2760135</v>
      </c>
      <c r="J18" s="82">
        <v>39800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39800</v>
      </c>
      <c r="X18" s="82">
        <v>3325000</v>
      </c>
      <c r="Y18" s="82">
        <v>-3285200</v>
      </c>
      <c r="Z18" s="270">
        <v>-98.8</v>
      </c>
      <c r="AA18" s="278">
        <v>6650000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986103837</v>
      </c>
      <c r="D20" s="154">
        <f t="shared" si="2"/>
        <v>0</v>
      </c>
      <c r="E20" s="100">
        <f t="shared" si="2"/>
        <v>997936597</v>
      </c>
      <c r="F20" s="100">
        <f t="shared" si="2"/>
        <v>997936597</v>
      </c>
      <c r="G20" s="100">
        <f t="shared" si="2"/>
        <v>35859480</v>
      </c>
      <c r="H20" s="100">
        <f t="shared" si="2"/>
        <v>20930268</v>
      </c>
      <c r="I20" s="100">
        <f t="shared" si="2"/>
        <v>36440920</v>
      </c>
      <c r="J20" s="100">
        <f t="shared" si="2"/>
        <v>93230668</v>
      </c>
      <c r="K20" s="100">
        <f t="shared" si="2"/>
        <v>59476540</v>
      </c>
      <c r="L20" s="100">
        <f t="shared" si="2"/>
        <v>67802949</v>
      </c>
      <c r="M20" s="100">
        <f t="shared" si="2"/>
        <v>85900075</v>
      </c>
      <c r="N20" s="100">
        <f t="shared" si="2"/>
        <v>213179564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306410232</v>
      </c>
      <c r="X20" s="100">
        <f t="shared" si="2"/>
        <v>498968299</v>
      </c>
      <c r="Y20" s="100">
        <f t="shared" si="2"/>
        <v>-192558067</v>
      </c>
      <c r="Z20" s="137">
        <f>+IF(X20&lt;&gt;0,+(Y20/X20)*100,0)</f>
        <v>-38.59124264726084</v>
      </c>
      <c r="AA20" s="153">
        <f>SUM(AA26:AA33)</f>
        <v>997936597</v>
      </c>
    </row>
    <row r="21" spans="1:27" ht="12.75">
      <c r="A21" s="291" t="s">
        <v>206</v>
      </c>
      <c r="B21" s="142"/>
      <c r="C21" s="62">
        <v>322419322</v>
      </c>
      <c r="D21" s="156"/>
      <c r="E21" s="60">
        <v>290693620</v>
      </c>
      <c r="F21" s="60">
        <v>290693620</v>
      </c>
      <c r="G21" s="60">
        <v>14262699</v>
      </c>
      <c r="H21" s="60">
        <v>-5872870</v>
      </c>
      <c r="I21" s="60">
        <v>-2240042</v>
      </c>
      <c r="J21" s="60">
        <v>6149787</v>
      </c>
      <c r="K21" s="60">
        <v>14614691</v>
      </c>
      <c r="L21" s="60">
        <v>12679901</v>
      </c>
      <c r="M21" s="60">
        <v>30610841</v>
      </c>
      <c r="N21" s="60">
        <v>57905433</v>
      </c>
      <c r="O21" s="60"/>
      <c r="P21" s="60"/>
      <c r="Q21" s="60"/>
      <c r="R21" s="60"/>
      <c r="S21" s="60"/>
      <c r="T21" s="60"/>
      <c r="U21" s="60"/>
      <c r="V21" s="60"/>
      <c r="W21" s="60">
        <v>64055220</v>
      </c>
      <c r="X21" s="60">
        <v>145346810</v>
      </c>
      <c r="Y21" s="60">
        <v>-81291590</v>
      </c>
      <c r="Z21" s="140">
        <v>-55.93</v>
      </c>
      <c r="AA21" s="155">
        <v>290693620</v>
      </c>
    </row>
    <row r="22" spans="1:27" ht="12.75">
      <c r="A22" s="291" t="s">
        <v>207</v>
      </c>
      <c r="B22" s="142"/>
      <c r="C22" s="62">
        <v>238188115</v>
      </c>
      <c r="D22" s="156"/>
      <c r="E22" s="60">
        <v>173698010</v>
      </c>
      <c r="F22" s="60">
        <v>173698010</v>
      </c>
      <c r="G22" s="60">
        <v>3167887</v>
      </c>
      <c r="H22" s="60">
        <v>12131853</v>
      </c>
      <c r="I22" s="60">
        <v>5589633</v>
      </c>
      <c r="J22" s="60">
        <v>20889373</v>
      </c>
      <c r="K22" s="60">
        <v>10153401</v>
      </c>
      <c r="L22" s="60">
        <v>23940126</v>
      </c>
      <c r="M22" s="60">
        <v>4918487</v>
      </c>
      <c r="N22" s="60">
        <v>39012014</v>
      </c>
      <c r="O22" s="60"/>
      <c r="P22" s="60"/>
      <c r="Q22" s="60"/>
      <c r="R22" s="60"/>
      <c r="S22" s="60"/>
      <c r="T22" s="60"/>
      <c r="U22" s="60"/>
      <c r="V22" s="60"/>
      <c r="W22" s="60">
        <v>59901387</v>
      </c>
      <c r="X22" s="60">
        <v>86849005</v>
      </c>
      <c r="Y22" s="60">
        <v>-26947618</v>
      </c>
      <c r="Z22" s="140">
        <v>-31.03</v>
      </c>
      <c r="AA22" s="155">
        <v>173698010</v>
      </c>
    </row>
    <row r="23" spans="1:27" ht="12.75">
      <c r="A23" s="291" t="s">
        <v>208</v>
      </c>
      <c r="B23" s="142"/>
      <c r="C23" s="62">
        <v>140314647</v>
      </c>
      <c r="D23" s="156"/>
      <c r="E23" s="60">
        <v>159500000</v>
      </c>
      <c r="F23" s="60">
        <v>159500000</v>
      </c>
      <c r="G23" s="60">
        <v>11310635</v>
      </c>
      <c r="H23" s="60">
        <v>3086697</v>
      </c>
      <c r="I23" s="60">
        <v>16038961</v>
      </c>
      <c r="J23" s="60">
        <v>30436293</v>
      </c>
      <c r="K23" s="60">
        <v>8431501</v>
      </c>
      <c r="L23" s="60">
        <v>8566045</v>
      </c>
      <c r="M23" s="60">
        <v>15290023</v>
      </c>
      <c r="N23" s="60">
        <v>32287569</v>
      </c>
      <c r="O23" s="60"/>
      <c r="P23" s="60"/>
      <c r="Q23" s="60"/>
      <c r="R23" s="60"/>
      <c r="S23" s="60"/>
      <c r="T23" s="60"/>
      <c r="U23" s="60"/>
      <c r="V23" s="60"/>
      <c r="W23" s="60">
        <v>62723862</v>
      </c>
      <c r="X23" s="60">
        <v>79750000</v>
      </c>
      <c r="Y23" s="60">
        <v>-17026138</v>
      </c>
      <c r="Z23" s="140">
        <v>-21.35</v>
      </c>
      <c r="AA23" s="155">
        <v>159500000</v>
      </c>
    </row>
    <row r="24" spans="1:27" ht="12.75">
      <c r="A24" s="291" t="s">
        <v>209</v>
      </c>
      <c r="B24" s="142"/>
      <c r="C24" s="62">
        <v>201952931</v>
      </c>
      <c r="D24" s="156"/>
      <c r="E24" s="60">
        <v>246100000</v>
      </c>
      <c r="F24" s="60">
        <v>246100000</v>
      </c>
      <c r="G24" s="60">
        <v>2760589</v>
      </c>
      <c r="H24" s="60">
        <v>10555428</v>
      </c>
      <c r="I24" s="60">
        <v>11362338</v>
      </c>
      <c r="J24" s="60">
        <v>24678355</v>
      </c>
      <c r="K24" s="60">
        <v>19644156</v>
      </c>
      <c r="L24" s="60">
        <v>15910004</v>
      </c>
      <c r="M24" s="60">
        <v>19669249</v>
      </c>
      <c r="N24" s="60">
        <v>55223409</v>
      </c>
      <c r="O24" s="60"/>
      <c r="P24" s="60"/>
      <c r="Q24" s="60"/>
      <c r="R24" s="60"/>
      <c r="S24" s="60"/>
      <c r="T24" s="60"/>
      <c r="U24" s="60"/>
      <c r="V24" s="60"/>
      <c r="W24" s="60">
        <v>79901764</v>
      </c>
      <c r="X24" s="60">
        <v>123050000</v>
      </c>
      <c r="Y24" s="60">
        <v>-43148236</v>
      </c>
      <c r="Z24" s="140">
        <v>-35.07</v>
      </c>
      <c r="AA24" s="155">
        <v>246100000</v>
      </c>
    </row>
    <row r="25" spans="1:27" ht="12.75">
      <c r="A25" s="291" t="s">
        <v>210</v>
      </c>
      <c r="B25" s="142"/>
      <c r="C25" s="62">
        <v>9186846</v>
      </c>
      <c r="D25" s="156"/>
      <c r="E25" s="60">
        <v>18648920</v>
      </c>
      <c r="F25" s="60">
        <v>18648920</v>
      </c>
      <c r="G25" s="60">
        <v>2276455</v>
      </c>
      <c r="H25" s="60">
        <v>305934</v>
      </c>
      <c r="I25" s="60">
        <v>1108109</v>
      </c>
      <c r="J25" s="60">
        <v>3690498</v>
      </c>
      <c r="K25" s="60">
        <v>609828</v>
      </c>
      <c r="L25" s="60">
        <v>94074</v>
      </c>
      <c r="M25" s="60">
        <v>5300888</v>
      </c>
      <c r="N25" s="60">
        <v>6004790</v>
      </c>
      <c r="O25" s="60"/>
      <c r="P25" s="60"/>
      <c r="Q25" s="60"/>
      <c r="R25" s="60"/>
      <c r="S25" s="60"/>
      <c r="T25" s="60"/>
      <c r="U25" s="60"/>
      <c r="V25" s="60"/>
      <c r="W25" s="60">
        <v>9695288</v>
      </c>
      <c r="X25" s="60">
        <v>9324460</v>
      </c>
      <c r="Y25" s="60">
        <v>370828</v>
      </c>
      <c r="Z25" s="140">
        <v>3.98</v>
      </c>
      <c r="AA25" s="155">
        <v>18648920</v>
      </c>
    </row>
    <row r="26" spans="1:27" ht="12.75">
      <c r="A26" s="292" t="s">
        <v>211</v>
      </c>
      <c r="B26" s="302"/>
      <c r="C26" s="293">
        <f aca="true" t="shared" si="3" ref="C26:Y26">SUM(C21:C25)</f>
        <v>912061861</v>
      </c>
      <c r="D26" s="294">
        <f t="shared" si="3"/>
        <v>0</v>
      </c>
      <c r="E26" s="295">
        <f t="shared" si="3"/>
        <v>888640550</v>
      </c>
      <c r="F26" s="295">
        <f t="shared" si="3"/>
        <v>888640550</v>
      </c>
      <c r="G26" s="295">
        <f t="shared" si="3"/>
        <v>33778265</v>
      </c>
      <c r="H26" s="295">
        <f t="shared" si="3"/>
        <v>20207042</v>
      </c>
      <c r="I26" s="295">
        <f t="shared" si="3"/>
        <v>31858999</v>
      </c>
      <c r="J26" s="295">
        <f t="shared" si="3"/>
        <v>85844306</v>
      </c>
      <c r="K26" s="295">
        <f t="shared" si="3"/>
        <v>53453577</v>
      </c>
      <c r="L26" s="295">
        <f t="shared" si="3"/>
        <v>61190150</v>
      </c>
      <c r="M26" s="295">
        <f t="shared" si="3"/>
        <v>75789488</v>
      </c>
      <c r="N26" s="295">
        <f t="shared" si="3"/>
        <v>190433215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276277521</v>
      </c>
      <c r="X26" s="295">
        <f t="shared" si="3"/>
        <v>444320275</v>
      </c>
      <c r="Y26" s="295">
        <f t="shared" si="3"/>
        <v>-168042754</v>
      </c>
      <c r="Z26" s="296">
        <f>+IF(X26&lt;&gt;0,+(Y26/X26)*100,0)</f>
        <v>-37.820185900812206</v>
      </c>
      <c r="AA26" s="297">
        <f>SUM(AA21:AA25)</f>
        <v>888640550</v>
      </c>
    </row>
    <row r="27" spans="1:27" ht="12.75">
      <c r="A27" s="298" t="s">
        <v>212</v>
      </c>
      <c r="B27" s="147"/>
      <c r="C27" s="62">
        <v>50487438</v>
      </c>
      <c r="D27" s="156"/>
      <c r="E27" s="60">
        <v>63953547</v>
      </c>
      <c r="F27" s="60">
        <v>63953547</v>
      </c>
      <c r="G27" s="60">
        <v>1277988</v>
      </c>
      <c r="H27" s="60">
        <v>1293181</v>
      </c>
      <c r="I27" s="60">
        <v>4784218</v>
      </c>
      <c r="J27" s="60">
        <v>7355387</v>
      </c>
      <c r="K27" s="60">
        <v>5265447</v>
      </c>
      <c r="L27" s="60">
        <v>5663361</v>
      </c>
      <c r="M27" s="60">
        <v>7339489</v>
      </c>
      <c r="N27" s="60">
        <v>18268297</v>
      </c>
      <c r="O27" s="60"/>
      <c r="P27" s="60"/>
      <c r="Q27" s="60"/>
      <c r="R27" s="60"/>
      <c r="S27" s="60"/>
      <c r="T27" s="60"/>
      <c r="U27" s="60"/>
      <c r="V27" s="60"/>
      <c r="W27" s="60">
        <v>25623684</v>
      </c>
      <c r="X27" s="60">
        <v>31976774</v>
      </c>
      <c r="Y27" s="60">
        <v>-6353090</v>
      </c>
      <c r="Z27" s="140">
        <v>-19.87</v>
      </c>
      <c r="AA27" s="155">
        <v>63953547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16792704</v>
      </c>
      <c r="D30" s="156"/>
      <c r="E30" s="60">
        <v>39342500</v>
      </c>
      <c r="F30" s="60">
        <v>39342500</v>
      </c>
      <c r="G30" s="60">
        <v>803227</v>
      </c>
      <c r="H30" s="60">
        <v>-569955</v>
      </c>
      <c r="I30" s="60">
        <v>-202297</v>
      </c>
      <c r="J30" s="60">
        <v>30975</v>
      </c>
      <c r="K30" s="60">
        <v>757516</v>
      </c>
      <c r="L30" s="60">
        <v>949438</v>
      </c>
      <c r="M30" s="60">
        <v>2771098</v>
      </c>
      <c r="N30" s="60">
        <v>4478052</v>
      </c>
      <c r="O30" s="60"/>
      <c r="P30" s="60"/>
      <c r="Q30" s="60"/>
      <c r="R30" s="60"/>
      <c r="S30" s="60"/>
      <c r="T30" s="60"/>
      <c r="U30" s="60"/>
      <c r="V30" s="60"/>
      <c r="W30" s="60">
        <v>4509027</v>
      </c>
      <c r="X30" s="60">
        <v>19671250</v>
      </c>
      <c r="Y30" s="60">
        <v>-15162223</v>
      </c>
      <c r="Z30" s="140">
        <v>-77.08</v>
      </c>
      <c r="AA30" s="155">
        <v>39342500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>
        <v>1000000</v>
      </c>
      <c r="F32" s="60">
        <v>1000000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500000</v>
      </c>
      <c r="Y32" s="60">
        <v>-500000</v>
      </c>
      <c r="Z32" s="140">
        <v>-100</v>
      </c>
      <c r="AA32" s="155">
        <v>1000000</v>
      </c>
    </row>
    <row r="33" spans="1:27" ht="12.75">
      <c r="A33" s="298" t="s">
        <v>218</v>
      </c>
      <c r="B33" s="136"/>
      <c r="C33" s="84">
        <v>6761834</v>
      </c>
      <c r="D33" s="276"/>
      <c r="E33" s="82">
        <v>5000000</v>
      </c>
      <c r="F33" s="82">
        <v>5000000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2500000</v>
      </c>
      <c r="Y33" s="82">
        <v>-2500000</v>
      </c>
      <c r="Z33" s="270">
        <v>-100</v>
      </c>
      <c r="AA33" s="278">
        <v>5000000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440165464</v>
      </c>
      <c r="D36" s="156">
        <f t="shared" si="4"/>
        <v>0</v>
      </c>
      <c r="E36" s="60">
        <f t="shared" si="4"/>
        <v>545783750</v>
      </c>
      <c r="F36" s="60">
        <f t="shared" si="4"/>
        <v>545783750</v>
      </c>
      <c r="G36" s="60">
        <f t="shared" si="4"/>
        <v>15783343</v>
      </c>
      <c r="H36" s="60">
        <f t="shared" si="4"/>
        <v>3481479</v>
      </c>
      <c r="I36" s="60">
        <f t="shared" si="4"/>
        <v>15542916</v>
      </c>
      <c r="J36" s="60">
        <f t="shared" si="4"/>
        <v>34807738</v>
      </c>
      <c r="K36" s="60">
        <f t="shared" si="4"/>
        <v>20638623</v>
      </c>
      <c r="L36" s="60">
        <f t="shared" si="4"/>
        <v>21956698</v>
      </c>
      <c r="M36" s="60">
        <f t="shared" si="4"/>
        <v>40452562</v>
      </c>
      <c r="N36" s="60">
        <f t="shared" si="4"/>
        <v>83047883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117855621</v>
      </c>
      <c r="X36" s="60">
        <f t="shared" si="4"/>
        <v>272891875</v>
      </c>
      <c r="Y36" s="60">
        <f t="shared" si="4"/>
        <v>-155036254</v>
      </c>
      <c r="Z36" s="140">
        <f aca="true" t="shared" si="5" ref="Z36:Z49">+IF(X36&lt;&gt;0,+(Y36/X36)*100,0)</f>
        <v>-56.81233785359127</v>
      </c>
      <c r="AA36" s="155">
        <f>AA6+AA21</f>
        <v>545783750</v>
      </c>
    </row>
    <row r="37" spans="1:27" ht="12.75">
      <c r="A37" s="291" t="s">
        <v>207</v>
      </c>
      <c r="B37" s="142"/>
      <c r="C37" s="62">
        <f t="shared" si="4"/>
        <v>305536446</v>
      </c>
      <c r="D37" s="156">
        <f t="shared" si="4"/>
        <v>0</v>
      </c>
      <c r="E37" s="60">
        <f t="shared" si="4"/>
        <v>219000620</v>
      </c>
      <c r="F37" s="60">
        <f t="shared" si="4"/>
        <v>219000620</v>
      </c>
      <c r="G37" s="60">
        <f t="shared" si="4"/>
        <v>3947850</v>
      </c>
      <c r="H37" s="60">
        <f t="shared" si="4"/>
        <v>13826302</v>
      </c>
      <c r="I37" s="60">
        <f t="shared" si="4"/>
        <v>7390147</v>
      </c>
      <c r="J37" s="60">
        <f t="shared" si="4"/>
        <v>25164299</v>
      </c>
      <c r="K37" s="60">
        <f t="shared" si="4"/>
        <v>14749803</v>
      </c>
      <c r="L37" s="60">
        <f t="shared" si="4"/>
        <v>25924845</v>
      </c>
      <c r="M37" s="60">
        <f t="shared" si="4"/>
        <v>7868787</v>
      </c>
      <c r="N37" s="60">
        <f t="shared" si="4"/>
        <v>48543435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73707734</v>
      </c>
      <c r="X37" s="60">
        <f t="shared" si="4"/>
        <v>109500310</v>
      </c>
      <c r="Y37" s="60">
        <f t="shared" si="4"/>
        <v>-35792576</v>
      </c>
      <c r="Z37" s="140">
        <f t="shared" si="5"/>
        <v>-32.687191479183944</v>
      </c>
      <c r="AA37" s="155">
        <f>AA7+AA22</f>
        <v>219000620</v>
      </c>
    </row>
    <row r="38" spans="1:27" ht="12.75">
      <c r="A38" s="291" t="s">
        <v>208</v>
      </c>
      <c r="B38" s="142"/>
      <c r="C38" s="62">
        <f t="shared" si="4"/>
        <v>240871023</v>
      </c>
      <c r="D38" s="156">
        <f t="shared" si="4"/>
        <v>0</v>
      </c>
      <c r="E38" s="60">
        <f t="shared" si="4"/>
        <v>241264990</v>
      </c>
      <c r="F38" s="60">
        <f t="shared" si="4"/>
        <v>241264990</v>
      </c>
      <c r="G38" s="60">
        <f t="shared" si="4"/>
        <v>13485747</v>
      </c>
      <c r="H38" s="60">
        <f t="shared" si="4"/>
        <v>3159616</v>
      </c>
      <c r="I38" s="60">
        <f t="shared" si="4"/>
        <v>38726877</v>
      </c>
      <c r="J38" s="60">
        <f t="shared" si="4"/>
        <v>55372240</v>
      </c>
      <c r="K38" s="60">
        <f t="shared" si="4"/>
        <v>11810365</v>
      </c>
      <c r="L38" s="60">
        <f t="shared" si="4"/>
        <v>16709768</v>
      </c>
      <c r="M38" s="60">
        <f t="shared" si="4"/>
        <v>22185078</v>
      </c>
      <c r="N38" s="60">
        <f t="shared" si="4"/>
        <v>50705211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106077451</v>
      </c>
      <c r="X38" s="60">
        <f t="shared" si="4"/>
        <v>120632495</v>
      </c>
      <c r="Y38" s="60">
        <f t="shared" si="4"/>
        <v>-14555044</v>
      </c>
      <c r="Z38" s="140">
        <f t="shared" si="5"/>
        <v>-12.065608027090876</v>
      </c>
      <c r="AA38" s="155">
        <f>AA8+AA23</f>
        <v>241264990</v>
      </c>
    </row>
    <row r="39" spans="1:27" ht="12.75">
      <c r="A39" s="291" t="s">
        <v>209</v>
      </c>
      <c r="B39" s="142"/>
      <c r="C39" s="62">
        <f t="shared" si="4"/>
        <v>205002368</v>
      </c>
      <c r="D39" s="156">
        <f t="shared" si="4"/>
        <v>0</v>
      </c>
      <c r="E39" s="60">
        <f t="shared" si="4"/>
        <v>316307710</v>
      </c>
      <c r="F39" s="60">
        <f t="shared" si="4"/>
        <v>316307710</v>
      </c>
      <c r="G39" s="60">
        <f t="shared" si="4"/>
        <v>2807418</v>
      </c>
      <c r="H39" s="60">
        <f t="shared" si="4"/>
        <v>12387488</v>
      </c>
      <c r="I39" s="60">
        <f t="shared" si="4"/>
        <v>17994065</v>
      </c>
      <c r="J39" s="60">
        <f t="shared" si="4"/>
        <v>33188971</v>
      </c>
      <c r="K39" s="60">
        <f t="shared" si="4"/>
        <v>20899260</v>
      </c>
      <c r="L39" s="60">
        <f t="shared" si="4"/>
        <v>17419368</v>
      </c>
      <c r="M39" s="60">
        <f t="shared" si="4"/>
        <v>20419585</v>
      </c>
      <c r="N39" s="60">
        <f t="shared" si="4"/>
        <v>58738213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91927184</v>
      </c>
      <c r="X39" s="60">
        <f t="shared" si="4"/>
        <v>158153855</v>
      </c>
      <c r="Y39" s="60">
        <f t="shared" si="4"/>
        <v>-66226671</v>
      </c>
      <c r="Z39" s="140">
        <f t="shared" si="5"/>
        <v>-41.87483827061945</v>
      </c>
      <c r="AA39" s="155">
        <f>AA9+AA24</f>
        <v>316307710</v>
      </c>
    </row>
    <row r="40" spans="1:27" ht="12.75">
      <c r="A40" s="291" t="s">
        <v>210</v>
      </c>
      <c r="B40" s="142"/>
      <c r="C40" s="62">
        <f t="shared" si="4"/>
        <v>244988710</v>
      </c>
      <c r="D40" s="156">
        <f t="shared" si="4"/>
        <v>0</v>
      </c>
      <c r="E40" s="60">
        <f t="shared" si="4"/>
        <v>22148920</v>
      </c>
      <c r="F40" s="60">
        <f t="shared" si="4"/>
        <v>22148920</v>
      </c>
      <c r="G40" s="60">
        <f t="shared" si="4"/>
        <v>2358011</v>
      </c>
      <c r="H40" s="60">
        <f t="shared" si="4"/>
        <v>884007</v>
      </c>
      <c r="I40" s="60">
        <f t="shared" si="4"/>
        <v>2470485</v>
      </c>
      <c r="J40" s="60">
        <f t="shared" si="4"/>
        <v>5712503</v>
      </c>
      <c r="K40" s="60">
        <f t="shared" si="4"/>
        <v>609828</v>
      </c>
      <c r="L40" s="60">
        <f t="shared" si="4"/>
        <v>94074</v>
      </c>
      <c r="M40" s="60">
        <f t="shared" si="4"/>
        <v>6106412</v>
      </c>
      <c r="N40" s="60">
        <f t="shared" si="4"/>
        <v>6810314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12522817</v>
      </c>
      <c r="X40" s="60">
        <f t="shared" si="4"/>
        <v>11074460</v>
      </c>
      <c r="Y40" s="60">
        <f t="shared" si="4"/>
        <v>1448357</v>
      </c>
      <c r="Z40" s="140">
        <f t="shared" si="5"/>
        <v>13.078353256050407</v>
      </c>
      <c r="AA40" s="155">
        <f>AA10+AA25</f>
        <v>22148920</v>
      </c>
    </row>
    <row r="41" spans="1:27" ht="12.75">
      <c r="A41" s="292" t="s">
        <v>211</v>
      </c>
      <c r="B41" s="142"/>
      <c r="C41" s="293">
        <f aca="true" t="shared" si="6" ref="C41:Y41">SUM(C36:C40)</f>
        <v>1436564011</v>
      </c>
      <c r="D41" s="294">
        <f t="shared" si="6"/>
        <v>0</v>
      </c>
      <c r="E41" s="295">
        <f t="shared" si="6"/>
        <v>1344505990</v>
      </c>
      <c r="F41" s="295">
        <f t="shared" si="6"/>
        <v>1344505990</v>
      </c>
      <c r="G41" s="295">
        <f t="shared" si="6"/>
        <v>38382369</v>
      </c>
      <c r="H41" s="295">
        <f t="shared" si="6"/>
        <v>33738892</v>
      </c>
      <c r="I41" s="295">
        <f t="shared" si="6"/>
        <v>82124490</v>
      </c>
      <c r="J41" s="295">
        <f t="shared" si="6"/>
        <v>154245751</v>
      </c>
      <c r="K41" s="295">
        <f t="shared" si="6"/>
        <v>68707879</v>
      </c>
      <c r="L41" s="295">
        <f t="shared" si="6"/>
        <v>82104753</v>
      </c>
      <c r="M41" s="295">
        <f t="shared" si="6"/>
        <v>97032424</v>
      </c>
      <c r="N41" s="295">
        <f t="shared" si="6"/>
        <v>247845056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402090807</v>
      </c>
      <c r="X41" s="295">
        <f t="shared" si="6"/>
        <v>672252995</v>
      </c>
      <c r="Y41" s="295">
        <f t="shared" si="6"/>
        <v>-270162188</v>
      </c>
      <c r="Z41" s="296">
        <f t="shared" si="5"/>
        <v>-40.18757670242882</v>
      </c>
      <c r="AA41" s="297">
        <f>SUM(AA36:AA40)</f>
        <v>1344505990</v>
      </c>
    </row>
    <row r="42" spans="1:27" ht="12.75">
      <c r="A42" s="298" t="s">
        <v>212</v>
      </c>
      <c r="B42" s="136"/>
      <c r="C42" s="95">
        <f aca="true" t="shared" si="7" ref="C42:Y48">C12+C27</f>
        <v>76750390</v>
      </c>
      <c r="D42" s="129">
        <f t="shared" si="7"/>
        <v>0</v>
      </c>
      <c r="E42" s="54">
        <f t="shared" si="7"/>
        <v>151762554</v>
      </c>
      <c r="F42" s="54">
        <f t="shared" si="7"/>
        <v>151762554</v>
      </c>
      <c r="G42" s="54">
        <f t="shared" si="7"/>
        <v>1956277</v>
      </c>
      <c r="H42" s="54">
        <f t="shared" si="7"/>
        <v>1886858</v>
      </c>
      <c r="I42" s="54">
        <f t="shared" si="7"/>
        <v>5797096</v>
      </c>
      <c r="J42" s="54">
        <f t="shared" si="7"/>
        <v>9640231</v>
      </c>
      <c r="K42" s="54">
        <f t="shared" si="7"/>
        <v>5344790</v>
      </c>
      <c r="L42" s="54">
        <f t="shared" si="7"/>
        <v>5900797</v>
      </c>
      <c r="M42" s="54">
        <f t="shared" si="7"/>
        <v>9084025</v>
      </c>
      <c r="N42" s="54">
        <f t="shared" si="7"/>
        <v>20329612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29969843</v>
      </c>
      <c r="X42" s="54">
        <f t="shared" si="7"/>
        <v>75881278</v>
      </c>
      <c r="Y42" s="54">
        <f t="shared" si="7"/>
        <v>-45911435</v>
      </c>
      <c r="Z42" s="184">
        <f t="shared" si="5"/>
        <v>-60.5042985701954</v>
      </c>
      <c r="AA42" s="130">
        <f aca="true" t="shared" si="8" ref="AA42:AA48">AA12+AA27</f>
        <v>151762554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122659399</v>
      </c>
      <c r="D45" s="129">
        <f t="shared" si="7"/>
        <v>0</v>
      </c>
      <c r="E45" s="54">
        <f t="shared" si="7"/>
        <v>231160565</v>
      </c>
      <c r="F45" s="54">
        <f t="shared" si="7"/>
        <v>231160565</v>
      </c>
      <c r="G45" s="54">
        <f t="shared" si="7"/>
        <v>9641157</v>
      </c>
      <c r="H45" s="54">
        <f t="shared" si="7"/>
        <v>-6352994</v>
      </c>
      <c r="I45" s="54">
        <f t="shared" si="7"/>
        <v>7844743</v>
      </c>
      <c r="J45" s="54">
        <f t="shared" si="7"/>
        <v>11132906</v>
      </c>
      <c r="K45" s="54">
        <f t="shared" si="7"/>
        <v>7070950</v>
      </c>
      <c r="L45" s="54">
        <f t="shared" si="7"/>
        <v>12715436</v>
      </c>
      <c r="M45" s="54">
        <f t="shared" si="7"/>
        <v>7963939</v>
      </c>
      <c r="N45" s="54">
        <f t="shared" si="7"/>
        <v>27750325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38883231</v>
      </c>
      <c r="X45" s="54">
        <f t="shared" si="7"/>
        <v>115580283</v>
      </c>
      <c r="Y45" s="54">
        <f t="shared" si="7"/>
        <v>-76697052</v>
      </c>
      <c r="Z45" s="184">
        <f t="shared" si="5"/>
        <v>-66.35824901034376</v>
      </c>
      <c r="AA45" s="130">
        <f t="shared" si="8"/>
        <v>231160565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1000000</v>
      </c>
      <c r="F47" s="54">
        <f t="shared" si="7"/>
        <v>1000000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500000</v>
      </c>
      <c r="Y47" s="54">
        <f t="shared" si="7"/>
        <v>-500000</v>
      </c>
      <c r="Z47" s="184">
        <f t="shared" si="5"/>
        <v>-100</v>
      </c>
      <c r="AA47" s="130">
        <f t="shared" si="8"/>
        <v>1000000</v>
      </c>
    </row>
    <row r="48" spans="1:27" ht="12.75">
      <c r="A48" s="298" t="s">
        <v>218</v>
      </c>
      <c r="B48" s="136"/>
      <c r="C48" s="95">
        <f t="shared" si="7"/>
        <v>7483173</v>
      </c>
      <c r="D48" s="129">
        <f t="shared" si="7"/>
        <v>0</v>
      </c>
      <c r="E48" s="54">
        <f t="shared" si="7"/>
        <v>11650000</v>
      </c>
      <c r="F48" s="54">
        <f t="shared" si="7"/>
        <v>11650000</v>
      </c>
      <c r="G48" s="54">
        <f t="shared" si="7"/>
        <v>0</v>
      </c>
      <c r="H48" s="54">
        <f t="shared" si="7"/>
        <v>2799935</v>
      </c>
      <c r="I48" s="54">
        <f t="shared" si="7"/>
        <v>-2760135</v>
      </c>
      <c r="J48" s="54">
        <f t="shared" si="7"/>
        <v>39800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39800</v>
      </c>
      <c r="X48" s="54">
        <f t="shared" si="7"/>
        <v>5825000</v>
      </c>
      <c r="Y48" s="54">
        <f t="shared" si="7"/>
        <v>-5785200</v>
      </c>
      <c r="Z48" s="184">
        <f t="shared" si="5"/>
        <v>-99.3167381974249</v>
      </c>
      <c r="AA48" s="130">
        <f t="shared" si="8"/>
        <v>11650000</v>
      </c>
    </row>
    <row r="49" spans="1:27" ht="12.75">
      <c r="A49" s="308" t="s">
        <v>221</v>
      </c>
      <c r="B49" s="149"/>
      <c r="C49" s="239">
        <f aca="true" t="shared" si="9" ref="C49:Y49">SUM(C41:C48)</f>
        <v>1643456973</v>
      </c>
      <c r="D49" s="218">
        <f t="shared" si="9"/>
        <v>0</v>
      </c>
      <c r="E49" s="220">
        <f t="shared" si="9"/>
        <v>1740079109</v>
      </c>
      <c r="F49" s="220">
        <f t="shared" si="9"/>
        <v>1740079109</v>
      </c>
      <c r="G49" s="220">
        <f t="shared" si="9"/>
        <v>49979803</v>
      </c>
      <c r="H49" s="220">
        <f t="shared" si="9"/>
        <v>32072691</v>
      </c>
      <c r="I49" s="220">
        <f t="shared" si="9"/>
        <v>93006194</v>
      </c>
      <c r="J49" s="220">
        <f t="shared" si="9"/>
        <v>175058688</v>
      </c>
      <c r="K49" s="220">
        <f t="shared" si="9"/>
        <v>81123619</v>
      </c>
      <c r="L49" s="220">
        <f t="shared" si="9"/>
        <v>100720986</v>
      </c>
      <c r="M49" s="220">
        <f t="shared" si="9"/>
        <v>114080388</v>
      </c>
      <c r="N49" s="220">
        <f t="shared" si="9"/>
        <v>295924993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470983681</v>
      </c>
      <c r="X49" s="220">
        <f t="shared" si="9"/>
        <v>870039556</v>
      </c>
      <c r="Y49" s="220">
        <f t="shared" si="9"/>
        <v>-399055875</v>
      </c>
      <c r="Z49" s="221">
        <f t="shared" si="5"/>
        <v>-45.86640598671815</v>
      </c>
      <c r="AA49" s="222">
        <f>SUM(AA41:AA48)</f>
        <v>1740079109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334923901</v>
      </c>
      <c r="D51" s="129">
        <f t="shared" si="10"/>
        <v>0</v>
      </c>
      <c r="E51" s="54">
        <f t="shared" si="10"/>
        <v>463177670</v>
      </c>
      <c r="F51" s="54">
        <f t="shared" si="10"/>
        <v>463177670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231588835</v>
      </c>
      <c r="Y51" s="54">
        <f t="shared" si="10"/>
        <v>-231588835</v>
      </c>
      <c r="Z51" s="184">
        <f>+IF(X51&lt;&gt;0,+(Y51/X51)*100,0)</f>
        <v>-100</v>
      </c>
      <c r="AA51" s="130">
        <f>SUM(AA57:AA61)</f>
        <v>463177670</v>
      </c>
    </row>
    <row r="52" spans="1:27" ht="12.75">
      <c r="A52" s="310" t="s">
        <v>206</v>
      </c>
      <c r="B52" s="142"/>
      <c r="C52" s="62">
        <v>20303780</v>
      </c>
      <c r="D52" s="156"/>
      <c r="E52" s="60">
        <v>59334830</v>
      </c>
      <c r="F52" s="60">
        <v>59334830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29667415</v>
      </c>
      <c r="Y52" s="60">
        <v>-29667415</v>
      </c>
      <c r="Z52" s="140">
        <v>-100</v>
      </c>
      <c r="AA52" s="155">
        <v>59334830</v>
      </c>
    </row>
    <row r="53" spans="1:27" ht="12.75">
      <c r="A53" s="310" t="s">
        <v>207</v>
      </c>
      <c r="B53" s="142"/>
      <c r="C53" s="62">
        <v>25333353</v>
      </c>
      <c r="D53" s="156"/>
      <c r="E53" s="60">
        <v>33391210</v>
      </c>
      <c r="F53" s="60">
        <v>33391210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16695605</v>
      </c>
      <c r="Y53" s="60">
        <v>-16695605</v>
      </c>
      <c r="Z53" s="140">
        <v>-100</v>
      </c>
      <c r="AA53" s="155">
        <v>33391210</v>
      </c>
    </row>
    <row r="54" spans="1:27" ht="12.75">
      <c r="A54" s="310" t="s">
        <v>208</v>
      </c>
      <c r="B54" s="142"/>
      <c r="C54" s="62">
        <v>43956028</v>
      </c>
      <c r="D54" s="156"/>
      <c r="E54" s="60">
        <v>147794700</v>
      </c>
      <c r="F54" s="60">
        <v>147794700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73897350</v>
      </c>
      <c r="Y54" s="60">
        <v>-73897350</v>
      </c>
      <c r="Z54" s="140">
        <v>-100</v>
      </c>
      <c r="AA54" s="155">
        <v>147794700</v>
      </c>
    </row>
    <row r="55" spans="1:27" ht="12.75">
      <c r="A55" s="310" t="s">
        <v>209</v>
      </c>
      <c r="B55" s="142"/>
      <c r="C55" s="62">
        <v>46227343</v>
      </c>
      <c r="D55" s="156"/>
      <c r="E55" s="60">
        <v>70599520</v>
      </c>
      <c r="F55" s="60">
        <v>70599520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35299760</v>
      </c>
      <c r="Y55" s="60">
        <v>-35299760</v>
      </c>
      <c r="Z55" s="140">
        <v>-100</v>
      </c>
      <c r="AA55" s="155">
        <v>70599520</v>
      </c>
    </row>
    <row r="56" spans="1:27" ht="12.75">
      <c r="A56" s="310" t="s">
        <v>210</v>
      </c>
      <c r="B56" s="142"/>
      <c r="C56" s="62">
        <v>16763925</v>
      </c>
      <c r="D56" s="156"/>
      <c r="E56" s="60">
        <v>3983340</v>
      </c>
      <c r="F56" s="60">
        <v>3983340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1991670</v>
      </c>
      <c r="Y56" s="60">
        <v>-1991670</v>
      </c>
      <c r="Z56" s="140">
        <v>-100</v>
      </c>
      <c r="AA56" s="155">
        <v>3983340</v>
      </c>
    </row>
    <row r="57" spans="1:27" ht="12.75">
      <c r="A57" s="138" t="s">
        <v>211</v>
      </c>
      <c r="B57" s="142"/>
      <c r="C57" s="293">
        <f aca="true" t="shared" si="11" ref="C57:Y57">SUM(C52:C56)</f>
        <v>152584429</v>
      </c>
      <c r="D57" s="294">
        <f t="shared" si="11"/>
        <v>0</v>
      </c>
      <c r="E57" s="295">
        <f t="shared" si="11"/>
        <v>315103600</v>
      </c>
      <c r="F57" s="295">
        <f t="shared" si="11"/>
        <v>315103600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157551800</v>
      </c>
      <c r="Y57" s="295">
        <f t="shared" si="11"/>
        <v>-157551800</v>
      </c>
      <c r="Z57" s="296">
        <f>+IF(X57&lt;&gt;0,+(Y57/X57)*100,0)</f>
        <v>-100</v>
      </c>
      <c r="AA57" s="297">
        <f>SUM(AA52:AA56)</f>
        <v>315103600</v>
      </c>
    </row>
    <row r="58" spans="1:27" ht="12.75">
      <c r="A58" s="311" t="s">
        <v>212</v>
      </c>
      <c r="B58" s="136"/>
      <c r="C58" s="62">
        <v>19620449</v>
      </c>
      <c r="D58" s="156"/>
      <c r="E58" s="60">
        <v>19225920</v>
      </c>
      <c r="F58" s="60">
        <v>19225920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9612960</v>
      </c>
      <c r="Y58" s="60">
        <v>-9612960</v>
      </c>
      <c r="Z58" s="140">
        <v>-100</v>
      </c>
      <c r="AA58" s="155">
        <v>19225920</v>
      </c>
    </row>
    <row r="59" spans="1:27" ht="12.75">
      <c r="A59" s="311" t="s">
        <v>213</v>
      </c>
      <c r="B59" s="136"/>
      <c r="C59" s="273">
        <v>685209</v>
      </c>
      <c r="D59" s="274"/>
      <c r="E59" s="275">
        <v>638000</v>
      </c>
      <c r="F59" s="275">
        <v>638000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319000</v>
      </c>
      <c r="Y59" s="275">
        <v>-319000</v>
      </c>
      <c r="Z59" s="140">
        <v>-100</v>
      </c>
      <c r="AA59" s="277">
        <v>638000</v>
      </c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162033814</v>
      </c>
      <c r="D61" s="156"/>
      <c r="E61" s="60">
        <v>128210150</v>
      </c>
      <c r="F61" s="60">
        <v>128210150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64105075</v>
      </c>
      <c r="Y61" s="60">
        <v>-64105075</v>
      </c>
      <c r="Z61" s="140">
        <v>-100</v>
      </c>
      <c r="AA61" s="155">
        <v>128210150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>
        <v>606008880</v>
      </c>
      <c r="D66" s="274">
        <v>689081582</v>
      </c>
      <c r="E66" s="275">
        <v>694958243</v>
      </c>
      <c r="F66" s="275">
        <v>689081582</v>
      </c>
      <c r="G66" s="275">
        <v>1917914</v>
      </c>
      <c r="H66" s="275">
        <v>4358509</v>
      </c>
      <c r="I66" s="275">
        <v>3231119</v>
      </c>
      <c r="J66" s="275">
        <v>9507542</v>
      </c>
      <c r="K66" s="275">
        <v>4138585</v>
      </c>
      <c r="L66" s="275">
        <v>1751777</v>
      </c>
      <c r="M66" s="275">
        <v>1500826</v>
      </c>
      <c r="N66" s="275">
        <v>7391188</v>
      </c>
      <c r="O66" s="275"/>
      <c r="P66" s="275"/>
      <c r="Q66" s="275"/>
      <c r="R66" s="275"/>
      <c r="S66" s="275"/>
      <c r="T66" s="275"/>
      <c r="U66" s="275"/>
      <c r="V66" s="275"/>
      <c r="W66" s="275">
        <v>16898730</v>
      </c>
      <c r="X66" s="275">
        <v>344540791</v>
      </c>
      <c r="Y66" s="275">
        <v>-327642061</v>
      </c>
      <c r="Z66" s="140">
        <v>-95.1</v>
      </c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15429118</v>
      </c>
      <c r="H67" s="60">
        <v>19297949</v>
      </c>
      <c r="I67" s="60">
        <v>20566264</v>
      </c>
      <c r="J67" s="60">
        <v>55293331</v>
      </c>
      <c r="K67" s="60">
        <v>31160077</v>
      </c>
      <c r="L67" s="60">
        <v>31074854</v>
      </c>
      <c r="M67" s="60">
        <v>36954843</v>
      </c>
      <c r="N67" s="60">
        <v>99189774</v>
      </c>
      <c r="O67" s="60"/>
      <c r="P67" s="60"/>
      <c r="Q67" s="60"/>
      <c r="R67" s="60"/>
      <c r="S67" s="60"/>
      <c r="T67" s="60"/>
      <c r="U67" s="60"/>
      <c r="V67" s="60"/>
      <c r="W67" s="60">
        <v>154483105</v>
      </c>
      <c r="X67" s="60"/>
      <c r="Y67" s="60">
        <v>154483105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2916</v>
      </c>
      <c r="H68" s="60">
        <v>4723</v>
      </c>
      <c r="I68" s="60">
        <v>81907</v>
      </c>
      <c r="J68" s="60">
        <v>89546</v>
      </c>
      <c r="K68" s="60">
        <v>7493</v>
      </c>
      <c r="L68" s="60">
        <v>32138</v>
      </c>
      <c r="M68" s="60"/>
      <c r="N68" s="60">
        <v>39631</v>
      </c>
      <c r="O68" s="60"/>
      <c r="P68" s="60"/>
      <c r="Q68" s="60"/>
      <c r="R68" s="60"/>
      <c r="S68" s="60"/>
      <c r="T68" s="60"/>
      <c r="U68" s="60"/>
      <c r="V68" s="60"/>
      <c r="W68" s="60">
        <v>129177</v>
      </c>
      <c r="X68" s="60"/>
      <c r="Y68" s="60">
        <v>129177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606008880</v>
      </c>
      <c r="D69" s="218">
        <f t="shared" si="12"/>
        <v>689081582</v>
      </c>
      <c r="E69" s="220">
        <f t="shared" si="12"/>
        <v>694958243</v>
      </c>
      <c r="F69" s="220">
        <f t="shared" si="12"/>
        <v>689081582</v>
      </c>
      <c r="G69" s="220">
        <f t="shared" si="12"/>
        <v>17349948</v>
      </c>
      <c r="H69" s="220">
        <f t="shared" si="12"/>
        <v>23661181</v>
      </c>
      <c r="I69" s="220">
        <f t="shared" si="12"/>
        <v>23879290</v>
      </c>
      <c r="J69" s="220">
        <f t="shared" si="12"/>
        <v>64890419</v>
      </c>
      <c r="K69" s="220">
        <f t="shared" si="12"/>
        <v>35306155</v>
      </c>
      <c r="L69" s="220">
        <f t="shared" si="12"/>
        <v>32858769</v>
      </c>
      <c r="M69" s="220">
        <f t="shared" si="12"/>
        <v>38455669</v>
      </c>
      <c r="N69" s="220">
        <f t="shared" si="12"/>
        <v>106620593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171511012</v>
      </c>
      <c r="X69" s="220">
        <f t="shared" si="12"/>
        <v>344540791</v>
      </c>
      <c r="Y69" s="220">
        <f t="shared" si="12"/>
        <v>-173029779</v>
      </c>
      <c r="Z69" s="221">
        <f>+IF(X69&lt;&gt;0,+(Y69/X69)*100,0)</f>
        <v>-50.220404526789395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524502150</v>
      </c>
      <c r="D5" s="357">
        <f t="shared" si="0"/>
        <v>0</v>
      </c>
      <c r="E5" s="356">
        <f t="shared" si="0"/>
        <v>455865440</v>
      </c>
      <c r="F5" s="358">
        <f t="shared" si="0"/>
        <v>455865440</v>
      </c>
      <c r="G5" s="358">
        <f t="shared" si="0"/>
        <v>4604104</v>
      </c>
      <c r="H5" s="356">
        <f t="shared" si="0"/>
        <v>13531850</v>
      </c>
      <c r="I5" s="356">
        <f t="shared" si="0"/>
        <v>50265491</v>
      </c>
      <c r="J5" s="358">
        <f t="shared" si="0"/>
        <v>68401445</v>
      </c>
      <c r="K5" s="358">
        <f t="shared" si="0"/>
        <v>15254302</v>
      </c>
      <c r="L5" s="356">
        <f t="shared" si="0"/>
        <v>20914603</v>
      </c>
      <c r="M5" s="356">
        <f t="shared" si="0"/>
        <v>21242936</v>
      </c>
      <c r="N5" s="358">
        <f t="shared" si="0"/>
        <v>57411841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125813286</v>
      </c>
      <c r="X5" s="356">
        <f t="shared" si="0"/>
        <v>227932720</v>
      </c>
      <c r="Y5" s="358">
        <f t="shared" si="0"/>
        <v>-102119434</v>
      </c>
      <c r="Z5" s="359">
        <f>+IF(X5&lt;&gt;0,+(Y5/X5)*100,0)</f>
        <v>-44.80244609023224</v>
      </c>
      <c r="AA5" s="360">
        <f>+AA6+AA8+AA11+AA13+AA15</f>
        <v>455865440</v>
      </c>
    </row>
    <row r="6" spans="1:27" ht="12.75">
      <c r="A6" s="361" t="s">
        <v>206</v>
      </c>
      <c r="B6" s="142"/>
      <c r="C6" s="60">
        <f>+C7</f>
        <v>117746142</v>
      </c>
      <c r="D6" s="340">
        <f aca="true" t="shared" si="1" ref="D6:AA6">+D7</f>
        <v>0</v>
      </c>
      <c r="E6" s="60">
        <f t="shared" si="1"/>
        <v>255090130</v>
      </c>
      <c r="F6" s="59">
        <f t="shared" si="1"/>
        <v>255090130</v>
      </c>
      <c r="G6" s="59">
        <f t="shared" si="1"/>
        <v>1520644</v>
      </c>
      <c r="H6" s="60">
        <f t="shared" si="1"/>
        <v>9354349</v>
      </c>
      <c r="I6" s="60">
        <f t="shared" si="1"/>
        <v>17782958</v>
      </c>
      <c r="J6" s="59">
        <f t="shared" si="1"/>
        <v>28657951</v>
      </c>
      <c r="K6" s="59">
        <f t="shared" si="1"/>
        <v>6023932</v>
      </c>
      <c r="L6" s="60">
        <f t="shared" si="1"/>
        <v>9276797</v>
      </c>
      <c r="M6" s="60">
        <f t="shared" si="1"/>
        <v>9841721</v>
      </c>
      <c r="N6" s="59">
        <f t="shared" si="1"/>
        <v>25142450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53800401</v>
      </c>
      <c r="X6" s="60">
        <f t="shared" si="1"/>
        <v>127545065</v>
      </c>
      <c r="Y6" s="59">
        <f t="shared" si="1"/>
        <v>-73744664</v>
      </c>
      <c r="Z6" s="61">
        <f>+IF(X6&lt;&gt;0,+(Y6/X6)*100,0)</f>
        <v>-57.81851614564625</v>
      </c>
      <c r="AA6" s="62">
        <f t="shared" si="1"/>
        <v>255090130</v>
      </c>
    </row>
    <row r="7" spans="1:27" ht="12.75">
      <c r="A7" s="291" t="s">
        <v>230</v>
      </c>
      <c r="B7" s="142"/>
      <c r="C7" s="60">
        <v>117746142</v>
      </c>
      <c r="D7" s="340"/>
      <c r="E7" s="60">
        <v>255090130</v>
      </c>
      <c r="F7" s="59">
        <v>255090130</v>
      </c>
      <c r="G7" s="59">
        <v>1520644</v>
      </c>
      <c r="H7" s="60">
        <v>9354349</v>
      </c>
      <c r="I7" s="60">
        <v>17782958</v>
      </c>
      <c r="J7" s="59">
        <v>28657951</v>
      </c>
      <c r="K7" s="59">
        <v>6023932</v>
      </c>
      <c r="L7" s="60">
        <v>9276797</v>
      </c>
      <c r="M7" s="60">
        <v>9841721</v>
      </c>
      <c r="N7" s="59">
        <v>25142450</v>
      </c>
      <c r="O7" s="59"/>
      <c r="P7" s="60"/>
      <c r="Q7" s="60"/>
      <c r="R7" s="59"/>
      <c r="S7" s="59"/>
      <c r="T7" s="60"/>
      <c r="U7" s="60"/>
      <c r="V7" s="59"/>
      <c r="W7" s="59">
        <v>53800401</v>
      </c>
      <c r="X7" s="60">
        <v>127545065</v>
      </c>
      <c r="Y7" s="59">
        <v>-73744664</v>
      </c>
      <c r="Z7" s="61">
        <v>-57.82</v>
      </c>
      <c r="AA7" s="62">
        <v>255090130</v>
      </c>
    </row>
    <row r="8" spans="1:27" ht="12.75">
      <c r="A8" s="361" t="s">
        <v>207</v>
      </c>
      <c r="B8" s="142"/>
      <c r="C8" s="60">
        <f aca="true" t="shared" si="2" ref="C8:Y8">SUM(C9:C10)</f>
        <v>67348331</v>
      </c>
      <c r="D8" s="340">
        <f t="shared" si="2"/>
        <v>0</v>
      </c>
      <c r="E8" s="60">
        <f t="shared" si="2"/>
        <v>45302610</v>
      </c>
      <c r="F8" s="59">
        <f t="shared" si="2"/>
        <v>45302610</v>
      </c>
      <c r="G8" s="59">
        <f t="shared" si="2"/>
        <v>779963</v>
      </c>
      <c r="H8" s="60">
        <f t="shared" si="2"/>
        <v>1694449</v>
      </c>
      <c r="I8" s="60">
        <f t="shared" si="2"/>
        <v>1800514</v>
      </c>
      <c r="J8" s="59">
        <f t="shared" si="2"/>
        <v>4274926</v>
      </c>
      <c r="K8" s="59">
        <f t="shared" si="2"/>
        <v>4596402</v>
      </c>
      <c r="L8" s="60">
        <f t="shared" si="2"/>
        <v>1984719</v>
      </c>
      <c r="M8" s="60">
        <f t="shared" si="2"/>
        <v>2950300</v>
      </c>
      <c r="N8" s="59">
        <f t="shared" si="2"/>
        <v>9531421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13806347</v>
      </c>
      <c r="X8" s="60">
        <f t="shared" si="2"/>
        <v>22651305</v>
      </c>
      <c r="Y8" s="59">
        <f t="shared" si="2"/>
        <v>-8844958</v>
      </c>
      <c r="Z8" s="61">
        <f>+IF(X8&lt;&gt;0,+(Y8/X8)*100,0)</f>
        <v>-39.04833739159841</v>
      </c>
      <c r="AA8" s="62">
        <f>SUM(AA9:AA10)</f>
        <v>45302610</v>
      </c>
    </row>
    <row r="9" spans="1:27" ht="12.75">
      <c r="A9" s="291" t="s">
        <v>231</v>
      </c>
      <c r="B9" s="142"/>
      <c r="C9" s="60">
        <v>67348331</v>
      </c>
      <c r="D9" s="340"/>
      <c r="E9" s="60">
        <v>45302610</v>
      </c>
      <c r="F9" s="59">
        <v>45302610</v>
      </c>
      <c r="G9" s="59">
        <v>779963</v>
      </c>
      <c r="H9" s="60">
        <v>1694449</v>
      </c>
      <c r="I9" s="60">
        <v>1800514</v>
      </c>
      <c r="J9" s="59">
        <v>4274926</v>
      </c>
      <c r="K9" s="59">
        <v>4596402</v>
      </c>
      <c r="L9" s="60">
        <v>1984719</v>
      </c>
      <c r="M9" s="60">
        <v>2950300</v>
      </c>
      <c r="N9" s="59">
        <v>9531421</v>
      </c>
      <c r="O9" s="59"/>
      <c r="P9" s="60"/>
      <c r="Q9" s="60"/>
      <c r="R9" s="59"/>
      <c r="S9" s="59"/>
      <c r="T9" s="60"/>
      <c r="U9" s="60"/>
      <c r="V9" s="59"/>
      <c r="W9" s="59">
        <v>13806347</v>
      </c>
      <c r="X9" s="60">
        <v>22651305</v>
      </c>
      <c r="Y9" s="59">
        <v>-8844958</v>
      </c>
      <c r="Z9" s="61">
        <v>-39.05</v>
      </c>
      <c r="AA9" s="62">
        <v>45302610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100556376</v>
      </c>
      <c r="D11" s="363">
        <f aca="true" t="shared" si="3" ref="D11:AA11">+D12</f>
        <v>0</v>
      </c>
      <c r="E11" s="362">
        <f t="shared" si="3"/>
        <v>81764990</v>
      </c>
      <c r="F11" s="364">
        <f t="shared" si="3"/>
        <v>81764990</v>
      </c>
      <c r="G11" s="364">
        <f t="shared" si="3"/>
        <v>2175112</v>
      </c>
      <c r="H11" s="362">
        <f t="shared" si="3"/>
        <v>72919</v>
      </c>
      <c r="I11" s="362">
        <f t="shared" si="3"/>
        <v>22687916</v>
      </c>
      <c r="J11" s="364">
        <f t="shared" si="3"/>
        <v>24935947</v>
      </c>
      <c r="K11" s="364">
        <f t="shared" si="3"/>
        <v>3378864</v>
      </c>
      <c r="L11" s="362">
        <f t="shared" si="3"/>
        <v>8143723</v>
      </c>
      <c r="M11" s="362">
        <f t="shared" si="3"/>
        <v>6895055</v>
      </c>
      <c r="N11" s="364">
        <f t="shared" si="3"/>
        <v>18417642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43353589</v>
      </c>
      <c r="X11" s="362">
        <f t="shared" si="3"/>
        <v>40882495</v>
      </c>
      <c r="Y11" s="364">
        <f t="shared" si="3"/>
        <v>2471094</v>
      </c>
      <c r="Z11" s="365">
        <f>+IF(X11&lt;&gt;0,+(Y11/X11)*100,0)</f>
        <v>6.044381586789163</v>
      </c>
      <c r="AA11" s="366">
        <f t="shared" si="3"/>
        <v>81764990</v>
      </c>
    </row>
    <row r="12" spans="1:27" ht="12.75">
      <c r="A12" s="291" t="s">
        <v>233</v>
      </c>
      <c r="B12" s="136"/>
      <c r="C12" s="60">
        <v>100556376</v>
      </c>
      <c r="D12" s="340"/>
      <c r="E12" s="60">
        <v>81764990</v>
      </c>
      <c r="F12" s="59">
        <v>81764990</v>
      </c>
      <c r="G12" s="59">
        <v>2175112</v>
      </c>
      <c r="H12" s="60">
        <v>72919</v>
      </c>
      <c r="I12" s="60">
        <v>22687916</v>
      </c>
      <c r="J12" s="59">
        <v>24935947</v>
      </c>
      <c r="K12" s="59">
        <v>3378864</v>
      </c>
      <c r="L12" s="60">
        <v>8143723</v>
      </c>
      <c r="M12" s="60">
        <v>6895055</v>
      </c>
      <c r="N12" s="59">
        <v>18417642</v>
      </c>
      <c r="O12" s="59"/>
      <c r="P12" s="60"/>
      <c r="Q12" s="60"/>
      <c r="R12" s="59"/>
      <c r="S12" s="59"/>
      <c r="T12" s="60"/>
      <c r="U12" s="60"/>
      <c r="V12" s="59"/>
      <c r="W12" s="59">
        <v>43353589</v>
      </c>
      <c r="X12" s="60">
        <v>40882495</v>
      </c>
      <c r="Y12" s="59">
        <v>2471094</v>
      </c>
      <c r="Z12" s="61">
        <v>6.04</v>
      </c>
      <c r="AA12" s="62">
        <v>81764990</v>
      </c>
    </row>
    <row r="13" spans="1:27" ht="12.75">
      <c r="A13" s="361" t="s">
        <v>209</v>
      </c>
      <c r="B13" s="136"/>
      <c r="C13" s="275">
        <f>+C14</f>
        <v>3049437</v>
      </c>
      <c r="D13" s="341">
        <f aca="true" t="shared" si="4" ref="D13:AA13">+D14</f>
        <v>0</v>
      </c>
      <c r="E13" s="275">
        <f t="shared" si="4"/>
        <v>70207710</v>
      </c>
      <c r="F13" s="342">
        <f t="shared" si="4"/>
        <v>70207710</v>
      </c>
      <c r="G13" s="342">
        <f t="shared" si="4"/>
        <v>46829</v>
      </c>
      <c r="H13" s="275">
        <f t="shared" si="4"/>
        <v>1832060</v>
      </c>
      <c r="I13" s="275">
        <f t="shared" si="4"/>
        <v>6631727</v>
      </c>
      <c r="J13" s="342">
        <f t="shared" si="4"/>
        <v>8510616</v>
      </c>
      <c r="K13" s="342">
        <f t="shared" si="4"/>
        <v>1255104</v>
      </c>
      <c r="L13" s="275">
        <f t="shared" si="4"/>
        <v>1509364</v>
      </c>
      <c r="M13" s="275">
        <f t="shared" si="4"/>
        <v>750336</v>
      </c>
      <c r="N13" s="342">
        <f t="shared" si="4"/>
        <v>3514804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12025420</v>
      </c>
      <c r="X13" s="275">
        <f t="shared" si="4"/>
        <v>35103855</v>
      </c>
      <c r="Y13" s="342">
        <f t="shared" si="4"/>
        <v>-23078435</v>
      </c>
      <c r="Z13" s="335">
        <f>+IF(X13&lt;&gt;0,+(Y13/X13)*100,0)</f>
        <v>-65.74330653997973</v>
      </c>
      <c r="AA13" s="273">
        <f t="shared" si="4"/>
        <v>70207710</v>
      </c>
    </row>
    <row r="14" spans="1:27" ht="12.75">
      <c r="A14" s="291" t="s">
        <v>234</v>
      </c>
      <c r="B14" s="136"/>
      <c r="C14" s="60">
        <v>3049437</v>
      </c>
      <c r="D14" s="340"/>
      <c r="E14" s="60">
        <v>70207710</v>
      </c>
      <c r="F14" s="59">
        <v>70207710</v>
      </c>
      <c r="G14" s="59">
        <v>46829</v>
      </c>
      <c r="H14" s="60">
        <v>1832060</v>
      </c>
      <c r="I14" s="60">
        <v>6631727</v>
      </c>
      <c r="J14" s="59">
        <v>8510616</v>
      </c>
      <c r="K14" s="59">
        <v>1255104</v>
      </c>
      <c r="L14" s="60">
        <v>1509364</v>
      </c>
      <c r="M14" s="60">
        <v>750336</v>
      </c>
      <c r="N14" s="59">
        <v>3514804</v>
      </c>
      <c r="O14" s="59"/>
      <c r="P14" s="60"/>
      <c r="Q14" s="60"/>
      <c r="R14" s="59"/>
      <c r="S14" s="59"/>
      <c r="T14" s="60"/>
      <c r="U14" s="60"/>
      <c r="V14" s="59"/>
      <c r="W14" s="59">
        <v>12025420</v>
      </c>
      <c r="X14" s="60">
        <v>35103855</v>
      </c>
      <c r="Y14" s="59">
        <v>-23078435</v>
      </c>
      <c r="Z14" s="61">
        <v>-65.74</v>
      </c>
      <c r="AA14" s="62">
        <v>70207710</v>
      </c>
    </row>
    <row r="15" spans="1:27" ht="12.75">
      <c r="A15" s="361" t="s">
        <v>210</v>
      </c>
      <c r="B15" s="136"/>
      <c r="C15" s="60">
        <f aca="true" t="shared" si="5" ref="C15:Y15">SUM(C16:C20)</f>
        <v>235801864</v>
      </c>
      <c r="D15" s="340">
        <f t="shared" si="5"/>
        <v>0</v>
      </c>
      <c r="E15" s="60">
        <f t="shared" si="5"/>
        <v>3500000</v>
      </c>
      <c r="F15" s="59">
        <f t="shared" si="5"/>
        <v>3500000</v>
      </c>
      <c r="G15" s="59">
        <f t="shared" si="5"/>
        <v>81556</v>
      </c>
      <c r="H15" s="60">
        <f t="shared" si="5"/>
        <v>578073</v>
      </c>
      <c r="I15" s="60">
        <f t="shared" si="5"/>
        <v>1362376</v>
      </c>
      <c r="J15" s="59">
        <f t="shared" si="5"/>
        <v>2022005</v>
      </c>
      <c r="K15" s="59">
        <f t="shared" si="5"/>
        <v>0</v>
      </c>
      <c r="L15" s="60">
        <f t="shared" si="5"/>
        <v>0</v>
      </c>
      <c r="M15" s="60">
        <f t="shared" si="5"/>
        <v>805524</v>
      </c>
      <c r="N15" s="59">
        <f t="shared" si="5"/>
        <v>805524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2827529</v>
      </c>
      <c r="X15" s="60">
        <f t="shared" si="5"/>
        <v>1750000</v>
      </c>
      <c r="Y15" s="59">
        <f t="shared" si="5"/>
        <v>1077529</v>
      </c>
      <c r="Z15" s="61">
        <f>+IF(X15&lt;&gt;0,+(Y15/X15)*100,0)</f>
        <v>61.57308571428571</v>
      </c>
      <c r="AA15" s="62">
        <f>SUM(AA16:AA20)</f>
        <v>3500000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220318031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15483833</v>
      </c>
      <c r="D20" s="340"/>
      <c r="E20" s="60">
        <v>3500000</v>
      </c>
      <c r="F20" s="59">
        <v>3500000</v>
      </c>
      <c r="G20" s="59">
        <v>81556</v>
      </c>
      <c r="H20" s="60">
        <v>578073</v>
      </c>
      <c r="I20" s="60">
        <v>1362376</v>
      </c>
      <c r="J20" s="59">
        <v>2022005</v>
      </c>
      <c r="K20" s="59"/>
      <c r="L20" s="60"/>
      <c r="M20" s="60">
        <v>805524</v>
      </c>
      <c r="N20" s="59">
        <v>805524</v>
      </c>
      <c r="O20" s="59"/>
      <c r="P20" s="60"/>
      <c r="Q20" s="60"/>
      <c r="R20" s="59"/>
      <c r="S20" s="59"/>
      <c r="T20" s="60"/>
      <c r="U20" s="60"/>
      <c r="V20" s="59"/>
      <c r="W20" s="59">
        <v>2827529</v>
      </c>
      <c r="X20" s="60">
        <v>1750000</v>
      </c>
      <c r="Y20" s="59">
        <v>1077529</v>
      </c>
      <c r="Z20" s="61">
        <v>61.57</v>
      </c>
      <c r="AA20" s="62">
        <v>3500000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26262952</v>
      </c>
      <c r="D22" s="344">
        <f t="shared" si="6"/>
        <v>0</v>
      </c>
      <c r="E22" s="343">
        <f t="shared" si="6"/>
        <v>87809007</v>
      </c>
      <c r="F22" s="345">
        <f t="shared" si="6"/>
        <v>87809007</v>
      </c>
      <c r="G22" s="345">
        <f t="shared" si="6"/>
        <v>678289</v>
      </c>
      <c r="H22" s="343">
        <f t="shared" si="6"/>
        <v>593677</v>
      </c>
      <c r="I22" s="343">
        <f t="shared" si="6"/>
        <v>1012878</v>
      </c>
      <c r="J22" s="345">
        <f t="shared" si="6"/>
        <v>2284844</v>
      </c>
      <c r="K22" s="345">
        <f t="shared" si="6"/>
        <v>79343</v>
      </c>
      <c r="L22" s="343">
        <f t="shared" si="6"/>
        <v>237436</v>
      </c>
      <c r="M22" s="343">
        <f t="shared" si="6"/>
        <v>1744536</v>
      </c>
      <c r="N22" s="345">
        <f t="shared" si="6"/>
        <v>2061315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4346159</v>
      </c>
      <c r="X22" s="343">
        <f t="shared" si="6"/>
        <v>43904504</v>
      </c>
      <c r="Y22" s="345">
        <f t="shared" si="6"/>
        <v>-39558345</v>
      </c>
      <c r="Z22" s="336">
        <f>+IF(X22&lt;&gt;0,+(Y22/X22)*100,0)</f>
        <v>-90.10088122166236</v>
      </c>
      <c r="AA22" s="350">
        <f>SUM(AA23:AA32)</f>
        <v>87809007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7786591</v>
      </c>
      <c r="D24" s="340"/>
      <c r="E24" s="60">
        <v>7586463</v>
      </c>
      <c r="F24" s="59">
        <v>7586463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3793232</v>
      </c>
      <c r="Y24" s="59">
        <v>-3793232</v>
      </c>
      <c r="Z24" s="61">
        <v>-100</v>
      </c>
      <c r="AA24" s="62">
        <v>7586463</v>
      </c>
    </row>
    <row r="25" spans="1:27" ht="12.75">
      <c r="A25" s="361" t="s">
        <v>240</v>
      </c>
      <c r="B25" s="142"/>
      <c r="C25" s="60"/>
      <c r="D25" s="340"/>
      <c r="E25" s="60">
        <v>6000000</v>
      </c>
      <c r="F25" s="59">
        <v>6000000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3000000</v>
      </c>
      <c r="Y25" s="59">
        <v>-3000000</v>
      </c>
      <c r="Z25" s="61">
        <v>-100</v>
      </c>
      <c r="AA25" s="62">
        <v>6000000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1962267</v>
      </c>
      <c r="D27" s="340"/>
      <c r="E27" s="60">
        <v>3500000</v>
      </c>
      <c r="F27" s="59">
        <v>3500000</v>
      </c>
      <c r="G27" s="59">
        <v>105431</v>
      </c>
      <c r="H27" s="60">
        <v>-105431</v>
      </c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1750000</v>
      </c>
      <c r="Y27" s="59">
        <v>-1750000</v>
      </c>
      <c r="Z27" s="61">
        <v>-100</v>
      </c>
      <c r="AA27" s="62">
        <v>3500000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16514094</v>
      </c>
      <c r="D32" s="340"/>
      <c r="E32" s="60">
        <v>70722544</v>
      </c>
      <c r="F32" s="59">
        <v>70722544</v>
      </c>
      <c r="G32" s="59">
        <v>572858</v>
      </c>
      <c r="H32" s="60">
        <v>699108</v>
      </c>
      <c r="I32" s="60">
        <v>1012878</v>
      </c>
      <c r="J32" s="59">
        <v>2284844</v>
      </c>
      <c r="K32" s="59">
        <v>79343</v>
      </c>
      <c r="L32" s="60">
        <v>237436</v>
      </c>
      <c r="M32" s="60">
        <v>1744536</v>
      </c>
      <c r="N32" s="59">
        <v>2061315</v>
      </c>
      <c r="O32" s="59"/>
      <c r="P32" s="60"/>
      <c r="Q32" s="60"/>
      <c r="R32" s="59"/>
      <c r="S32" s="59"/>
      <c r="T32" s="60"/>
      <c r="U32" s="60"/>
      <c r="V32" s="59"/>
      <c r="W32" s="59">
        <v>4346159</v>
      </c>
      <c r="X32" s="60">
        <v>35361272</v>
      </c>
      <c r="Y32" s="59">
        <v>-31015113</v>
      </c>
      <c r="Z32" s="61">
        <v>-87.71</v>
      </c>
      <c r="AA32" s="62">
        <v>70722544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105866695</v>
      </c>
      <c r="D40" s="344">
        <f t="shared" si="9"/>
        <v>0</v>
      </c>
      <c r="E40" s="343">
        <f t="shared" si="9"/>
        <v>191818065</v>
      </c>
      <c r="F40" s="345">
        <f t="shared" si="9"/>
        <v>191818065</v>
      </c>
      <c r="G40" s="345">
        <f t="shared" si="9"/>
        <v>8837930</v>
      </c>
      <c r="H40" s="343">
        <f t="shared" si="9"/>
        <v>-5783039</v>
      </c>
      <c r="I40" s="343">
        <f t="shared" si="9"/>
        <v>8047040</v>
      </c>
      <c r="J40" s="345">
        <f t="shared" si="9"/>
        <v>11101931</v>
      </c>
      <c r="K40" s="345">
        <f t="shared" si="9"/>
        <v>6313434</v>
      </c>
      <c r="L40" s="343">
        <f t="shared" si="9"/>
        <v>11765998</v>
      </c>
      <c r="M40" s="343">
        <f t="shared" si="9"/>
        <v>5192841</v>
      </c>
      <c r="N40" s="345">
        <f t="shared" si="9"/>
        <v>23272273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34374204</v>
      </c>
      <c r="X40" s="343">
        <f t="shared" si="9"/>
        <v>95909033</v>
      </c>
      <c r="Y40" s="345">
        <f t="shared" si="9"/>
        <v>-61534829</v>
      </c>
      <c r="Z40" s="336">
        <f>+IF(X40&lt;&gt;0,+(Y40/X40)*100,0)</f>
        <v>-64.15957608497627</v>
      </c>
      <c r="AA40" s="350">
        <f>SUM(AA41:AA49)</f>
        <v>191818065</v>
      </c>
    </row>
    <row r="41" spans="1:27" ht="12.75">
      <c r="A41" s="361" t="s">
        <v>249</v>
      </c>
      <c r="B41" s="142"/>
      <c r="C41" s="362">
        <v>30432769</v>
      </c>
      <c r="D41" s="363"/>
      <c r="E41" s="362">
        <v>22940000</v>
      </c>
      <c r="F41" s="364">
        <v>22940000</v>
      </c>
      <c r="G41" s="364">
        <v>5302175</v>
      </c>
      <c r="H41" s="362">
        <v>-5302175</v>
      </c>
      <c r="I41" s="362"/>
      <c r="J41" s="364"/>
      <c r="K41" s="364"/>
      <c r="L41" s="362"/>
      <c r="M41" s="362">
        <v>1000352</v>
      </c>
      <c r="N41" s="364">
        <v>1000352</v>
      </c>
      <c r="O41" s="364"/>
      <c r="P41" s="362"/>
      <c r="Q41" s="362"/>
      <c r="R41" s="364"/>
      <c r="S41" s="364"/>
      <c r="T41" s="362"/>
      <c r="U41" s="362"/>
      <c r="V41" s="364"/>
      <c r="W41" s="364">
        <v>1000352</v>
      </c>
      <c r="X41" s="362">
        <v>11470000</v>
      </c>
      <c r="Y41" s="364">
        <v>-10469648</v>
      </c>
      <c r="Z41" s="365">
        <v>-91.28</v>
      </c>
      <c r="AA41" s="366">
        <v>22940000</v>
      </c>
    </row>
    <row r="42" spans="1:27" ht="12.75">
      <c r="A42" s="361" t="s">
        <v>250</v>
      </c>
      <c r="B42" s="136"/>
      <c r="C42" s="60">
        <f aca="true" t="shared" si="10" ref="C42:Y42">+C62</f>
        <v>11453659</v>
      </c>
      <c r="D42" s="368">
        <f t="shared" si="10"/>
        <v>0</v>
      </c>
      <c r="E42" s="54">
        <f t="shared" si="10"/>
        <v>2860000</v>
      </c>
      <c r="F42" s="53">
        <f t="shared" si="10"/>
        <v>2860000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1430000</v>
      </c>
      <c r="Y42" s="53">
        <f t="shared" si="10"/>
        <v>-1430000</v>
      </c>
      <c r="Z42" s="94">
        <f>+IF(X42&lt;&gt;0,+(Y42/X42)*100,0)</f>
        <v>-100</v>
      </c>
      <c r="AA42" s="95">
        <f>+AA62</f>
        <v>2860000</v>
      </c>
    </row>
    <row r="43" spans="1:27" ht="12.75">
      <c r="A43" s="361" t="s">
        <v>251</v>
      </c>
      <c r="B43" s="136"/>
      <c r="C43" s="275">
        <v>19217731</v>
      </c>
      <c r="D43" s="369"/>
      <c r="E43" s="305">
        <v>64463000</v>
      </c>
      <c r="F43" s="370">
        <v>64463000</v>
      </c>
      <c r="G43" s="370">
        <v>2914836</v>
      </c>
      <c r="H43" s="305">
        <v>-875605</v>
      </c>
      <c r="I43" s="305">
        <v>7094181</v>
      </c>
      <c r="J43" s="370">
        <v>9133412</v>
      </c>
      <c r="K43" s="370">
        <v>4910267</v>
      </c>
      <c r="L43" s="305"/>
      <c r="M43" s="305">
        <v>3096989</v>
      </c>
      <c r="N43" s="370">
        <v>8007256</v>
      </c>
      <c r="O43" s="370"/>
      <c r="P43" s="305"/>
      <c r="Q43" s="305"/>
      <c r="R43" s="370"/>
      <c r="S43" s="370"/>
      <c r="T43" s="305"/>
      <c r="U43" s="305"/>
      <c r="V43" s="370"/>
      <c r="W43" s="370">
        <v>17140668</v>
      </c>
      <c r="X43" s="305">
        <v>32231500</v>
      </c>
      <c r="Y43" s="370">
        <v>-15090832</v>
      </c>
      <c r="Z43" s="371">
        <v>-46.82</v>
      </c>
      <c r="AA43" s="303">
        <v>64463000</v>
      </c>
    </row>
    <row r="44" spans="1:27" ht="12.75">
      <c r="A44" s="361" t="s">
        <v>252</v>
      </c>
      <c r="B44" s="136"/>
      <c r="C44" s="60">
        <v>1279774</v>
      </c>
      <c r="D44" s="368"/>
      <c r="E44" s="54">
        <v>22055065</v>
      </c>
      <c r="F44" s="53">
        <v>22055065</v>
      </c>
      <c r="G44" s="53">
        <v>602446</v>
      </c>
      <c r="H44" s="54">
        <v>-453598</v>
      </c>
      <c r="I44" s="54">
        <v>358855</v>
      </c>
      <c r="J44" s="53">
        <v>507703</v>
      </c>
      <c r="K44" s="53">
        <v>470623</v>
      </c>
      <c r="L44" s="54">
        <v>10400644</v>
      </c>
      <c r="M44" s="54">
        <v>122996</v>
      </c>
      <c r="N44" s="53">
        <v>10994263</v>
      </c>
      <c r="O44" s="53"/>
      <c r="P44" s="54"/>
      <c r="Q44" s="54"/>
      <c r="R44" s="53"/>
      <c r="S44" s="53"/>
      <c r="T44" s="54"/>
      <c r="U44" s="54"/>
      <c r="V44" s="53"/>
      <c r="W44" s="53">
        <v>11501966</v>
      </c>
      <c r="X44" s="54">
        <v>11027533</v>
      </c>
      <c r="Y44" s="53">
        <v>474433</v>
      </c>
      <c r="Z44" s="94">
        <v>4.3</v>
      </c>
      <c r="AA44" s="95">
        <v>22055065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33433554</v>
      </c>
      <c r="D48" s="368"/>
      <c r="E48" s="54">
        <v>53500000</v>
      </c>
      <c r="F48" s="53">
        <v>53500000</v>
      </c>
      <c r="G48" s="53"/>
      <c r="H48" s="54">
        <v>848339</v>
      </c>
      <c r="I48" s="54"/>
      <c r="J48" s="53">
        <v>848339</v>
      </c>
      <c r="K48" s="53"/>
      <c r="L48" s="54">
        <v>1365354</v>
      </c>
      <c r="M48" s="54"/>
      <c r="N48" s="53">
        <v>1365354</v>
      </c>
      <c r="O48" s="53"/>
      <c r="P48" s="54"/>
      <c r="Q48" s="54"/>
      <c r="R48" s="53"/>
      <c r="S48" s="53"/>
      <c r="T48" s="54"/>
      <c r="U48" s="54"/>
      <c r="V48" s="53"/>
      <c r="W48" s="53">
        <v>2213693</v>
      </c>
      <c r="X48" s="54">
        <v>26750000</v>
      </c>
      <c r="Y48" s="53">
        <v>-24536307</v>
      </c>
      <c r="Z48" s="94">
        <v>-91.72</v>
      </c>
      <c r="AA48" s="95">
        <v>53500000</v>
      </c>
    </row>
    <row r="49" spans="1:27" ht="12.75">
      <c r="A49" s="361" t="s">
        <v>93</v>
      </c>
      <c r="B49" s="136"/>
      <c r="C49" s="54">
        <v>10049208</v>
      </c>
      <c r="D49" s="368"/>
      <c r="E49" s="54">
        <v>26000000</v>
      </c>
      <c r="F49" s="53">
        <v>26000000</v>
      </c>
      <c r="G49" s="53">
        <v>18473</v>
      </c>
      <c r="H49" s="54"/>
      <c r="I49" s="54">
        <v>594004</v>
      </c>
      <c r="J49" s="53">
        <v>612477</v>
      </c>
      <c r="K49" s="53">
        <v>932544</v>
      </c>
      <c r="L49" s="54"/>
      <c r="M49" s="54">
        <v>972504</v>
      </c>
      <c r="N49" s="53">
        <v>1905048</v>
      </c>
      <c r="O49" s="53"/>
      <c r="P49" s="54"/>
      <c r="Q49" s="54"/>
      <c r="R49" s="53"/>
      <c r="S49" s="53"/>
      <c r="T49" s="54"/>
      <c r="U49" s="54"/>
      <c r="V49" s="53"/>
      <c r="W49" s="53">
        <v>2517525</v>
      </c>
      <c r="X49" s="54">
        <v>13000000</v>
      </c>
      <c r="Y49" s="53">
        <v>-10482475</v>
      </c>
      <c r="Z49" s="94">
        <v>-80.63</v>
      </c>
      <c r="AA49" s="95">
        <v>26000000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721339</v>
      </c>
      <c r="D57" s="344">
        <f aca="true" t="shared" si="13" ref="D57:AA57">+D58</f>
        <v>0</v>
      </c>
      <c r="E57" s="343">
        <f t="shared" si="13"/>
        <v>6650000</v>
      </c>
      <c r="F57" s="345">
        <f t="shared" si="13"/>
        <v>6650000</v>
      </c>
      <c r="G57" s="345">
        <f t="shared" si="13"/>
        <v>0</v>
      </c>
      <c r="H57" s="343">
        <f t="shared" si="13"/>
        <v>2799935</v>
      </c>
      <c r="I57" s="343">
        <f t="shared" si="13"/>
        <v>-2760135</v>
      </c>
      <c r="J57" s="345">
        <f t="shared" si="13"/>
        <v>39800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39800</v>
      </c>
      <c r="X57" s="343">
        <f t="shared" si="13"/>
        <v>3325000</v>
      </c>
      <c r="Y57" s="345">
        <f t="shared" si="13"/>
        <v>-3285200</v>
      </c>
      <c r="Z57" s="336">
        <f>+IF(X57&lt;&gt;0,+(Y57/X57)*100,0)</f>
        <v>-98.80300751879699</v>
      </c>
      <c r="AA57" s="350">
        <f t="shared" si="13"/>
        <v>6650000</v>
      </c>
    </row>
    <row r="58" spans="1:27" ht="12.75">
      <c r="A58" s="361" t="s">
        <v>218</v>
      </c>
      <c r="B58" s="136"/>
      <c r="C58" s="60">
        <v>721339</v>
      </c>
      <c r="D58" s="340"/>
      <c r="E58" s="60">
        <v>6650000</v>
      </c>
      <c r="F58" s="59">
        <v>6650000</v>
      </c>
      <c r="G58" s="59"/>
      <c r="H58" s="60">
        <v>2799935</v>
      </c>
      <c r="I58" s="60">
        <v>-2760135</v>
      </c>
      <c r="J58" s="59">
        <v>39800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39800</v>
      </c>
      <c r="X58" s="60">
        <v>3325000</v>
      </c>
      <c r="Y58" s="59">
        <v>-3285200</v>
      </c>
      <c r="Z58" s="61">
        <v>-98.8</v>
      </c>
      <c r="AA58" s="62">
        <v>6650000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657353136</v>
      </c>
      <c r="D60" s="346">
        <f t="shared" si="14"/>
        <v>0</v>
      </c>
      <c r="E60" s="219">
        <f t="shared" si="14"/>
        <v>742142512</v>
      </c>
      <c r="F60" s="264">
        <f t="shared" si="14"/>
        <v>742142512</v>
      </c>
      <c r="G60" s="264">
        <f t="shared" si="14"/>
        <v>14120323</v>
      </c>
      <c r="H60" s="219">
        <f t="shared" si="14"/>
        <v>11142423</v>
      </c>
      <c r="I60" s="219">
        <f t="shared" si="14"/>
        <v>56565274</v>
      </c>
      <c r="J60" s="264">
        <f t="shared" si="14"/>
        <v>81828020</v>
      </c>
      <c r="K60" s="264">
        <f t="shared" si="14"/>
        <v>21647079</v>
      </c>
      <c r="L60" s="219">
        <f t="shared" si="14"/>
        <v>32918037</v>
      </c>
      <c r="M60" s="219">
        <f t="shared" si="14"/>
        <v>28180313</v>
      </c>
      <c r="N60" s="264">
        <f t="shared" si="14"/>
        <v>82745429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164573449</v>
      </c>
      <c r="X60" s="219">
        <f t="shared" si="14"/>
        <v>371071257</v>
      </c>
      <c r="Y60" s="264">
        <f t="shared" si="14"/>
        <v>-206497808</v>
      </c>
      <c r="Z60" s="337">
        <f>+IF(X60&lt;&gt;0,+(Y60/X60)*100,0)</f>
        <v>-55.64909814612776</v>
      </c>
      <c r="AA60" s="232">
        <f>+AA57+AA54+AA51+AA40+AA37+AA34+AA22+AA5</f>
        <v>742142512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11453659</v>
      </c>
      <c r="D62" s="348">
        <f t="shared" si="15"/>
        <v>0</v>
      </c>
      <c r="E62" s="347">
        <f t="shared" si="15"/>
        <v>2860000</v>
      </c>
      <c r="F62" s="349">
        <f t="shared" si="15"/>
        <v>2860000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1430000</v>
      </c>
      <c r="Y62" s="349">
        <f t="shared" si="15"/>
        <v>-1430000</v>
      </c>
      <c r="Z62" s="338">
        <f>+IF(X62&lt;&gt;0,+(Y62/X62)*100,0)</f>
        <v>-100</v>
      </c>
      <c r="AA62" s="351">
        <f>SUM(AA63:AA66)</f>
        <v>2860000</v>
      </c>
    </row>
    <row r="63" spans="1:27" ht="12.75">
      <c r="A63" s="361" t="s">
        <v>260</v>
      </c>
      <c r="B63" s="136"/>
      <c r="C63" s="60">
        <v>8822894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>
        <v>2630765</v>
      </c>
      <c r="D64" s="340"/>
      <c r="E64" s="60">
        <v>2860000</v>
      </c>
      <c r="F64" s="59">
        <v>2860000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1430000</v>
      </c>
      <c r="Y64" s="59">
        <v>-1430000</v>
      </c>
      <c r="Z64" s="61">
        <v>-100</v>
      </c>
      <c r="AA64" s="62">
        <v>2860000</v>
      </c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912061861</v>
      </c>
      <c r="D5" s="357">
        <f t="shared" si="0"/>
        <v>0</v>
      </c>
      <c r="E5" s="356">
        <f t="shared" si="0"/>
        <v>888640550</v>
      </c>
      <c r="F5" s="358">
        <f t="shared" si="0"/>
        <v>888640550</v>
      </c>
      <c r="G5" s="358">
        <f t="shared" si="0"/>
        <v>33778265</v>
      </c>
      <c r="H5" s="356">
        <f t="shared" si="0"/>
        <v>20207042</v>
      </c>
      <c r="I5" s="356">
        <f t="shared" si="0"/>
        <v>31858999</v>
      </c>
      <c r="J5" s="358">
        <f t="shared" si="0"/>
        <v>85844306</v>
      </c>
      <c r="K5" s="358">
        <f t="shared" si="0"/>
        <v>53453577</v>
      </c>
      <c r="L5" s="356">
        <f t="shared" si="0"/>
        <v>61190150</v>
      </c>
      <c r="M5" s="356">
        <f t="shared" si="0"/>
        <v>75789488</v>
      </c>
      <c r="N5" s="358">
        <f t="shared" si="0"/>
        <v>190433215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276277521</v>
      </c>
      <c r="X5" s="356">
        <f t="shared" si="0"/>
        <v>444320275</v>
      </c>
      <c r="Y5" s="358">
        <f t="shared" si="0"/>
        <v>-168042754</v>
      </c>
      <c r="Z5" s="359">
        <f>+IF(X5&lt;&gt;0,+(Y5/X5)*100,0)</f>
        <v>-37.820185900812206</v>
      </c>
      <c r="AA5" s="360">
        <f>+AA6+AA8+AA11+AA13+AA15</f>
        <v>888640550</v>
      </c>
    </row>
    <row r="6" spans="1:27" ht="12.75">
      <c r="A6" s="361" t="s">
        <v>206</v>
      </c>
      <c r="B6" s="142"/>
      <c r="C6" s="60">
        <f>+C7</f>
        <v>322419322</v>
      </c>
      <c r="D6" s="340">
        <f aca="true" t="shared" si="1" ref="D6:AA6">+D7</f>
        <v>0</v>
      </c>
      <c r="E6" s="60">
        <f t="shared" si="1"/>
        <v>290693620</v>
      </c>
      <c r="F6" s="59">
        <f t="shared" si="1"/>
        <v>290693620</v>
      </c>
      <c r="G6" s="59">
        <f t="shared" si="1"/>
        <v>14262699</v>
      </c>
      <c r="H6" s="60">
        <f t="shared" si="1"/>
        <v>-5872870</v>
      </c>
      <c r="I6" s="60">
        <f t="shared" si="1"/>
        <v>-2240042</v>
      </c>
      <c r="J6" s="59">
        <f t="shared" si="1"/>
        <v>6149787</v>
      </c>
      <c r="K6" s="59">
        <f t="shared" si="1"/>
        <v>14614691</v>
      </c>
      <c r="L6" s="60">
        <f t="shared" si="1"/>
        <v>12679901</v>
      </c>
      <c r="M6" s="60">
        <f t="shared" si="1"/>
        <v>30610841</v>
      </c>
      <c r="N6" s="59">
        <f t="shared" si="1"/>
        <v>57905433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64055220</v>
      </c>
      <c r="X6" s="60">
        <f t="shared" si="1"/>
        <v>145346810</v>
      </c>
      <c r="Y6" s="59">
        <f t="shared" si="1"/>
        <v>-81291590</v>
      </c>
      <c r="Z6" s="61">
        <f>+IF(X6&lt;&gt;0,+(Y6/X6)*100,0)</f>
        <v>-55.9293939784437</v>
      </c>
      <c r="AA6" s="62">
        <f t="shared" si="1"/>
        <v>290693620</v>
      </c>
    </row>
    <row r="7" spans="1:27" ht="12.75">
      <c r="A7" s="291" t="s">
        <v>230</v>
      </c>
      <c r="B7" s="142"/>
      <c r="C7" s="60">
        <v>322419322</v>
      </c>
      <c r="D7" s="340"/>
      <c r="E7" s="60">
        <v>290693620</v>
      </c>
      <c r="F7" s="59">
        <v>290693620</v>
      </c>
      <c r="G7" s="59">
        <v>14262699</v>
      </c>
      <c r="H7" s="60">
        <v>-5872870</v>
      </c>
      <c r="I7" s="60">
        <v>-2240042</v>
      </c>
      <c r="J7" s="59">
        <v>6149787</v>
      </c>
      <c r="K7" s="59">
        <v>14614691</v>
      </c>
      <c r="L7" s="60">
        <v>12679901</v>
      </c>
      <c r="M7" s="60">
        <v>30610841</v>
      </c>
      <c r="N7" s="59">
        <v>57905433</v>
      </c>
      <c r="O7" s="59"/>
      <c r="P7" s="60"/>
      <c r="Q7" s="60"/>
      <c r="R7" s="59"/>
      <c r="S7" s="59"/>
      <c r="T7" s="60"/>
      <c r="U7" s="60"/>
      <c r="V7" s="59"/>
      <c r="W7" s="59">
        <v>64055220</v>
      </c>
      <c r="X7" s="60">
        <v>145346810</v>
      </c>
      <c r="Y7" s="59">
        <v>-81291590</v>
      </c>
      <c r="Z7" s="61">
        <v>-55.93</v>
      </c>
      <c r="AA7" s="62">
        <v>290693620</v>
      </c>
    </row>
    <row r="8" spans="1:27" ht="12.75">
      <c r="A8" s="361" t="s">
        <v>207</v>
      </c>
      <c r="B8" s="142"/>
      <c r="C8" s="60">
        <f aca="true" t="shared" si="2" ref="C8:Y8">SUM(C9:C10)</f>
        <v>238188115</v>
      </c>
      <c r="D8" s="340">
        <f t="shared" si="2"/>
        <v>0</v>
      </c>
      <c r="E8" s="60">
        <f t="shared" si="2"/>
        <v>173698010</v>
      </c>
      <c r="F8" s="59">
        <f t="shared" si="2"/>
        <v>173698010</v>
      </c>
      <c r="G8" s="59">
        <f t="shared" si="2"/>
        <v>3167887</v>
      </c>
      <c r="H8" s="60">
        <f t="shared" si="2"/>
        <v>12131853</v>
      </c>
      <c r="I8" s="60">
        <f t="shared" si="2"/>
        <v>5589633</v>
      </c>
      <c r="J8" s="59">
        <f t="shared" si="2"/>
        <v>20889373</v>
      </c>
      <c r="K8" s="59">
        <f t="shared" si="2"/>
        <v>10153401</v>
      </c>
      <c r="L8" s="60">
        <f t="shared" si="2"/>
        <v>23940126</v>
      </c>
      <c r="M8" s="60">
        <f t="shared" si="2"/>
        <v>4918487</v>
      </c>
      <c r="N8" s="59">
        <f t="shared" si="2"/>
        <v>39012014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59901387</v>
      </c>
      <c r="X8" s="60">
        <f t="shared" si="2"/>
        <v>86849005</v>
      </c>
      <c r="Y8" s="59">
        <f t="shared" si="2"/>
        <v>-26947618</v>
      </c>
      <c r="Z8" s="61">
        <f>+IF(X8&lt;&gt;0,+(Y8/X8)*100,0)</f>
        <v>-31.028125192683554</v>
      </c>
      <c r="AA8" s="62">
        <f>SUM(AA9:AA10)</f>
        <v>173698010</v>
      </c>
    </row>
    <row r="9" spans="1:27" ht="12.75">
      <c r="A9" s="291" t="s">
        <v>231</v>
      </c>
      <c r="B9" s="142"/>
      <c r="C9" s="60">
        <v>197393866</v>
      </c>
      <c r="D9" s="340"/>
      <c r="E9" s="60">
        <v>173698010</v>
      </c>
      <c r="F9" s="59">
        <v>173698010</v>
      </c>
      <c r="G9" s="59">
        <v>1976759</v>
      </c>
      <c r="H9" s="60">
        <v>9957429</v>
      </c>
      <c r="I9" s="60">
        <v>5014949</v>
      </c>
      <c r="J9" s="59">
        <v>16949137</v>
      </c>
      <c r="K9" s="59">
        <v>10153401</v>
      </c>
      <c r="L9" s="60">
        <v>22557568</v>
      </c>
      <c r="M9" s="60">
        <v>4918487</v>
      </c>
      <c r="N9" s="59">
        <v>37629456</v>
      </c>
      <c r="O9" s="59"/>
      <c r="P9" s="60"/>
      <c r="Q9" s="60"/>
      <c r="R9" s="59"/>
      <c r="S9" s="59"/>
      <c r="T9" s="60"/>
      <c r="U9" s="60"/>
      <c r="V9" s="59"/>
      <c r="W9" s="59">
        <v>54578593</v>
      </c>
      <c r="X9" s="60">
        <v>86849005</v>
      </c>
      <c r="Y9" s="59">
        <v>-32270412</v>
      </c>
      <c r="Z9" s="61">
        <v>-37.16</v>
      </c>
      <c r="AA9" s="62">
        <v>173698010</v>
      </c>
    </row>
    <row r="10" spans="1:27" ht="12.75">
      <c r="A10" s="291" t="s">
        <v>232</v>
      </c>
      <c r="B10" s="142"/>
      <c r="C10" s="60">
        <v>40794249</v>
      </c>
      <c r="D10" s="340"/>
      <c r="E10" s="60"/>
      <c r="F10" s="59"/>
      <c r="G10" s="59">
        <v>1191128</v>
      </c>
      <c r="H10" s="60">
        <v>2174424</v>
      </c>
      <c r="I10" s="60">
        <v>574684</v>
      </c>
      <c r="J10" s="59">
        <v>3940236</v>
      </c>
      <c r="K10" s="59"/>
      <c r="L10" s="60">
        <v>1382558</v>
      </c>
      <c r="M10" s="60"/>
      <c r="N10" s="59">
        <v>1382558</v>
      </c>
      <c r="O10" s="59"/>
      <c r="P10" s="60"/>
      <c r="Q10" s="60"/>
      <c r="R10" s="59"/>
      <c r="S10" s="59"/>
      <c r="T10" s="60"/>
      <c r="U10" s="60"/>
      <c r="V10" s="59"/>
      <c r="W10" s="59">
        <v>5322794</v>
      </c>
      <c r="X10" s="60"/>
      <c r="Y10" s="59">
        <v>5322794</v>
      </c>
      <c r="Z10" s="61"/>
      <c r="AA10" s="62"/>
    </row>
    <row r="11" spans="1:27" ht="12.75">
      <c r="A11" s="361" t="s">
        <v>208</v>
      </c>
      <c r="B11" s="142"/>
      <c r="C11" s="362">
        <f>+C12</f>
        <v>140314647</v>
      </c>
      <c r="D11" s="363">
        <f aca="true" t="shared" si="3" ref="D11:AA11">+D12</f>
        <v>0</v>
      </c>
      <c r="E11" s="362">
        <f t="shared" si="3"/>
        <v>159500000</v>
      </c>
      <c r="F11" s="364">
        <f t="shared" si="3"/>
        <v>159500000</v>
      </c>
      <c r="G11" s="364">
        <f t="shared" si="3"/>
        <v>11310635</v>
      </c>
      <c r="H11" s="362">
        <f t="shared" si="3"/>
        <v>3086697</v>
      </c>
      <c r="I11" s="362">
        <f t="shared" si="3"/>
        <v>16038961</v>
      </c>
      <c r="J11" s="364">
        <f t="shared" si="3"/>
        <v>30436293</v>
      </c>
      <c r="K11" s="364">
        <f t="shared" si="3"/>
        <v>8431501</v>
      </c>
      <c r="L11" s="362">
        <f t="shared" si="3"/>
        <v>8566045</v>
      </c>
      <c r="M11" s="362">
        <f t="shared" si="3"/>
        <v>15290023</v>
      </c>
      <c r="N11" s="364">
        <f t="shared" si="3"/>
        <v>32287569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62723862</v>
      </c>
      <c r="X11" s="362">
        <f t="shared" si="3"/>
        <v>79750000</v>
      </c>
      <c r="Y11" s="364">
        <f t="shared" si="3"/>
        <v>-17026138</v>
      </c>
      <c r="Z11" s="365">
        <f>+IF(X11&lt;&gt;0,+(Y11/X11)*100,0)</f>
        <v>-21.34938934169279</v>
      </c>
      <c r="AA11" s="366">
        <f t="shared" si="3"/>
        <v>159500000</v>
      </c>
    </row>
    <row r="12" spans="1:27" ht="12.75">
      <c r="A12" s="291" t="s">
        <v>233</v>
      </c>
      <c r="B12" s="136"/>
      <c r="C12" s="60">
        <v>140314647</v>
      </c>
      <c r="D12" s="340"/>
      <c r="E12" s="60">
        <v>159500000</v>
      </c>
      <c r="F12" s="59">
        <v>159500000</v>
      </c>
      <c r="G12" s="59">
        <v>11310635</v>
      </c>
      <c r="H12" s="60">
        <v>3086697</v>
      </c>
      <c r="I12" s="60">
        <v>16038961</v>
      </c>
      <c r="J12" s="59">
        <v>30436293</v>
      </c>
      <c r="K12" s="59">
        <v>8431501</v>
      </c>
      <c r="L12" s="60">
        <v>8566045</v>
      </c>
      <c r="M12" s="60">
        <v>15290023</v>
      </c>
      <c r="N12" s="59">
        <v>32287569</v>
      </c>
      <c r="O12" s="59"/>
      <c r="P12" s="60"/>
      <c r="Q12" s="60"/>
      <c r="R12" s="59"/>
      <c r="S12" s="59"/>
      <c r="T12" s="60"/>
      <c r="U12" s="60"/>
      <c r="V12" s="59"/>
      <c r="W12" s="59">
        <v>62723862</v>
      </c>
      <c r="X12" s="60">
        <v>79750000</v>
      </c>
      <c r="Y12" s="59">
        <v>-17026138</v>
      </c>
      <c r="Z12" s="61">
        <v>-21.35</v>
      </c>
      <c r="AA12" s="62">
        <v>159500000</v>
      </c>
    </row>
    <row r="13" spans="1:27" ht="12.75">
      <c r="A13" s="361" t="s">
        <v>209</v>
      </c>
      <c r="B13" s="136"/>
      <c r="C13" s="275">
        <f>+C14</f>
        <v>201952931</v>
      </c>
      <c r="D13" s="341">
        <f aca="true" t="shared" si="4" ref="D13:AA13">+D14</f>
        <v>0</v>
      </c>
      <c r="E13" s="275">
        <f t="shared" si="4"/>
        <v>246100000</v>
      </c>
      <c r="F13" s="342">
        <f t="shared" si="4"/>
        <v>246100000</v>
      </c>
      <c r="G13" s="342">
        <f t="shared" si="4"/>
        <v>2760589</v>
      </c>
      <c r="H13" s="275">
        <f t="shared" si="4"/>
        <v>10555428</v>
      </c>
      <c r="I13" s="275">
        <f t="shared" si="4"/>
        <v>11362338</v>
      </c>
      <c r="J13" s="342">
        <f t="shared" si="4"/>
        <v>24678355</v>
      </c>
      <c r="K13" s="342">
        <f t="shared" si="4"/>
        <v>19644156</v>
      </c>
      <c r="L13" s="275">
        <f t="shared" si="4"/>
        <v>15910004</v>
      </c>
      <c r="M13" s="275">
        <f t="shared" si="4"/>
        <v>19669249</v>
      </c>
      <c r="N13" s="342">
        <f t="shared" si="4"/>
        <v>55223409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79901764</v>
      </c>
      <c r="X13" s="275">
        <f t="shared" si="4"/>
        <v>123050000</v>
      </c>
      <c r="Y13" s="342">
        <f t="shared" si="4"/>
        <v>-43148236</v>
      </c>
      <c r="Z13" s="335">
        <f>+IF(X13&lt;&gt;0,+(Y13/X13)*100,0)</f>
        <v>-35.06561235270215</v>
      </c>
      <c r="AA13" s="273">
        <f t="shared" si="4"/>
        <v>246100000</v>
      </c>
    </row>
    <row r="14" spans="1:27" ht="12.75">
      <c r="A14" s="291" t="s">
        <v>234</v>
      </c>
      <c r="B14" s="136"/>
      <c r="C14" s="60">
        <v>201952931</v>
      </c>
      <c r="D14" s="340"/>
      <c r="E14" s="60">
        <v>246100000</v>
      </c>
      <c r="F14" s="59">
        <v>246100000</v>
      </c>
      <c r="G14" s="59">
        <v>2760589</v>
      </c>
      <c r="H14" s="60">
        <v>10555428</v>
      </c>
      <c r="I14" s="60">
        <v>11362338</v>
      </c>
      <c r="J14" s="59">
        <v>24678355</v>
      </c>
      <c r="K14" s="59">
        <v>19644156</v>
      </c>
      <c r="L14" s="60">
        <v>15910004</v>
      </c>
      <c r="M14" s="60">
        <v>19669249</v>
      </c>
      <c r="N14" s="59">
        <v>55223409</v>
      </c>
      <c r="O14" s="59"/>
      <c r="P14" s="60"/>
      <c r="Q14" s="60"/>
      <c r="R14" s="59"/>
      <c r="S14" s="59"/>
      <c r="T14" s="60"/>
      <c r="U14" s="60"/>
      <c r="V14" s="59"/>
      <c r="W14" s="59">
        <v>79901764</v>
      </c>
      <c r="X14" s="60">
        <v>123050000</v>
      </c>
      <c r="Y14" s="59">
        <v>-43148236</v>
      </c>
      <c r="Z14" s="61">
        <v>-35.07</v>
      </c>
      <c r="AA14" s="62">
        <v>246100000</v>
      </c>
    </row>
    <row r="15" spans="1:27" ht="12.75">
      <c r="A15" s="361" t="s">
        <v>210</v>
      </c>
      <c r="B15" s="136"/>
      <c r="C15" s="60">
        <f aca="true" t="shared" si="5" ref="C15:Y15">SUM(C16:C20)</f>
        <v>9186846</v>
      </c>
      <c r="D15" s="340">
        <f t="shared" si="5"/>
        <v>0</v>
      </c>
      <c r="E15" s="60">
        <f t="shared" si="5"/>
        <v>18648920</v>
      </c>
      <c r="F15" s="59">
        <f t="shared" si="5"/>
        <v>18648920</v>
      </c>
      <c r="G15" s="59">
        <f t="shared" si="5"/>
        <v>2276455</v>
      </c>
      <c r="H15" s="60">
        <f t="shared" si="5"/>
        <v>305934</v>
      </c>
      <c r="I15" s="60">
        <f t="shared" si="5"/>
        <v>1108109</v>
      </c>
      <c r="J15" s="59">
        <f t="shared" si="5"/>
        <v>3690498</v>
      </c>
      <c r="K15" s="59">
        <f t="shared" si="5"/>
        <v>609828</v>
      </c>
      <c r="L15" s="60">
        <f t="shared" si="5"/>
        <v>94074</v>
      </c>
      <c r="M15" s="60">
        <f t="shared" si="5"/>
        <v>5300888</v>
      </c>
      <c r="N15" s="59">
        <f t="shared" si="5"/>
        <v>6004790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9695288</v>
      </c>
      <c r="X15" s="60">
        <f t="shared" si="5"/>
        <v>9324460</v>
      </c>
      <c r="Y15" s="59">
        <f t="shared" si="5"/>
        <v>370828</v>
      </c>
      <c r="Z15" s="61">
        <f>+IF(X15&lt;&gt;0,+(Y15/X15)*100,0)</f>
        <v>3.9769380746981593</v>
      </c>
      <c r="AA15" s="62">
        <f>SUM(AA16:AA20)</f>
        <v>18648920</v>
      </c>
    </row>
    <row r="16" spans="1:27" ht="12.75">
      <c r="A16" s="291" t="s">
        <v>235</v>
      </c>
      <c r="B16" s="300"/>
      <c r="C16" s="60">
        <v>6381887</v>
      </c>
      <c r="D16" s="340"/>
      <c r="E16" s="60">
        <v>7500000</v>
      </c>
      <c r="F16" s="59">
        <v>7500000</v>
      </c>
      <c r="G16" s="59"/>
      <c r="H16" s="60"/>
      <c r="I16" s="60"/>
      <c r="J16" s="59"/>
      <c r="K16" s="59"/>
      <c r="L16" s="60">
        <v>106271</v>
      </c>
      <c r="M16" s="60">
        <v>37666</v>
      </c>
      <c r="N16" s="59">
        <v>143937</v>
      </c>
      <c r="O16" s="59"/>
      <c r="P16" s="60"/>
      <c r="Q16" s="60"/>
      <c r="R16" s="59"/>
      <c r="S16" s="59"/>
      <c r="T16" s="60"/>
      <c r="U16" s="60"/>
      <c r="V16" s="59"/>
      <c r="W16" s="59">
        <v>143937</v>
      </c>
      <c r="X16" s="60">
        <v>3750000</v>
      </c>
      <c r="Y16" s="59">
        <v>-3606063</v>
      </c>
      <c r="Z16" s="61">
        <v>-96.16</v>
      </c>
      <c r="AA16" s="62">
        <v>7500000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521122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2283837</v>
      </c>
      <c r="D20" s="340"/>
      <c r="E20" s="60">
        <v>11148920</v>
      </c>
      <c r="F20" s="59">
        <v>11148920</v>
      </c>
      <c r="G20" s="59">
        <v>2276455</v>
      </c>
      <c r="H20" s="60">
        <v>305934</v>
      </c>
      <c r="I20" s="60">
        <v>1108109</v>
      </c>
      <c r="J20" s="59">
        <v>3690498</v>
      </c>
      <c r="K20" s="59">
        <v>609828</v>
      </c>
      <c r="L20" s="60">
        <v>-12197</v>
      </c>
      <c r="M20" s="60">
        <v>5263222</v>
      </c>
      <c r="N20" s="59">
        <v>5860853</v>
      </c>
      <c r="O20" s="59"/>
      <c r="P20" s="60"/>
      <c r="Q20" s="60"/>
      <c r="R20" s="59"/>
      <c r="S20" s="59"/>
      <c r="T20" s="60"/>
      <c r="U20" s="60"/>
      <c r="V20" s="59"/>
      <c r="W20" s="59">
        <v>9551351</v>
      </c>
      <c r="X20" s="60">
        <v>5574460</v>
      </c>
      <c r="Y20" s="59">
        <v>3976891</v>
      </c>
      <c r="Z20" s="61">
        <v>71.34</v>
      </c>
      <c r="AA20" s="62">
        <v>11148920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50487438</v>
      </c>
      <c r="D22" s="344">
        <f t="shared" si="6"/>
        <v>0</v>
      </c>
      <c r="E22" s="343">
        <f t="shared" si="6"/>
        <v>63953547</v>
      </c>
      <c r="F22" s="345">
        <f t="shared" si="6"/>
        <v>63953547</v>
      </c>
      <c r="G22" s="345">
        <f t="shared" si="6"/>
        <v>1277988</v>
      </c>
      <c r="H22" s="343">
        <f t="shared" si="6"/>
        <v>1293181</v>
      </c>
      <c r="I22" s="343">
        <f t="shared" si="6"/>
        <v>4784218</v>
      </c>
      <c r="J22" s="345">
        <f t="shared" si="6"/>
        <v>7355387</v>
      </c>
      <c r="K22" s="345">
        <f t="shared" si="6"/>
        <v>5265447</v>
      </c>
      <c r="L22" s="343">
        <f t="shared" si="6"/>
        <v>5663361</v>
      </c>
      <c r="M22" s="343">
        <f t="shared" si="6"/>
        <v>7339489</v>
      </c>
      <c r="N22" s="345">
        <f t="shared" si="6"/>
        <v>18268297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25623684</v>
      </c>
      <c r="X22" s="343">
        <f t="shared" si="6"/>
        <v>31976774</v>
      </c>
      <c r="Y22" s="345">
        <f t="shared" si="6"/>
        <v>-6353090</v>
      </c>
      <c r="Z22" s="336">
        <f>+IF(X22&lt;&gt;0,+(Y22/X22)*100,0)</f>
        <v>-19.867826566870068</v>
      </c>
      <c r="AA22" s="350">
        <f>SUM(AA23:AA32)</f>
        <v>63953547</v>
      </c>
    </row>
    <row r="23" spans="1:27" ht="12.75">
      <c r="A23" s="361" t="s">
        <v>238</v>
      </c>
      <c r="B23" s="142"/>
      <c r="C23" s="60">
        <v>822999</v>
      </c>
      <c r="D23" s="340"/>
      <c r="E23" s="60">
        <v>2000000</v>
      </c>
      <c r="F23" s="59">
        <v>2000000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1000000</v>
      </c>
      <c r="Y23" s="59">
        <v>-1000000</v>
      </c>
      <c r="Z23" s="61">
        <v>-100</v>
      </c>
      <c r="AA23" s="62">
        <v>2000000</v>
      </c>
    </row>
    <row r="24" spans="1:27" ht="12.75">
      <c r="A24" s="361" t="s">
        <v>239</v>
      </c>
      <c r="B24" s="142"/>
      <c r="C24" s="60">
        <v>2900304</v>
      </c>
      <c r="D24" s="340"/>
      <c r="E24" s="60">
        <v>23000000</v>
      </c>
      <c r="F24" s="59">
        <v>23000000</v>
      </c>
      <c r="G24" s="59"/>
      <c r="H24" s="60"/>
      <c r="I24" s="60"/>
      <c r="J24" s="59"/>
      <c r="K24" s="59">
        <v>1914074</v>
      </c>
      <c r="L24" s="60"/>
      <c r="M24" s="60"/>
      <c r="N24" s="59">
        <v>1914074</v>
      </c>
      <c r="O24" s="59"/>
      <c r="P24" s="60"/>
      <c r="Q24" s="60"/>
      <c r="R24" s="59"/>
      <c r="S24" s="59"/>
      <c r="T24" s="60"/>
      <c r="U24" s="60"/>
      <c r="V24" s="59"/>
      <c r="W24" s="59">
        <v>1914074</v>
      </c>
      <c r="X24" s="60">
        <v>11500000</v>
      </c>
      <c r="Y24" s="59">
        <v>-9585926</v>
      </c>
      <c r="Z24" s="61">
        <v>-83.36</v>
      </c>
      <c r="AA24" s="62">
        <v>23000000</v>
      </c>
    </row>
    <row r="25" spans="1:27" ht="12.75">
      <c r="A25" s="361" t="s">
        <v>240</v>
      </c>
      <c r="B25" s="142"/>
      <c r="C25" s="60"/>
      <c r="D25" s="340"/>
      <c r="E25" s="60">
        <v>1400000</v>
      </c>
      <c r="F25" s="59">
        <v>1400000</v>
      </c>
      <c r="G25" s="59"/>
      <c r="H25" s="60"/>
      <c r="I25" s="60"/>
      <c r="J25" s="59"/>
      <c r="K25" s="59"/>
      <c r="L25" s="60">
        <v>136294</v>
      </c>
      <c r="M25" s="60">
        <v>19786</v>
      </c>
      <c r="N25" s="59">
        <v>156080</v>
      </c>
      <c r="O25" s="59"/>
      <c r="P25" s="60"/>
      <c r="Q25" s="60"/>
      <c r="R25" s="59"/>
      <c r="S25" s="59"/>
      <c r="T25" s="60"/>
      <c r="U25" s="60"/>
      <c r="V25" s="59"/>
      <c r="W25" s="59">
        <v>156080</v>
      </c>
      <c r="X25" s="60">
        <v>700000</v>
      </c>
      <c r="Y25" s="59">
        <v>-543920</v>
      </c>
      <c r="Z25" s="61">
        <v>-77.7</v>
      </c>
      <c r="AA25" s="62">
        <v>1400000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>
        <v>333646</v>
      </c>
      <c r="I26" s="362">
        <v>1800113</v>
      </c>
      <c r="J26" s="364">
        <v>2133759</v>
      </c>
      <c r="K26" s="364">
        <v>1455204</v>
      </c>
      <c r="L26" s="362">
        <v>417836</v>
      </c>
      <c r="M26" s="362">
        <v>1522257</v>
      </c>
      <c r="N26" s="364">
        <v>3395297</v>
      </c>
      <c r="O26" s="364"/>
      <c r="P26" s="362"/>
      <c r="Q26" s="362"/>
      <c r="R26" s="364"/>
      <c r="S26" s="364"/>
      <c r="T26" s="362"/>
      <c r="U26" s="362"/>
      <c r="V26" s="364"/>
      <c r="W26" s="364">
        <v>5529056</v>
      </c>
      <c r="X26" s="362"/>
      <c r="Y26" s="364">
        <v>5529056</v>
      </c>
      <c r="Z26" s="365"/>
      <c r="AA26" s="366"/>
    </row>
    <row r="27" spans="1:27" ht="12.75">
      <c r="A27" s="361" t="s">
        <v>242</v>
      </c>
      <c r="B27" s="147"/>
      <c r="C27" s="60">
        <v>42897294</v>
      </c>
      <c r="D27" s="340"/>
      <c r="E27" s="60">
        <v>20569570</v>
      </c>
      <c r="F27" s="59">
        <v>20569570</v>
      </c>
      <c r="G27" s="59">
        <v>144927</v>
      </c>
      <c r="H27" s="60">
        <v>-3641</v>
      </c>
      <c r="I27" s="60">
        <v>1670207</v>
      </c>
      <c r="J27" s="59">
        <v>1811493</v>
      </c>
      <c r="K27" s="59"/>
      <c r="L27" s="60">
        <v>247325</v>
      </c>
      <c r="M27" s="60">
        <v>1634105</v>
      </c>
      <c r="N27" s="59">
        <v>1881430</v>
      </c>
      <c r="O27" s="59"/>
      <c r="P27" s="60"/>
      <c r="Q27" s="60"/>
      <c r="R27" s="59"/>
      <c r="S27" s="59"/>
      <c r="T27" s="60"/>
      <c r="U27" s="60"/>
      <c r="V27" s="59"/>
      <c r="W27" s="59">
        <v>3692923</v>
      </c>
      <c r="X27" s="60">
        <v>10284785</v>
      </c>
      <c r="Y27" s="59">
        <v>-6591862</v>
      </c>
      <c r="Z27" s="61">
        <v>-64.09</v>
      </c>
      <c r="AA27" s="62">
        <v>20569570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>
        <v>500000</v>
      </c>
      <c r="F30" s="59">
        <v>500000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250000</v>
      </c>
      <c r="Y30" s="59">
        <v>-250000</v>
      </c>
      <c r="Z30" s="61">
        <v>-100</v>
      </c>
      <c r="AA30" s="62">
        <v>500000</v>
      </c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3866841</v>
      </c>
      <c r="D32" s="340"/>
      <c r="E32" s="60">
        <v>16483977</v>
      </c>
      <c r="F32" s="59">
        <v>16483977</v>
      </c>
      <c r="G32" s="59">
        <v>1133061</v>
      </c>
      <c r="H32" s="60">
        <v>963176</v>
      </c>
      <c r="I32" s="60">
        <v>1313898</v>
      </c>
      <c r="J32" s="59">
        <v>3410135</v>
      </c>
      <c r="K32" s="59">
        <v>1896169</v>
      </c>
      <c r="L32" s="60">
        <v>4861906</v>
      </c>
      <c r="M32" s="60">
        <v>4163341</v>
      </c>
      <c r="N32" s="59">
        <v>10921416</v>
      </c>
      <c r="O32" s="59"/>
      <c r="P32" s="60"/>
      <c r="Q32" s="60"/>
      <c r="R32" s="59"/>
      <c r="S32" s="59"/>
      <c r="T32" s="60"/>
      <c r="U32" s="60"/>
      <c r="V32" s="59"/>
      <c r="W32" s="59">
        <v>14331551</v>
      </c>
      <c r="X32" s="60">
        <v>8241989</v>
      </c>
      <c r="Y32" s="59">
        <v>6089562</v>
      </c>
      <c r="Z32" s="61">
        <v>73.88</v>
      </c>
      <c r="AA32" s="62">
        <v>16483977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16792704</v>
      </c>
      <c r="D40" s="344">
        <f t="shared" si="9"/>
        <v>0</v>
      </c>
      <c r="E40" s="343">
        <f t="shared" si="9"/>
        <v>39342500</v>
      </c>
      <c r="F40" s="345">
        <f t="shared" si="9"/>
        <v>39342500</v>
      </c>
      <c r="G40" s="345">
        <f t="shared" si="9"/>
        <v>803227</v>
      </c>
      <c r="H40" s="343">
        <f t="shared" si="9"/>
        <v>-569955</v>
      </c>
      <c r="I40" s="343">
        <f t="shared" si="9"/>
        <v>-202297</v>
      </c>
      <c r="J40" s="345">
        <f t="shared" si="9"/>
        <v>30975</v>
      </c>
      <c r="K40" s="345">
        <f t="shared" si="9"/>
        <v>757516</v>
      </c>
      <c r="L40" s="343">
        <f t="shared" si="9"/>
        <v>949438</v>
      </c>
      <c r="M40" s="343">
        <f t="shared" si="9"/>
        <v>2771098</v>
      </c>
      <c r="N40" s="345">
        <f t="shared" si="9"/>
        <v>4478052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4509027</v>
      </c>
      <c r="X40" s="343">
        <f t="shared" si="9"/>
        <v>19671250</v>
      </c>
      <c r="Y40" s="345">
        <f t="shared" si="9"/>
        <v>-15162223</v>
      </c>
      <c r="Z40" s="336">
        <f>+IF(X40&lt;&gt;0,+(Y40/X40)*100,0)</f>
        <v>-77.07808603927052</v>
      </c>
      <c r="AA40" s="350">
        <f>SUM(AA41:AA49)</f>
        <v>39342500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1946403</v>
      </c>
      <c r="D43" s="369"/>
      <c r="E43" s="305">
        <v>1000000</v>
      </c>
      <c r="F43" s="370">
        <v>1000000</v>
      </c>
      <c r="G43" s="370">
        <v>-4592</v>
      </c>
      <c r="H43" s="305">
        <v>4592</v>
      </c>
      <c r="I43" s="305"/>
      <c r="J43" s="370"/>
      <c r="K43" s="370">
        <v>26332</v>
      </c>
      <c r="L43" s="305"/>
      <c r="M43" s="305">
        <v>670617</v>
      </c>
      <c r="N43" s="370">
        <v>696949</v>
      </c>
      <c r="O43" s="370"/>
      <c r="P43" s="305"/>
      <c r="Q43" s="305"/>
      <c r="R43" s="370"/>
      <c r="S43" s="370"/>
      <c r="T43" s="305"/>
      <c r="U43" s="305"/>
      <c r="V43" s="370"/>
      <c r="W43" s="370">
        <v>696949</v>
      </c>
      <c r="X43" s="305">
        <v>500000</v>
      </c>
      <c r="Y43" s="370">
        <v>196949</v>
      </c>
      <c r="Z43" s="371">
        <v>39.39</v>
      </c>
      <c r="AA43" s="303">
        <v>1000000</v>
      </c>
    </row>
    <row r="44" spans="1:27" ht="12.75">
      <c r="A44" s="361" t="s">
        <v>252</v>
      </c>
      <c r="B44" s="136"/>
      <c r="C44" s="60"/>
      <c r="D44" s="368"/>
      <c r="E44" s="54">
        <v>200000</v>
      </c>
      <c r="F44" s="53">
        <v>200000</v>
      </c>
      <c r="G44" s="53"/>
      <c r="H44" s="54"/>
      <c r="I44" s="54"/>
      <c r="J44" s="53"/>
      <c r="K44" s="53">
        <v>90984</v>
      </c>
      <c r="L44" s="54"/>
      <c r="M44" s="54">
        <v>1052276</v>
      </c>
      <c r="N44" s="53">
        <v>1143260</v>
      </c>
      <c r="O44" s="53"/>
      <c r="P44" s="54"/>
      <c r="Q44" s="54"/>
      <c r="R44" s="53"/>
      <c r="S44" s="53"/>
      <c r="T44" s="54"/>
      <c r="U44" s="54"/>
      <c r="V44" s="53"/>
      <c r="W44" s="53">
        <v>1143260</v>
      </c>
      <c r="X44" s="54">
        <v>100000</v>
      </c>
      <c r="Y44" s="53">
        <v>1043260</v>
      </c>
      <c r="Z44" s="94">
        <v>1043.26</v>
      </c>
      <c r="AA44" s="95">
        <v>200000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14147490</v>
      </c>
      <c r="D48" s="368"/>
      <c r="E48" s="54">
        <v>32642500</v>
      </c>
      <c r="F48" s="53">
        <v>32642500</v>
      </c>
      <c r="G48" s="53">
        <v>224493</v>
      </c>
      <c r="H48" s="54">
        <v>-578532</v>
      </c>
      <c r="I48" s="54">
        <v>-202297</v>
      </c>
      <c r="J48" s="53">
        <v>-556336</v>
      </c>
      <c r="K48" s="53">
        <v>640200</v>
      </c>
      <c r="L48" s="54">
        <v>949438</v>
      </c>
      <c r="M48" s="54">
        <v>1048205</v>
      </c>
      <c r="N48" s="53">
        <v>2637843</v>
      </c>
      <c r="O48" s="53"/>
      <c r="P48" s="54"/>
      <c r="Q48" s="54"/>
      <c r="R48" s="53"/>
      <c r="S48" s="53"/>
      <c r="T48" s="54"/>
      <c r="U48" s="54"/>
      <c r="V48" s="53"/>
      <c r="W48" s="53">
        <v>2081507</v>
      </c>
      <c r="X48" s="54">
        <v>16321250</v>
      </c>
      <c r="Y48" s="53">
        <v>-14239743</v>
      </c>
      <c r="Z48" s="94">
        <v>-87.25</v>
      </c>
      <c r="AA48" s="95">
        <v>32642500</v>
      </c>
    </row>
    <row r="49" spans="1:27" ht="12.75">
      <c r="A49" s="361" t="s">
        <v>93</v>
      </c>
      <c r="B49" s="136"/>
      <c r="C49" s="54">
        <v>698811</v>
      </c>
      <c r="D49" s="368"/>
      <c r="E49" s="54">
        <v>5500000</v>
      </c>
      <c r="F49" s="53">
        <v>5500000</v>
      </c>
      <c r="G49" s="53">
        <v>583326</v>
      </c>
      <c r="H49" s="54">
        <v>3985</v>
      </c>
      <c r="I49" s="54"/>
      <c r="J49" s="53">
        <v>587311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587311</v>
      </c>
      <c r="X49" s="54">
        <v>2750000</v>
      </c>
      <c r="Y49" s="53">
        <v>-2162689</v>
      </c>
      <c r="Z49" s="94">
        <v>-78.64</v>
      </c>
      <c r="AA49" s="95">
        <v>5500000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1000000</v>
      </c>
      <c r="F54" s="345">
        <f t="shared" si="12"/>
        <v>1000000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500000</v>
      </c>
      <c r="Y54" s="345">
        <f t="shared" si="12"/>
        <v>-500000</v>
      </c>
      <c r="Z54" s="336">
        <f>+IF(X54&lt;&gt;0,+(Y54/X54)*100,0)</f>
        <v>-100</v>
      </c>
      <c r="AA54" s="350">
        <f t="shared" si="12"/>
        <v>1000000</v>
      </c>
    </row>
    <row r="55" spans="1:27" ht="12.75">
      <c r="A55" s="361" t="s">
        <v>258</v>
      </c>
      <c r="B55" s="142"/>
      <c r="C55" s="60"/>
      <c r="D55" s="340"/>
      <c r="E55" s="60">
        <v>1000000</v>
      </c>
      <c r="F55" s="59">
        <v>1000000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500000</v>
      </c>
      <c r="Y55" s="59">
        <v>-500000</v>
      </c>
      <c r="Z55" s="61">
        <v>-100</v>
      </c>
      <c r="AA55" s="62">
        <v>1000000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6761834</v>
      </c>
      <c r="D57" s="344">
        <f aca="true" t="shared" si="13" ref="D57:AA57">+D58</f>
        <v>0</v>
      </c>
      <c r="E57" s="343">
        <f t="shared" si="13"/>
        <v>5000000</v>
      </c>
      <c r="F57" s="345">
        <f t="shared" si="13"/>
        <v>5000000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2500000</v>
      </c>
      <c r="Y57" s="345">
        <f t="shared" si="13"/>
        <v>-2500000</v>
      </c>
      <c r="Z57" s="336">
        <f>+IF(X57&lt;&gt;0,+(Y57/X57)*100,0)</f>
        <v>-100</v>
      </c>
      <c r="AA57" s="350">
        <f t="shared" si="13"/>
        <v>5000000</v>
      </c>
    </row>
    <row r="58" spans="1:27" ht="12.75">
      <c r="A58" s="361" t="s">
        <v>218</v>
      </c>
      <c r="B58" s="136"/>
      <c r="C58" s="60">
        <v>6761834</v>
      </c>
      <c r="D58" s="340"/>
      <c r="E58" s="60">
        <v>5000000</v>
      </c>
      <c r="F58" s="59">
        <v>5000000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2500000</v>
      </c>
      <c r="Y58" s="59">
        <v>-2500000</v>
      </c>
      <c r="Z58" s="61">
        <v>-100</v>
      </c>
      <c r="AA58" s="62">
        <v>5000000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986103837</v>
      </c>
      <c r="D60" s="346">
        <f t="shared" si="14"/>
        <v>0</v>
      </c>
      <c r="E60" s="219">
        <f t="shared" si="14"/>
        <v>997936597</v>
      </c>
      <c r="F60" s="264">
        <f t="shared" si="14"/>
        <v>997936597</v>
      </c>
      <c r="G60" s="264">
        <f t="shared" si="14"/>
        <v>35859480</v>
      </c>
      <c r="H60" s="219">
        <f t="shared" si="14"/>
        <v>20930268</v>
      </c>
      <c r="I60" s="219">
        <f t="shared" si="14"/>
        <v>36440920</v>
      </c>
      <c r="J60" s="264">
        <f t="shared" si="14"/>
        <v>93230668</v>
      </c>
      <c r="K60" s="264">
        <f t="shared" si="14"/>
        <v>59476540</v>
      </c>
      <c r="L60" s="219">
        <f t="shared" si="14"/>
        <v>67802949</v>
      </c>
      <c r="M60" s="219">
        <f t="shared" si="14"/>
        <v>85900075</v>
      </c>
      <c r="N60" s="264">
        <f t="shared" si="14"/>
        <v>213179564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306410232</v>
      </c>
      <c r="X60" s="219">
        <f t="shared" si="14"/>
        <v>498968299</v>
      </c>
      <c r="Y60" s="264">
        <f t="shared" si="14"/>
        <v>-192558067</v>
      </c>
      <c r="Z60" s="337">
        <f>+IF(X60&lt;&gt;0,+(Y60/X60)*100,0)</f>
        <v>-38.59124264726084</v>
      </c>
      <c r="AA60" s="232">
        <f>+AA57+AA54+AA51+AA40+AA37+AA34+AA22+AA5</f>
        <v>997936597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2019-01-31T13:28:02Z</dcterms:created>
  <dcterms:modified xsi:type="dcterms:W3CDTF">2019-01-31T13:28:05Z</dcterms:modified>
  <cp:category/>
  <cp:version/>
  <cp:contentType/>
  <cp:contentStatus/>
</cp:coreProperties>
</file>