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<sst xmlns="http://schemas.openxmlformats.org/spreadsheetml/2006/main" count="859" uniqueCount="304">
  <si>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Dr Beyers Naude(EC101)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</si>
  <si>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</si>
  <si>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</si>
  <si>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</si>
  <si>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</si>
  <si>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</si>
  <si>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</si>
  <si>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</si>
  <si>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</si>
  <si>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</si>
  <si>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</si>
  <si>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</si>
  <si>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</si>
  <si>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</si>
  <si>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</si>
  <si>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</si>
  <si>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</si>
  <si>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</si>
  <si>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</si>
  <si>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</si>
  <si>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</si>
  <si>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</si>
  <si>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</si>
  <si>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</si>
  <si>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</si>
  <si>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</si>
  <si>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</si>
  <si>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</si>
  <si>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</si>
  <si>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</si>
  <si>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</si>
  <si>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</si>
  <si>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</si>
  <si>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</si>
  <si>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</si>
  <si>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</si>
  <si>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</si>
  <si>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</si>
  <si>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</si>
  <si>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</si>
  <si>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</si>
  <si>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</si>
  <si>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</si>
  <si>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</si>
  <si>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</si>
  <si>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</si>
  <si>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</si>
  <si>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</si>
  <si>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</si>
  <si>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</si>
  <si>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</si>
  <si>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</si>
  <si>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</si>
  <si>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</si>
  <si>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</si>
  <si>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</si>
  <si>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</si>
  <si>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</si>
  <si>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</si>
  <si>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</si>
  <si>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</si>
  <si>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</si>
  <si>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</si>
  <si>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</si>
  <si>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</si>
  <si>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</si>
  <si>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</si>
  <si>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</si>
  <si>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</si>
  <si>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</si>
  <si>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Dr Beyers Naude(EC101)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</si>
  <si>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</si>
  <si>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</si>
  <si>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</si>
  <si>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</si>
  <si>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</si>
  <si>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</si>
  <si>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</si>
  <si>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</si>
  <si>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</si>
  <si>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</si>
  <si>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</si>
  <si>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</si>
  <si>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</si>
  <si>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</si>
  <si>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</si>
  <si>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</si>
  <si>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</si>
  <si>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</si>
  <si>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</si>
  <si>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</si>
  <si>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</si>
  <si>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</si>
  <si>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</si>
  <si>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</si>
  <si>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</si>
  <si>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</si>
  <si>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</si>
  <si>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</si>
  <si>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</si>
  <si>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Dr Beyers Naude(EC101)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</si>
  <si>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</si>
  <si>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</si>
  <si>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</si>
  <si>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</si>
  <si>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</si>
  <si>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</si>
  <si>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</si>
  <si>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</si>
  <si>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</si>
  <si>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</si>
  <si>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</si>
  <si>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</si>
  <si>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</si>
  <si>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</si>
  <si>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</si>
  <si>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</si>
  <si>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</si>
  <si>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</si>
  <si>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</si>
  <si>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</si>
  <si>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</si>
  <si>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</si>
  <si>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</si>
  <si>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</si>
  <si>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</si>
  <si>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</si>
  <si>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</si>
  <si>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</si>
  <si>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Dr Beyers Naude(EC101)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</si>
  <si>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</si>
  <si>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</si>
  <si>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</si>
  <si>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</si>
  <si>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</si>
  <si>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</si>
  <si>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</si>
  <si>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</si>
  <si>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</si>
  <si>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</si>
  <si>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Dr Beyers Naude(EC101)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</si>
  <si>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</si>
  <si>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</si>
  <si>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</si>
  <si>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</si>
  <si>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</si>
  <si>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</si>
  <si>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</si>
  <si>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</si>
  <si>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</si>
  <si>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</si>
  <si>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</si>
  <si>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</si>
  <si>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</si>
  <si>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</si>
  <si>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</si>
  <si>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</si>
  <si>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</si>
  <si>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</si>
  <si>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</si>
  <si>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</si>
  <si>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</si>
  <si>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</si>
  <si>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</si>
  <si>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</si>
  <si>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</si>
  <si>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</si>
  <si>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</si>
  <si>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</si>
  <si>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</si>
  <si>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</si>
  <si>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</si>
  <si>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</si>
  <si>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</si>
  <si>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Dr Beyers Naude(EC101)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</si>
  <si>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</si>
  <si>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</si>
  <si>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</si>
  <si>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</si>
  <si>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</si>
  <si>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</si>
  <si>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</si>
  <si>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</si>
  <si>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</si>
  <si>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</si>
  <si>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</si>
  <si>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</si>
  <si>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</si>
  <si>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</si>
  <si>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</si>
  <si>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</si>
  <si>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</si>
  <si>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</si>
  <si>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</si>
  <si>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</si>
  <si>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</si>
  <si>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</si>
  <si>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</si>
  <si>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</si>
  <si>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</si>
  <si>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</si>
  <si>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</si>
  <si>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Dr Beyers Naude(EC101)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</si>
  <si>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</si>
  <si>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</si>
  <si>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</si>
  <si>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</si>
  <si>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</si>
  <si>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</si>
  <si>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</si>
  <si>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</si>
  <si>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</si>
  <si>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</si>
  <si>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</si>
  <si>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</si>
  <si>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</si>
  <si>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</si>
  <si>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</si>
  <si>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</si>
  <si>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</si>
  <si>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</si>
  <si>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</si>
  <si>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</si>
  <si>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</si>
  <si>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</si>
  <si>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</si>
  <si>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</si>
  <si>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</si>
  <si>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Dr Beyers Naude(EC101)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</si>
  <si>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</si>
  <si>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</si>
  <si>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</si>
  <si>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</si>
  <si>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</si>
  <si>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</si>
  <si>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</si>
  <si>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</si>
  <si>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</si>
  <si>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</si>
  <si>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</si>
  <si>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</si>
  <si>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</si>
  <si>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</si>
  <si>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</si>
  <si>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</si>
  <si>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</si>
  <si>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</si>
  <si>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</si>
  <si>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</si>
  <si>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</si>
  <si>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</si>
  <si>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</si>
  <si>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</si>
  <si>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</si>
  <si>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</si>
  <si>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</si>
  <si>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</si>
  <si>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</si>
  <si>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</si>
  <si>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</si>
  <si>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</si>
  <si>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</si>
  <si>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</si>
  <si>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</si>
  <si>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Dr Beyers Naude(EC101)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</si>
  <si>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</si>
  <si>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</si>
  <si>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Dr Beyers Naude(EC101)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</si>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</sst>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31809377</v>
      </c>
      <c r="C5" s="19">
        <v>0</v>
      </c>
      <c r="D5" s="59">
        <v>29579265</v>
      </c>
      <c r="E5" s="60">
        <v>29579265</v>
      </c>
      <c r="F5" s="60">
        <v>30219624</v>
      </c>
      <c r="G5" s="60">
        <v>0</v>
      </c>
      <c r="H5" s="60">
        <v>2490</v>
      </c>
      <c r="I5" s="60">
        <v>30222114</v>
      </c>
      <c r="J5" s="60">
        <v>-9216</v>
      </c>
      <c r="K5" s="60">
        <v>269526</v>
      </c>
      <c r="L5" s="60">
        <v>-6097</v>
      </c>
      <c r="M5" s="60">
        <v>254213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30476327</v>
      </c>
      <c r="W5" s="60">
        <v>19993574</v>
      </c>
      <c r="X5" s="60">
        <v>10482753</v>
      </c>
      <c r="Y5" s="61">
        <v>52.43</v>
      </c>
      <c r="Z5" s="62">
        <v>29579265</v>
      </c>
    </row>
    <row r="6" spans="1:26" ht="12.75">
      <c r="A6" s="58" t="s">
        <v>32</v>
      </c>
      <c r="B6" s="19">
        <v>153904529</v>
      </c>
      <c r="C6" s="19">
        <v>0</v>
      </c>
      <c r="D6" s="59">
        <v>152796331</v>
      </c>
      <c r="E6" s="60">
        <v>152796331</v>
      </c>
      <c r="F6" s="60">
        <v>22845001</v>
      </c>
      <c r="G6" s="60">
        <v>12358663</v>
      </c>
      <c r="H6" s="60">
        <v>11735888</v>
      </c>
      <c r="I6" s="60">
        <v>46939552</v>
      </c>
      <c r="J6" s="60">
        <v>11616676</v>
      </c>
      <c r="K6" s="60">
        <v>14425860</v>
      </c>
      <c r="L6" s="60">
        <v>7975983</v>
      </c>
      <c r="M6" s="60">
        <v>34018519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80958071</v>
      </c>
      <c r="W6" s="60">
        <v>71529313</v>
      </c>
      <c r="X6" s="60">
        <v>9428758</v>
      </c>
      <c r="Y6" s="61">
        <v>13.18</v>
      </c>
      <c r="Z6" s="62">
        <v>152796331</v>
      </c>
    </row>
    <row r="7" spans="1:26" ht="12.75">
      <c r="A7" s="58" t="s">
        <v>33</v>
      </c>
      <c r="B7" s="19">
        <v>1919091</v>
      </c>
      <c r="C7" s="19">
        <v>0</v>
      </c>
      <c r="D7" s="59">
        <v>2015398</v>
      </c>
      <c r="E7" s="60">
        <v>2015398</v>
      </c>
      <c r="F7" s="60">
        <v>36257</v>
      </c>
      <c r="G7" s="60">
        <v>2496</v>
      </c>
      <c r="H7" s="60">
        <v>77389</v>
      </c>
      <c r="I7" s="60">
        <v>116142</v>
      </c>
      <c r="J7" s="60">
        <v>15444</v>
      </c>
      <c r="K7" s="60">
        <v>371</v>
      </c>
      <c r="L7" s="60">
        <v>35450</v>
      </c>
      <c r="M7" s="60">
        <v>51265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167407</v>
      </c>
      <c r="W7" s="60">
        <v>1007700</v>
      </c>
      <c r="X7" s="60">
        <v>-840293</v>
      </c>
      <c r="Y7" s="61">
        <v>-83.39</v>
      </c>
      <c r="Z7" s="62">
        <v>2015398</v>
      </c>
    </row>
    <row r="8" spans="1:26" ht="12.75">
      <c r="A8" s="58" t="s">
        <v>34</v>
      </c>
      <c r="B8" s="19">
        <v>115191194</v>
      </c>
      <c r="C8" s="19">
        <v>0</v>
      </c>
      <c r="D8" s="59">
        <v>97441111</v>
      </c>
      <c r="E8" s="60">
        <v>97441111</v>
      </c>
      <c r="F8" s="60">
        <v>34699000</v>
      </c>
      <c r="G8" s="60">
        <v>6343000</v>
      </c>
      <c r="H8" s="60">
        <v>449575</v>
      </c>
      <c r="I8" s="60">
        <v>41491575</v>
      </c>
      <c r="J8" s="60">
        <v>524150</v>
      </c>
      <c r="K8" s="60">
        <v>2951738</v>
      </c>
      <c r="L8" s="60">
        <v>0</v>
      </c>
      <c r="M8" s="60">
        <v>3475888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44967463</v>
      </c>
      <c r="W8" s="60">
        <v>73080834</v>
      </c>
      <c r="X8" s="60">
        <v>-28113371</v>
      </c>
      <c r="Y8" s="61">
        <v>-38.47</v>
      </c>
      <c r="Z8" s="62">
        <v>97441111</v>
      </c>
    </row>
    <row r="9" spans="1:26" ht="12.75">
      <c r="A9" s="58" t="s">
        <v>35</v>
      </c>
      <c r="B9" s="19">
        <v>18443285</v>
      </c>
      <c r="C9" s="19">
        <v>0</v>
      </c>
      <c r="D9" s="59">
        <v>15969800</v>
      </c>
      <c r="E9" s="60">
        <v>15969800</v>
      </c>
      <c r="F9" s="60">
        <v>1237061</v>
      </c>
      <c r="G9" s="60">
        <v>465584</v>
      </c>
      <c r="H9" s="60">
        <v>853463</v>
      </c>
      <c r="I9" s="60">
        <v>2556108</v>
      </c>
      <c r="J9" s="60">
        <v>440028</v>
      </c>
      <c r="K9" s="60">
        <v>286814</v>
      </c>
      <c r="L9" s="60">
        <v>450079</v>
      </c>
      <c r="M9" s="60">
        <v>1176921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3733029</v>
      </c>
      <c r="W9" s="60">
        <v>7651345</v>
      </c>
      <c r="X9" s="60">
        <v>-3918316</v>
      </c>
      <c r="Y9" s="61">
        <v>-51.21</v>
      </c>
      <c r="Z9" s="62">
        <v>15969800</v>
      </c>
    </row>
    <row r="10" spans="1:26" ht="22.5">
      <c r="A10" s="63" t="s">
        <v>279</v>
      </c>
      <c r="B10" s="64">
        <f>SUM(B5:B9)</f>
        <v>321267476</v>
      </c>
      <c r="C10" s="64">
        <f>SUM(C5:C9)</f>
        <v>0</v>
      </c>
      <c r="D10" s="65">
        <f aca="true" t="shared" si="0" ref="D10:Z10">SUM(D5:D9)</f>
        <v>297801905</v>
      </c>
      <c r="E10" s="66">
        <f t="shared" si="0"/>
        <v>297801905</v>
      </c>
      <c r="F10" s="66">
        <f t="shared" si="0"/>
        <v>89036943</v>
      </c>
      <c r="G10" s="66">
        <f t="shared" si="0"/>
        <v>19169743</v>
      </c>
      <c r="H10" s="66">
        <f t="shared" si="0"/>
        <v>13118805</v>
      </c>
      <c r="I10" s="66">
        <f t="shared" si="0"/>
        <v>121325491</v>
      </c>
      <c r="J10" s="66">
        <f t="shared" si="0"/>
        <v>12587082</v>
      </c>
      <c r="K10" s="66">
        <f t="shared" si="0"/>
        <v>17934309</v>
      </c>
      <c r="L10" s="66">
        <f t="shared" si="0"/>
        <v>8455415</v>
      </c>
      <c r="M10" s="66">
        <f t="shared" si="0"/>
        <v>38976806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160302297</v>
      </c>
      <c r="W10" s="66">
        <f t="shared" si="0"/>
        <v>173262766</v>
      </c>
      <c r="X10" s="66">
        <f t="shared" si="0"/>
        <v>-12960469</v>
      </c>
      <c r="Y10" s="67">
        <f>+IF(W10&lt;&gt;0,(X10/W10)*100,0)</f>
        <v>-7.480239002995023</v>
      </c>
      <c r="Z10" s="68">
        <f t="shared" si="0"/>
        <v>297801905</v>
      </c>
    </row>
    <row r="11" spans="1:26" ht="12.75">
      <c r="A11" s="58" t="s">
        <v>37</v>
      </c>
      <c r="B11" s="19">
        <v>138171291</v>
      </c>
      <c r="C11" s="19">
        <v>0</v>
      </c>
      <c r="D11" s="59">
        <v>136617502</v>
      </c>
      <c r="E11" s="60">
        <v>136617502</v>
      </c>
      <c r="F11" s="60">
        <v>10422821</v>
      </c>
      <c r="G11" s="60">
        <v>18497941</v>
      </c>
      <c r="H11" s="60">
        <v>11747088</v>
      </c>
      <c r="I11" s="60">
        <v>40667850</v>
      </c>
      <c r="J11" s="60">
        <v>11689962</v>
      </c>
      <c r="K11" s="60">
        <v>17692445</v>
      </c>
      <c r="L11" s="60">
        <v>13230251</v>
      </c>
      <c r="M11" s="60">
        <v>42612658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83280508</v>
      </c>
      <c r="W11" s="60">
        <v>73563272</v>
      </c>
      <c r="X11" s="60">
        <v>9717236</v>
      </c>
      <c r="Y11" s="61">
        <v>13.21</v>
      </c>
      <c r="Z11" s="62">
        <v>136617502</v>
      </c>
    </row>
    <row r="12" spans="1:26" ht="12.75">
      <c r="A12" s="58" t="s">
        <v>38</v>
      </c>
      <c r="B12" s="19">
        <v>9324299</v>
      </c>
      <c r="C12" s="19">
        <v>0</v>
      </c>
      <c r="D12" s="59">
        <v>9883760</v>
      </c>
      <c r="E12" s="60">
        <v>9883760</v>
      </c>
      <c r="F12" s="60">
        <v>826508</v>
      </c>
      <c r="G12" s="60">
        <v>699708</v>
      </c>
      <c r="H12" s="60">
        <v>699708</v>
      </c>
      <c r="I12" s="60">
        <v>2225924</v>
      </c>
      <c r="J12" s="60">
        <v>699708</v>
      </c>
      <c r="K12" s="60">
        <v>699708</v>
      </c>
      <c r="L12" s="60">
        <v>699708</v>
      </c>
      <c r="M12" s="60">
        <v>2099124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4325048</v>
      </c>
      <c r="W12" s="60">
        <v>4600164</v>
      </c>
      <c r="X12" s="60">
        <v>-275116</v>
      </c>
      <c r="Y12" s="61">
        <v>-5.98</v>
      </c>
      <c r="Z12" s="62">
        <v>9883760</v>
      </c>
    </row>
    <row r="13" spans="1:26" ht="12.75">
      <c r="A13" s="58" t="s">
        <v>280</v>
      </c>
      <c r="B13" s="19">
        <v>62710848</v>
      </c>
      <c r="C13" s="19">
        <v>0</v>
      </c>
      <c r="D13" s="59">
        <v>35452743</v>
      </c>
      <c r="E13" s="60">
        <v>35452743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35452743</v>
      </c>
    </row>
    <row r="14" spans="1:26" ht="12.75">
      <c r="A14" s="58" t="s">
        <v>40</v>
      </c>
      <c r="B14" s="19">
        <v>0</v>
      </c>
      <c r="C14" s="19">
        <v>0</v>
      </c>
      <c r="D14" s="59">
        <v>5575600</v>
      </c>
      <c r="E14" s="60">
        <v>5575600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2555482</v>
      </c>
      <c r="X14" s="60">
        <v>-2555482</v>
      </c>
      <c r="Y14" s="61">
        <v>-100</v>
      </c>
      <c r="Z14" s="62">
        <v>5575600</v>
      </c>
    </row>
    <row r="15" spans="1:26" ht="12.75">
      <c r="A15" s="58" t="s">
        <v>41</v>
      </c>
      <c r="B15" s="19">
        <v>81207643</v>
      </c>
      <c r="C15" s="19">
        <v>0</v>
      </c>
      <c r="D15" s="59">
        <v>82368100</v>
      </c>
      <c r="E15" s="60">
        <v>82368100</v>
      </c>
      <c r="F15" s="60">
        <v>0</v>
      </c>
      <c r="G15" s="60">
        <v>0</v>
      </c>
      <c r="H15" s="60">
        <v>28702604</v>
      </c>
      <c r="I15" s="60">
        <v>28702604</v>
      </c>
      <c r="J15" s="60">
        <v>6385952</v>
      </c>
      <c r="K15" s="60">
        <v>0</v>
      </c>
      <c r="L15" s="60">
        <v>6703528</v>
      </c>
      <c r="M15" s="60">
        <v>13089480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41792084</v>
      </c>
      <c r="W15" s="60">
        <v>42810132</v>
      </c>
      <c r="X15" s="60">
        <v>-1018048</v>
      </c>
      <c r="Y15" s="61">
        <v>-2.38</v>
      </c>
      <c r="Z15" s="62">
        <v>82368100</v>
      </c>
    </row>
    <row r="16" spans="1:26" ht="12.75">
      <c r="A16" s="69" t="s">
        <v>42</v>
      </c>
      <c r="B16" s="19">
        <v>0</v>
      </c>
      <c r="C16" s="19">
        <v>0</v>
      </c>
      <c r="D16" s="59">
        <v>239189</v>
      </c>
      <c r="E16" s="60">
        <v>239189</v>
      </c>
      <c r="F16" s="60">
        <v>1500</v>
      </c>
      <c r="G16" s="60">
        <v>1500</v>
      </c>
      <c r="H16" s="60">
        <v>1500</v>
      </c>
      <c r="I16" s="60">
        <v>4500</v>
      </c>
      <c r="J16" s="60">
        <v>0</v>
      </c>
      <c r="K16" s="60">
        <v>3000</v>
      </c>
      <c r="L16" s="60">
        <v>0</v>
      </c>
      <c r="M16" s="60">
        <v>3000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7500</v>
      </c>
      <c r="W16" s="60">
        <v>149446</v>
      </c>
      <c r="X16" s="60">
        <v>-141946</v>
      </c>
      <c r="Y16" s="61">
        <v>-94.98</v>
      </c>
      <c r="Z16" s="62">
        <v>239189</v>
      </c>
    </row>
    <row r="17" spans="1:26" ht="12.75">
      <c r="A17" s="58" t="s">
        <v>43</v>
      </c>
      <c r="B17" s="19">
        <v>120874449</v>
      </c>
      <c r="C17" s="19">
        <v>0</v>
      </c>
      <c r="D17" s="59">
        <v>95914209</v>
      </c>
      <c r="E17" s="60">
        <v>95914209</v>
      </c>
      <c r="F17" s="60">
        <v>3310014</v>
      </c>
      <c r="G17" s="60">
        <v>7068567</v>
      </c>
      <c r="H17" s="60">
        <v>6475952</v>
      </c>
      <c r="I17" s="60">
        <v>16854533</v>
      </c>
      <c r="J17" s="60">
        <v>7674744</v>
      </c>
      <c r="K17" s="60">
        <v>7823974</v>
      </c>
      <c r="L17" s="60">
        <v>7432493</v>
      </c>
      <c r="M17" s="60">
        <v>22931211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39785744</v>
      </c>
      <c r="W17" s="60">
        <v>52350667</v>
      </c>
      <c r="X17" s="60">
        <v>-12564923</v>
      </c>
      <c r="Y17" s="61">
        <v>-24</v>
      </c>
      <c r="Z17" s="62">
        <v>95914209</v>
      </c>
    </row>
    <row r="18" spans="1:26" ht="12.75">
      <c r="A18" s="70" t="s">
        <v>44</v>
      </c>
      <c r="B18" s="71">
        <f>SUM(B11:B17)</f>
        <v>412288530</v>
      </c>
      <c r="C18" s="71">
        <f>SUM(C11:C17)</f>
        <v>0</v>
      </c>
      <c r="D18" s="72">
        <f aca="true" t="shared" si="1" ref="D18:Z18">SUM(D11:D17)</f>
        <v>366051103</v>
      </c>
      <c r="E18" s="73">
        <f t="shared" si="1"/>
        <v>366051103</v>
      </c>
      <c r="F18" s="73">
        <f t="shared" si="1"/>
        <v>14560843</v>
      </c>
      <c r="G18" s="73">
        <f t="shared" si="1"/>
        <v>26267716</v>
      </c>
      <c r="H18" s="73">
        <f t="shared" si="1"/>
        <v>47626852</v>
      </c>
      <c r="I18" s="73">
        <f t="shared" si="1"/>
        <v>88455411</v>
      </c>
      <c r="J18" s="73">
        <f t="shared" si="1"/>
        <v>26450366</v>
      </c>
      <c r="K18" s="73">
        <f t="shared" si="1"/>
        <v>26219127</v>
      </c>
      <c r="L18" s="73">
        <f t="shared" si="1"/>
        <v>28065980</v>
      </c>
      <c r="M18" s="73">
        <f t="shared" si="1"/>
        <v>80735473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169190884</v>
      </c>
      <c r="W18" s="73">
        <f t="shared" si="1"/>
        <v>176029163</v>
      </c>
      <c r="X18" s="73">
        <f t="shared" si="1"/>
        <v>-6838279</v>
      </c>
      <c r="Y18" s="67">
        <f>+IF(W18&lt;&gt;0,(X18/W18)*100,0)</f>
        <v>-3.884742098103369</v>
      </c>
      <c r="Z18" s="74">
        <f t="shared" si="1"/>
        <v>366051103</v>
      </c>
    </row>
    <row r="19" spans="1:26" ht="12.75">
      <c r="A19" s="70" t="s">
        <v>45</v>
      </c>
      <c r="B19" s="75">
        <f>+B10-B18</f>
        <v>-91021054</v>
      </c>
      <c r="C19" s="75">
        <f>+C10-C18</f>
        <v>0</v>
      </c>
      <c r="D19" s="76">
        <f aca="true" t="shared" si="2" ref="D19:Z19">+D10-D18</f>
        <v>-68249198</v>
      </c>
      <c r="E19" s="77">
        <f t="shared" si="2"/>
        <v>-68249198</v>
      </c>
      <c r="F19" s="77">
        <f t="shared" si="2"/>
        <v>74476100</v>
      </c>
      <c r="G19" s="77">
        <f t="shared" si="2"/>
        <v>-7097973</v>
      </c>
      <c r="H19" s="77">
        <f t="shared" si="2"/>
        <v>-34508047</v>
      </c>
      <c r="I19" s="77">
        <f t="shared" si="2"/>
        <v>32870080</v>
      </c>
      <c r="J19" s="77">
        <f t="shared" si="2"/>
        <v>-13863284</v>
      </c>
      <c r="K19" s="77">
        <f t="shared" si="2"/>
        <v>-8284818</v>
      </c>
      <c r="L19" s="77">
        <f t="shared" si="2"/>
        <v>-19610565</v>
      </c>
      <c r="M19" s="77">
        <f t="shared" si="2"/>
        <v>-41758667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-8888587</v>
      </c>
      <c r="W19" s="77">
        <f>IF(E10=E18,0,W10-W18)</f>
        <v>-2766397</v>
      </c>
      <c r="X19" s="77">
        <f t="shared" si="2"/>
        <v>-6122190</v>
      </c>
      <c r="Y19" s="78">
        <f>+IF(W19&lt;&gt;0,(X19/W19)*100,0)</f>
        <v>221.30554652857128</v>
      </c>
      <c r="Z19" s="79">
        <f t="shared" si="2"/>
        <v>-68249198</v>
      </c>
    </row>
    <row r="20" spans="1:26" ht="12.75">
      <c r="A20" s="58" t="s">
        <v>46</v>
      </c>
      <c r="B20" s="19">
        <v>54995982</v>
      </c>
      <c r="C20" s="19">
        <v>0</v>
      </c>
      <c r="D20" s="59">
        <v>44517000</v>
      </c>
      <c r="E20" s="60">
        <v>44517000</v>
      </c>
      <c r="F20" s="60">
        <v>8114486</v>
      </c>
      <c r="G20" s="60">
        <v>0</v>
      </c>
      <c r="H20" s="60">
        <v>0</v>
      </c>
      <c r="I20" s="60">
        <v>8114486</v>
      </c>
      <c r="J20" s="60">
        <v>2500000</v>
      </c>
      <c r="K20" s="60">
        <v>0</v>
      </c>
      <c r="L20" s="60">
        <v>0</v>
      </c>
      <c r="M20" s="60">
        <v>2500000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10614486</v>
      </c>
      <c r="W20" s="60">
        <v>33387750</v>
      </c>
      <c r="X20" s="60">
        <v>-22773264</v>
      </c>
      <c r="Y20" s="61">
        <v>-68.21</v>
      </c>
      <c r="Z20" s="62">
        <v>44517000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-36025072</v>
      </c>
      <c r="C22" s="86">
        <f>SUM(C19:C21)</f>
        <v>0</v>
      </c>
      <c r="D22" s="87">
        <f aca="true" t="shared" si="3" ref="D22:Z22">SUM(D19:D21)</f>
        <v>-23732198</v>
      </c>
      <c r="E22" s="88">
        <f t="shared" si="3"/>
        <v>-23732198</v>
      </c>
      <c r="F22" s="88">
        <f t="shared" si="3"/>
        <v>82590586</v>
      </c>
      <c r="G22" s="88">
        <f t="shared" si="3"/>
        <v>-7097973</v>
      </c>
      <c r="H22" s="88">
        <f t="shared" si="3"/>
        <v>-34508047</v>
      </c>
      <c r="I22" s="88">
        <f t="shared" si="3"/>
        <v>40984566</v>
      </c>
      <c r="J22" s="88">
        <f t="shared" si="3"/>
        <v>-11363284</v>
      </c>
      <c r="K22" s="88">
        <f t="shared" si="3"/>
        <v>-8284818</v>
      </c>
      <c r="L22" s="88">
        <f t="shared" si="3"/>
        <v>-19610565</v>
      </c>
      <c r="M22" s="88">
        <f t="shared" si="3"/>
        <v>-39258667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1725899</v>
      </c>
      <c r="W22" s="88">
        <f t="shared" si="3"/>
        <v>30621353</v>
      </c>
      <c r="X22" s="88">
        <f t="shared" si="3"/>
        <v>-28895454</v>
      </c>
      <c r="Y22" s="89">
        <f>+IF(W22&lt;&gt;0,(X22/W22)*100,0)</f>
        <v>-94.36374023055089</v>
      </c>
      <c r="Z22" s="90">
        <f t="shared" si="3"/>
        <v>-23732198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-36025072</v>
      </c>
      <c r="C24" s="75">
        <f>SUM(C22:C23)</f>
        <v>0</v>
      </c>
      <c r="D24" s="76">
        <f aca="true" t="shared" si="4" ref="D24:Z24">SUM(D22:D23)</f>
        <v>-23732198</v>
      </c>
      <c r="E24" s="77">
        <f t="shared" si="4"/>
        <v>-23732198</v>
      </c>
      <c r="F24" s="77">
        <f t="shared" si="4"/>
        <v>82590586</v>
      </c>
      <c r="G24" s="77">
        <f t="shared" si="4"/>
        <v>-7097973</v>
      </c>
      <c r="H24" s="77">
        <f t="shared" si="4"/>
        <v>-34508047</v>
      </c>
      <c r="I24" s="77">
        <f t="shared" si="4"/>
        <v>40984566</v>
      </c>
      <c r="J24" s="77">
        <f t="shared" si="4"/>
        <v>-11363284</v>
      </c>
      <c r="K24" s="77">
        <f t="shared" si="4"/>
        <v>-8284818</v>
      </c>
      <c r="L24" s="77">
        <f t="shared" si="4"/>
        <v>-19610565</v>
      </c>
      <c r="M24" s="77">
        <f t="shared" si="4"/>
        <v>-39258667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1725899</v>
      </c>
      <c r="W24" s="77">
        <f t="shared" si="4"/>
        <v>30621353</v>
      </c>
      <c r="X24" s="77">
        <f t="shared" si="4"/>
        <v>-28895454</v>
      </c>
      <c r="Y24" s="78">
        <f>+IF(W24&lt;&gt;0,(X24/W24)*100,0)</f>
        <v>-94.36374023055089</v>
      </c>
      <c r="Z24" s="79">
        <f t="shared" si="4"/>
        <v>-23732198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52454344</v>
      </c>
      <c r="C27" s="22">
        <v>0</v>
      </c>
      <c r="D27" s="99">
        <v>44883600</v>
      </c>
      <c r="E27" s="100">
        <v>44883600</v>
      </c>
      <c r="F27" s="100">
        <v>0</v>
      </c>
      <c r="G27" s="100">
        <v>342519</v>
      </c>
      <c r="H27" s="100">
        <v>572533</v>
      </c>
      <c r="I27" s="100">
        <v>915052</v>
      </c>
      <c r="J27" s="100">
        <v>163024</v>
      </c>
      <c r="K27" s="100">
        <v>1929192</v>
      </c>
      <c r="L27" s="100">
        <v>5426439</v>
      </c>
      <c r="M27" s="100">
        <v>7518655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8433707</v>
      </c>
      <c r="W27" s="100">
        <v>22441800</v>
      </c>
      <c r="X27" s="100">
        <v>-14008093</v>
      </c>
      <c r="Y27" s="101">
        <v>-62.42</v>
      </c>
      <c r="Z27" s="102">
        <v>44883600</v>
      </c>
    </row>
    <row r="28" spans="1:26" ht="12.75">
      <c r="A28" s="103" t="s">
        <v>46</v>
      </c>
      <c r="B28" s="19">
        <v>52454344</v>
      </c>
      <c r="C28" s="19">
        <v>0</v>
      </c>
      <c r="D28" s="59">
        <v>43562250</v>
      </c>
      <c r="E28" s="60">
        <v>43562250</v>
      </c>
      <c r="F28" s="60">
        <v>0</v>
      </c>
      <c r="G28" s="60">
        <v>338619</v>
      </c>
      <c r="H28" s="60">
        <v>572363</v>
      </c>
      <c r="I28" s="60">
        <v>910982</v>
      </c>
      <c r="J28" s="60">
        <v>163024</v>
      </c>
      <c r="K28" s="60">
        <v>1929192</v>
      </c>
      <c r="L28" s="60">
        <v>5426439</v>
      </c>
      <c r="M28" s="60">
        <v>7518655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8429637</v>
      </c>
      <c r="W28" s="60">
        <v>21781125</v>
      </c>
      <c r="X28" s="60">
        <v>-13351488</v>
      </c>
      <c r="Y28" s="61">
        <v>-61.3</v>
      </c>
      <c r="Z28" s="62">
        <v>43562250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1321350</v>
      </c>
      <c r="E31" s="60">
        <v>1321350</v>
      </c>
      <c r="F31" s="60">
        <v>0</v>
      </c>
      <c r="G31" s="60">
        <v>3900</v>
      </c>
      <c r="H31" s="60">
        <v>170</v>
      </c>
      <c r="I31" s="60">
        <v>4070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4070</v>
      </c>
      <c r="W31" s="60">
        <v>660675</v>
      </c>
      <c r="X31" s="60">
        <v>-656605</v>
      </c>
      <c r="Y31" s="61">
        <v>-99.38</v>
      </c>
      <c r="Z31" s="62">
        <v>1321350</v>
      </c>
    </row>
    <row r="32" spans="1:26" ht="12.75">
      <c r="A32" s="70" t="s">
        <v>54</v>
      </c>
      <c r="B32" s="22">
        <f>SUM(B28:B31)</f>
        <v>52454344</v>
      </c>
      <c r="C32" s="22">
        <f>SUM(C28:C31)</f>
        <v>0</v>
      </c>
      <c r="D32" s="99">
        <f aca="true" t="shared" si="5" ref="D32:Z32">SUM(D28:D31)</f>
        <v>44883600</v>
      </c>
      <c r="E32" s="100">
        <f t="shared" si="5"/>
        <v>44883600</v>
      </c>
      <c r="F32" s="100">
        <f t="shared" si="5"/>
        <v>0</v>
      </c>
      <c r="G32" s="100">
        <f t="shared" si="5"/>
        <v>342519</v>
      </c>
      <c r="H32" s="100">
        <f t="shared" si="5"/>
        <v>572533</v>
      </c>
      <c r="I32" s="100">
        <f t="shared" si="5"/>
        <v>915052</v>
      </c>
      <c r="J32" s="100">
        <f t="shared" si="5"/>
        <v>163024</v>
      </c>
      <c r="K32" s="100">
        <f t="shared" si="5"/>
        <v>1929192</v>
      </c>
      <c r="L32" s="100">
        <f t="shared" si="5"/>
        <v>5426439</v>
      </c>
      <c r="M32" s="100">
        <f t="shared" si="5"/>
        <v>7518655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8433707</v>
      </c>
      <c r="W32" s="100">
        <f t="shared" si="5"/>
        <v>22441800</v>
      </c>
      <c r="X32" s="100">
        <f t="shared" si="5"/>
        <v>-14008093</v>
      </c>
      <c r="Y32" s="101">
        <f>+IF(W32&lt;&gt;0,(X32/W32)*100,0)</f>
        <v>-62.41964993895321</v>
      </c>
      <c r="Z32" s="102">
        <f t="shared" si="5"/>
        <v>44883600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49025145</v>
      </c>
      <c r="C35" s="19">
        <v>0</v>
      </c>
      <c r="D35" s="59">
        <v>62027171</v>
      </c>
      <c r="E35" s="60">
        <v>62027171</v>
      </c>
      <c r="F35" s="60">
        <v>96857464</v>
      </c>
      <c r="G35" s="60">
        <v>122282258</v>
      </c>
      <c r="H35" s="60">
        <v>118466068</v>
      </c>
      <c r="I35" s="60">
        <v>118466068</v>
      </c>
      <c r="J35" s="60">
        <v>100818554</v>
      </c>
      <c r="K35" s="60">
        <v>101679566</v>
      </c>
      <c r="L35" s="60">
        <v>103898561</v>
      </c>
      <c r="M35" s="60">
        <v>103898561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103898561</v>
      </c>
      <c r="W35" s="60">
        <v>31013586</v>
      </c>
      <c r="X35" s="60">
        <v>72884975</v>
      </c>
      <c r="Y35" s="61">
        <v>235.01</v>
      </c>
      <c r="Z35" s="62">
        <v>62027171</v>
      </c>
    </row>
    <row r="36" spans="1:26" ht="12.75">
      <c r="A36" s="58" t="s">
        <v>57</v>
      </c>
      <c r="B36" s="19">
        <v>1181055974</v>
      </c>
      <c r="C36" s="19">
        <v>0</v>
      </c>
      <c r="D36" s="59">
        <v>1199187808</v>
      </c>
      <c r="E36" s="60">
        <v>1199187808</v>
      </c>
      <c r="F36" s="60">
        <v>1213841075</v>
      </c>
      <c r="G36" s="60">
        <v>1183586616</v>
      </c>
      <c r="H36" s="60">
        <v>1183586616</v>
      </c>
      <c r="I36" s="60">
        <v>1183586616</v>
      </c>
      <c r="J36" s="60">
        <v>1183586616</v>
      </c>
      <c r="K36" s="60">
        <v>1181971963</v>
      </c>
      <c r="L36" s="60">
        <v>1182155999</v>
      </c>
      <c r="M36" s="60">
        <v>1182155999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1182155999</v>
      </c>
      <c r="W36" s="60">
        <v>599593904</v>
      </c>
      <c r="X36" s="60">
        <v>582562095</v>
      </c>
      <c r="Y36" s="61">
        <v>97.16</v>
      </c>
      <c r="Z36" s="62">
        <v>1199187808</v>
      </c>
    </row>
    <row r="37" spans="1:26" ht="12.75">
      <c r="A37" s="58" t="s">
        <v>58</v>
      </c>
      <c r="B37" s="19">
        <v>147444854</v>
      </c>
      <c r="C37" s="19">
        <v>0</v>
      </c>
      <c r="D37" s="59">
        <v>102467644</v>
      </c>
      <c r="E37" s="60">
        <v>102467644</v>
      </c>
      <c r="F37" s="60">
        <v>108909335</v>
      </c>
      <c r="G37" s="60">
        <v>109245252</v>
      </c>
      <c r="H37" s="60">
        <v>148988998</v>
      </c>
      <c r="I37" s="60">
        <v>148988998</v>
      </c>
      <c r="J37" s="60">
        <v>160674116</v>
      </c>
      <c r="K37" s="60">
        <v>173739130</v>
      </c>
      <c r="L37" s="60">
        <v>182806875</v>
      </c>
      <c r="M37" s="60">
        <v>182806875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182806875</v>
      </c>
      <c r="W37" s="60">
        <v>51233822</v>
      </c>
      <c r="X37" s="60">
        <v>131573053</v>
      </c>
      <c r="Y37" s="61">
        <v>256.81</v>
      </c>
      <c r="Z37" s="62">
        <v>102467644</v>
      </c>
    </row>
    <row r="38" spans="1:26" ht="12.75">
      <c r="A38" s="58" t="s">
        <v>59</v>
      </c>
      <c r="B38" s="19">
        <v>67824111</v>
      </c>
      <c r="C38" s="19">
        <v>0</v>
      </c>
      <c r="D38" s="59">
        <v>62409767</v>
      </c>
      <c r="E38" s="60">
        <v>62409767</v>
      </c>
      <c r="F38" s="60">
        <v>62409974</v>
      </c>
      <c r="G38" s="60">
        <v>60901359</v>
      </c>
      <c r="H38" s="60">
        <v>60901359</v>
      </c>
      <c r="I38" s="60">
        <v>60901359</v>
      </c>
      <c r="J38" s="60">
        <v>60901359</v>
      </c>
      <c r="K38" s="60">
        <v>60901360</v>
      </c>
      <c r="L38" s="60">
        <v>60901360</v>
      </c>
      <c r="M38" s="60">
        <v>60901360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60901360</v>
      </c>
      <c r="W38" s="60">
        <v>31204884</v>
      </c>
      <c r="X38" s="60">
        <v>29696476</v>
      </c>
      <c r="Y38" s="61">
        <v>95.17</v>
      </c>
      <c r="Z38" s="62">
        <v>62409767</v>
      </c>
    </row>
    <row r="39" spans="1:26" ht="12.75">
      <c r="A39" s="58" t="s">
        <v>60</v>
      </c>
      <c r="B39" s="19">
        <v>1014812154</v>
      </c>
      <c r="C39" s="19">
        <v>0</v>
      </c>
      <c r="D39" s="59">
        <v>1096337568</v>
      </c>
      <c r="E39" s="60">
        <v>1096337568</v>
      </c>
      <c r="F39" s="60">
        <v>1139379230</v>
      </c>
      <c r="G39" s="60">
        <v>1135722263</v>
      </c>
      <c r="H39" s="60">
        <v>1092162327</v>
      </c>
      <c r="I39" s="60">
        <v>1092162327</v>
      </c>
      <c r="J39" s="60">
        <v>1062829695</v>
      </c>
      <c r="K39" s="60">
        <v>1049011039</v>
      </c>
      <c r="L39" s="60">
        <v>1042346325</v>
      </c>
      <c r="M39" s="60">
        <v>1042346325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1042346325</v>
      </c>
      <c r="W39" s="60">
        <v>548168784</v>
      </c>
      <c r="X39" s="60">
        <v>494177541</v>
      </c>
      <c r="Y39" s="61">
        <v>90.15</v>
      </c>
      <c r="Z39" s="62">
        <v>1096337568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15105729</v>
      </c>
      <c r="C42" s="19">
        <v>0</v>
      </c>
      <c r="D42" s="59">
        <v>27774324</v>
      </c>
      <c r="E42" s="60">
        <v>27774324</v>
      </c>
      <c r="F42" s="60">
        <v>-2653028</v>
      </c>
      <c r="G42" s="60">
        <v>885728</v>
      </c>
      <c r="H42" s="60">
        <v>-23314414</v>
      </c>
      <c r="I42" s="60">
        <v>-25081714</v>
      </c>
      <c r="J42" s="60">
        <v>-10099180</v>
      </c>
      <c r="K42" s="60">
        <v>-1925420</v>
      </c>
      <c r="L42" s="60">
        <v>7579438</v>
      </c>
      <c r="M42" s="60">
        <v>-4445162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-29526876</v>
      </c>
      <c r="W42" s="60">
        <v>34243345</v>
      </c>
      <c r="X42" s="60">
        <v>-63770221</v>
      </c>
      <c r="Y42" s="61">
        <v>-186.23</v>
      </c>
      <c r="Z42" s="62">
        <v>27774324</v>
      </c>
    </row>
    <row r="43" spans="1:26" ht="12.75">
      <c r="A43" s="58" t="s">
        <v>63</v>
      </c>
      <c r="B43" s="19">
        <v>-53448927</v>
      </c>
      <c r="C43" s="19">
        <v>0</v>
      </c>
      <c r="D43" s="59">
        <v>-31817001</v>
      </c>
      <c r="E43" s="60">
        <v>-31817001</v>
      </c>
      <c r="F43" s="60">
        <v>850000</v>
      </c>
      <c r="G43" s="60">
        <v>1147481</v>
      </c>
      <c r="H43" s="60">
        <v>21619699</v>
      </c>
      <c r="I43" s="60">
        <v>23617180</v>
      </c>
      <c r="J43" s="60">
        <v>9046142</v>
      </c>
      <c r="K43" s="60">
        <v>-679235</v>
      </c>
      <c r="L43" s="60">
        <v>-5426439</v>
      </c>
      <c r="M43" s="60">
        <v>2940468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26557648</v>
      </c>
      <c r="W43" s="60">
        <v>-23697791</v>
      </c>
      <c r="X43" s="60">
        <v>50255439</v>
      </c>
      <c r="Y43" s="61">
        <v>-212.07</v>
      </c>
      <c r="Z43" s="62">
        <v>-31817001</v>
      </c>
    </row>
    <row r="44" spans="1:26" ht="12.75">
      <c r="A44" s="58" t="s">
        <v>64</v>
      </c>
      <c r="B44" s="19">
        <v>0</v>
      </c>
      <c r="C44" s="19">
        <v>0</v>
      </c>
      <c r="D44" s="59">
        <v>99996</v>
      </c>
      <c r="E44" s="60">
        <v>99996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49998</v>
      </c>
      <c r="X44" s="60">
        <v>-49998</v>
      </c>
      <c r="Y44" s="61">
        <v>-100</v>
      </c>
      <c r="Z44" s="62">
        <v>99996</v>
      </c>
    </row>
    <row r="45" spans="1:26" ht="12.75">
      <c r="A45" s="70" t="s">
        <v>65</v>
      </c>
      <c r="B45" s="22">
        <v>-10888587</v>
      </c>
      <c r="C45" s="22">
        <v>0</v>
      </c>
      <c r="D45" s="99">
        <v>1821581</v>
      </c>
      <c r="E45" s="100">
        <v>1821581</v>
      </c>
      <c r="F45" s="100">
        <v>3961232</v>
      </c>
      <c r="G45" s="100">
        <v>5994441</v>
      </c>
      <c r="H45" s="100">
        <v>4299726</v>
      </c>
      <c r="I45" s="100">
        <v>4299726</v>
      </c>
      <c r="J45" s="100">
        <v>3246688</v>
      </c>
      <c r="K45" s="100">
        <v>642033</v>
      </c>
      <c r="L45" s="100">
        <v>2795032</v>
      </c>
      <c r="M45" s="100">
        <v>2795032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2795032</v>
      </c>
      <c r="W45" s="100">
        <v>16359814</v>
      </c>
      <c r="X45" s="100">
        <v>-13564782</v>
      </c>
      <c r="Y45" s="101">
        <v>-82.92</v>
      </c>
      <c r="Z45" s="102">
        <v>1821581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23481257</v>
      </c>
      <c r="C51" s="52">
        <v>0</v>
      </c>
      <c r="D51" s="129">
        <v>11665277</v>
      </c>
      <c r="E51" s="54">
        <v>9946450</v>
      </c>
      <c r="F51" s="54">
        <v>0</v>
      </c>
      <c r="G51" s="54">
        <v>0</v>
      </c>
      <c r="H51" s="54">
        <v>0</v>
      </c>
      <c r="I51" s="54">
        <v>51146485</v>
      </c>
      <c r="J51" s="54">
        <v>0</v>
      </c>
      <c r="K51" s="54">
        <v>0</v>
      </c>
      <c r="L51" s="54">
        <v>0</v>
      </c>
      <c r="M51" s="54">
        <v>14880415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111119884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87.21275242554307</v>
      </c>
      <c r="C58" s="5">
        <f>IF(C67=0,0,+(C76/C67)*100)</f>
        <v>0</v>
      </c>
      <c r="D58" s="6">
        <f aca="true" t="shared" si="6" ref="D58:Z58">IF(D67=0,0,+(D76/D67)*100)</f>
        <v>92.99999862043047</v>
      </c>
      <c r="E58" s="7">
        <f t="shared" si="6"/>
        <v>92.99999862043047</v>
      </c>
      <c r="F58" s="7">
        <f t="shared" si="6"/>
        <v>18.467731239084962</v>
      </c>
      <c r="G58" s="7">
        <f t="shared" si="6"/>
        <v>170.1666942800373</v>
      </c>
      <c r="H58" s="7">
        <f t="shared" si="6"/>
        <v>113.26993063668755</v>
      </c>
      <c r="I58" s="7">
        <f t="shared" si="6"/>
        <v>57.3238715441138</v>
      </c>
      <c r="J58" s="7">
        <f t="shared" si="6"/>
        <v>122.44870767362758</v>
      </c>
      <c r="K58" s="7">
        <f t="shared" si="6"/>
        <v>80.98436475231068</v>
      </c>
      <c r="L58" s="7">
        <f t="shared" si="6"/>
        <v>104.97374333129098</v>
      </c>
      <c r="M58" s="7">
        <f t="shared" si="6"/>
        <v>100.8219736776583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70.79510006671885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92.99999862043047</v>
      </c>
    </row>
    <row r="59" spans="1:26" ht="12.75">
      <c r="A59" s="37" t="s">
        <v>31</v>
      </c>
      <c r="B59" s="9">
        <f aca="true" t="shared" si="7" ref="B59:Z66">IF(B68=0,0,+(B77/B68)*100)</f>
        <v>78.49550464317487</v>
      </c>
      <c r="C59" s="9">
        <f t="shared" si="7"/>
        <v>0</v>
      </c>
      <c r="D59" s="2">
        <f t="shared" si="7"/>
        <v>92.99999847866403</v>
      </c>
      <c r="E59" s="10">
        <f t="shared" si="7"/>
        <v>92.99999847866403</v>
      </c>
      <c r="F59" s="10">
        <f t="shared" si="7"/>
        <v>6.125082826973625</v>
      </c>
      <c r="G59" s="10">
        <f t="shared" si="7"/>
        <v>0</v>
      </c>
      <c r="H59" s="10">
        <f t="shared" si="7"/>
        <v>126792.00803212852</v>
      </c>
      <c r="I59" s="10">
        <f t="shared" si="7"/>
        <v>47.97160781009561</v>
      </c>
      <c r="J59" s="10">
        <f t="shared" si="7"/>
        <v>-29220.80078125</v>
      </c>
      <c r="K59" s="10">
        <f t="shared" si="7"/>
        <v>-32841.339869281044</v>
      </c>
      <c r="L59" s="10">
        <f t="shared" si="7"/>
        <v>-23032.70460882401</v>
      </c>
      <c r="M59" s="10">
        <f t="shared" si="7"/>
        <v>-28366.52418231593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67.56077628861784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92.99999847866403</v>
      </c>
    </row>
    <row r="60" spans="1:26" ht="12.75">
      <c r="A60" s="38" t="s">
        <v>32</v>
      </c>
      <c r="B60" s="12">
        <f t="shared" si="7"/>
        <v>88.22095417347985</v>
      </c>
      <c r="C60" s="12">
        <f t="shared" si="7"/>
        <v>0</v>
      </c>
      <c r="D60" s="3">
        <f t="shared" si="7"/>
        <v>93.00000207465715</v>
      </c>
      <c r="E60" s="13">
        <f t="shared" si="7"/>
        <v>93.00000207465715</v>
      </c>
      <c r="F60" s="13">
        <f t="shared" si="7"/>
        <v>34.969983148610936</v>
      </c>
      <c r="G60" s="13">
        <f t="shared" si="7"/>
        <v>94.1613263505931</v>
      </c>
      <c r="H60" s="13">
        <f t="shared" si="7"/>
        <v>88.56560321639061</v>
      </c>
      <c r="I60" s="13">
        <f t="shared" si="7"/>
        <v>63.954453591717275</v>
      </c>
      <c r="J60" s="13">
        <f t="shared" si="7"/>
        <v>102.20915174013633</v>
      </c>
      <c r="K60" s="13">
        <f t="shared" si="7"/>
        <v>69.95814460974944</v>
      </c>
      <c r="L60" s="13">
        <f t="shared" si="7"/>
        <v>90.97723753924751</v>
      </c>
      <c r="M60" s="13">
        <f t="shared" si="7"/>
        <v>85.8993861549352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73.17569733102954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93.00000207465715</v>
      </c>
    </row>
    <row r="61" spans="1:26" ht="12.75">
      <c r="A61" s="39" t="s">
        <v>103</v>
      </c>
      <c r="B61" s="12">
        <f t="shared" si="7"/>
        <v>81.76018408842604</v>
      </c>
      <c r="C61" s="12">
        <f t="shared" si="7"/>
        <v>0</v>
      </c>
      <c r="D61" s="3">
        <f t="shared" si="7"/>
        <v>93.00000075825307</v>
      </c>
      <c r="E61" s="13">
        <f t="shared" si="7"/>
        <v>93.00000075825307</v>
      </c>
      <c r="F61" s="13">
        <f t="shared" si="7"/>
        <v>57.308366471876205</v>
      </c>
      <c r="G61" s="13">
        <f t="shared" si="7"/>
        <v>72.88701960569504</v>
      </c>
      <c r="H61" s="13">
        <f t="shared" si="7"/>
        <v>88.72729255330918</v>
      </c>
      <c r="I61" s="13">
        <f t="shared" si="7"/>
        <v>72.02323732541606</v>
      </c>
      <c r="J61" s="13">
        <f t="shared" si="7"/>
        <v>75.85660161623318</v>
      </c>
      <c r="K61" s="13">
        <f t="shared" si="7"/>
        <v>50.70933697275761</v>
      </c>
      <c r="L61" s="13">
        <f t="shared" si="7"/>
        <v>107.07984720067427</v>
      </c>
      <c r="M61" s="13">
        <f t="shared" si="7"/>
        <v>70.93049158342187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71.4883980951583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93.00000075825307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92.9999925795557</v>
      </c>
      <c r="E62" s="13">
        <f t="shared" si="7"/>
        <v>92.9999925795557</v>
      </c>
      <c r="F62" s="13">
        <f t="shared" si="7"/>
        <v>56.13529424480649</v>
      </c>
      <c r="G62" s="13">
        <f t="shared" si="7"/>
        <v>77.58759002177894</v>
      </c>
      <c r="H62" s="13">
        <f t="shared" si="7"/>
        <v>64.73131089084617</v>
      </c>
      <c r="I62" s="13">
        <f t="shared" si="7"/>
        <v>65.63440761860535</v>
      </c>
      <c r="J62" s="13">
        <f t="shared" si="7"/>
        <v>201.12656758799812</v>
      </c>
      <c r="K62" s="13">
        <f t="shared" si="7"/>
        <v>120.95648914427584</v>
      </c>
      <c r="L62" s="13">
        <f t="shared" si="7"/>
        <v>66.82081822983257</v>
      </c>
      <c r="M62" s="13">
        <f t="shared" si="7"/>
        <v>128.6377255365594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93.83661275354945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92.9999925795557</v>
      </c>
    </row>
    <row r="63" spans="1:26" ht="12.75">
      <c r="A63" s="39" t="s">
        <v>105</v>
      </c>
      <c r="B63" s="12">
        <f t="shared" si="7"/>
        <v>80.08653312601811</v>
      </c>
      <c r="C63" s="12">
        <f t="shared" si="7"/>
        <v>0</v>
      </c>
      <c r="D63" s="3">
        <f t="shared" si="7"/>
        <v>93.00001640654526</v>
      </c>
      <c r="E63" s="13">
        <f t="shared" si="7"/>
        <v>93.00001640654526</v>
      </c>
      <c r="F63" s="13">
        <f t="shared" si="7"/>
        <v>14.512440048498554</v>
      </c>
      <c r="G63" s="13">
        <f t="shared" si="7"/>
        <v>465.4383283332701</v>
      </c>
      <c r="H63" s="13">
        <f t="shared" si="7"/>
        <v>226.19301915060893</v>
      </c>
      <c r="I63" s="13">
        <f t="shared" si="7"/>
        <v>54.071367672261594</v>
      </c>
      <c r="J63" s="13">
        <f t="shared" si="7"/>
        <v>248.34562507515332</v>
      </c>
      <c r="K63" s="13">
        <f t="shared" si="7"/>
        <v>244.840176610172</v>
      </c>
      <c r="L63" s="13">
        <f t="shared" si="7"/>
        <v>93.63436296670466</v>
      </c>
      <c r="M63" s="13">
        <f t="shared" si="7"/>
        <v>196.42605076987098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75.01018544362994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93.00001640654526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92.99999991276475</v>
      </c>
      <c r="E64" s="13">
        <f t="shared" si="7"/>
        <v>92.99999991276475</v>
      </c>
      <c r="F64" s="13">
        <f t="shared" si="7"/>
        <v>12.37972346192479</v>
      </c>
      <c r="G64" s="13">
        <f t="shared" si="7"/>
        <v>226.82661667059213</v>
      </c>
      <c r="H64" s="13">
        <f t="shared" si="7"/>
        <v>139.9268075703903</v>
      </c>
      <c r="I64" s="13">
        <f t="shared" si="7"/>
        <v>45.44968487298872</v>
      </c>
      <c r="J64" s="13">
        <f t="shared" si="7"/>
        <v>137.49778477897016</v>
      </c>
      <c r="K64" s="13">
        <f t="shared" si="7"/>
        <v>125.53533086685052</v>
      </c>
      <c r="L64" s="13">
        <f t="shared" si="7"/>
        <v>63.6148247876151</v>
      </c>
      <c r="M64" s="13">
        <f t="shared" si="7"/>
        <v>108.56892620371741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58.936133381094116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92.99999991276475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93.00006503987244</v>
      </c>
      <c r="E65" s="13">
        <f t="shared" si="7"/>
        <v>93.00006503987244</v>
      </c>
      <c r="F65" s="13">
        <f t="shared" si="7"/>
        <v>31.546341938345375</v>
      </c>
      <c r="G65" s="13">
        <f t="shared" si="7"/>
        <v>43.0331443850588</v>
      </c>
      <c r="H65" s="13">
        <f t="shared" si="7"/>
        <v>27.95198337886191</v>
      </c>
      <c r="I65" s="13">
        <f t="shared" si="7"/>
        <v>34.305119187017745</v>
      </c>
      <c r="J65" s="13">
        <f t="shared" si="7"/>
        <v>53.1360027118037</v>
      </c>
      <c r="K65" s="13">
        <f t="shared" si="7"/>
        <v>51.72159523107255</v>
      </c>
      <c r="L65" s="13">
        <f t="shared" si="7"/>
        <v>22.407406360104286</v>
      </c>
      <c r="M65" s="13">
        <f t="shared" si="7"/>
        <v>40.981064201199764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37.59891500517936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93.00006503987244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92.99994471502966</v>
      </c>
      <c r="E66" s="16">
        <f t="shared" si="7"/>
        <v>92.99994471502966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92.99994471502966</v>
      </c>
    </row>
    <row r="67" spans="1:26" ht="12.75" hidden="1">
      <c r="A67" s="41" t="s">
        <v>287</v>
      </c>
      <c r="B67" s="24">
        <v>195264312</v>
      </c>
      <c r="C67" s="24"/>
      <c r="D67" s="25">
        <v>192088905</v>
      </c>
      <c r="E67" s="26">
        <v>192088905</v>
      </c>
      <c r="F67" s="26">
        <v>53281423</v>
      </c>
      <c r="G67" s="26">
        <v>12415483</v>
      </c>
      <c r="H67" s="26">
        <v>11963529</v>
      </c>
      <c r="I67" s="26">
        <v>77660435</v>
      </c>
      <c r="J67" s="26">
        <v>11895834</v>
      </c>
      <c r="K67" s="26">
        <v>14695386</v>
      </c>
      <c r="L67" s="26">
        <v>8250285</v>
      </c>
      <c r="M67" s="26">
        <v>34841505</v>
      </c>
      <c r="N67" s="26"/>
      <c r="O67" s="26"/>
      <c r="P67" s="26"/>
      <c r="Q67" s="26"/>
      <c r="R67" s="26"/>
      <c r="S67" s="26"/>
      <c r="T67" s="26"/>
      <c r="U67" s="26"/>
      <c r="V67" s="26">
        <v>112501940</v>
      </c>
      <c r="W67" s="26">
        <v>96039573</v>
      </c>
      <c r="X67" s="26"/>
      <c r="Y67" s="25"/>
      <c r="Z67" s="27">
        <v>192088905</v>
      </c>
    </row>
    <row r="68" spans="1:26" ht="12.75" hidden="1">
      <c r="A68" s="37" t="s">
        <v>31</v>
      </c>
      <c r="B68" s="19">
        <v>31809377</v>
      </c>
      <c r="C68" s="19"/>
      <c r="D68" s="20">
        <v>29579265</v>
      </c>
      <c r="E68" s="21">
        <v>29579265</v>
      </c>
      <c r="F68" s="21">
        <v>30219624</v>
      </c>
      <c r="G68" s="21"/>
      <c r="H68" s="21">
        <v>2490</v>
      </c>
      <c r="I68" s="21">
        <v>30222114</v>
      </c>
      <c r="J68" s="21">
        <v>-9216</v>
      </c>
      <c r="K68" s="21">
        <v>-5508</v>
      </c>
      <c r="L68" s="21">
        <v>-6097</v>
      </c>
      <c r="M68" s="21">
        <v>-20821</v>
      </c>
      <c r="N68" s="21"/>
      <c r="O68" s="21"/>
      <c r="P68" s="21"/>
      <c r="Q68" s="21"/>
      <c r="R68" s="21"/>
      <c r="S68" s="21"/>
      <c r="T68" s="21"/>
      <c r="U68" s="21"/>
      <c r="V68" s="21">
        <v>30201293</v>
      </c>
      <c r="W68" s="21">
        <v>19993574</v>
      </c>
      <c r="X68" s="21"/>
      <c r="Y68" s="20"/>
      <c r="Z68" s="23">
        <v>29579265</v>
      </c>
    </row>
    <row r="69" spans="1:26" ht="12.75" hidden="1">
      <c r="A69" s="38" t="s">
        <v>32</v>
      </c>
      <c r="B69" s="19">
        <v>153904529</v>
      </c>
      <c r="C69" s="19"/>
      <c r="D69" s="20">
        <v>152796331</v>
      </c>
      <c r="E69" s="21">
        <v>152796331</v>
      </c>
      <c r="F69" s="21">
        <v>22845001</v>
      </c>
      <c r="G69" s="21">
        <v>12358663</v>
      </c>
      <c r="H69" s="21">
        <v>11735888</v>
      </c>
      <c r="I69" s="21">
        <v>46939552</v>
      </c>
      <c r="J69" s="21">
        <v>11616676</v>
      </c>
      <c r="K69" s="21">
        <v>14425860</v>
      </c>
      <c r="L69" s="21">
        <v>7975983</v>
      </c>
      <c r="M69" s="21">
        <v>34018519</v>
      </c>
      <c r="N69" s="21"/>
      <c r="O69" s="21"/>
      <c r="P69" s="21"/>
      <c r="Q69" s="21"/>
      <c r="R69" s="21"/>
      <c r="S69" s="21"/>
      <c r="T69" s="21"/>
      <c r="U69" s="21"/>
      <c r="V69" s="21">
        <v>80958071</v>
      </c>
      <c r="W69" s="21">
        <v>71529313</v>
      </c>
      <c r="X69" s="21"/>
      <c r="Y69" s="20"/>
      <c r="Z69" s="23">
        <v>152796331</v>
      </c>
    </row>
    <row r="70" spans="1:26" ht="12.75" hidden="1">
      <c r="A70" s="39" t="s">
        <v>103</v>
      </c>
      <c r="B70" s="19">
        <v>99389627</v>
      </c>
      <c r="C70" s="19"/>
      <c r="D70" s="20">
        <v>101549211</v>
      </c>
      <c r="E70" s="21">
        <v>101549211</v>
      </c>
      <c r="F70" s="21">
        <v>9049382</v>
      </c>
      <c r="G70" s="21">
        <v>9091542</v>
      </c>
      <c r="H70" s="21">
        <v>7501614</v>
      </c>
      <c r="I70" s="21">
        <v>25642538</v>
      </c>
      <c r="J70" s="21">
        <v>8644421</v>
      </c>
      <c r="K70" s="21">
        <v>10976095</v>
      </c>
      <c r="L70" s="21">
        <v>4961802</v>
      </c>
      <c r="M70" s="21">
        <v>24582318</v>
      </c>
      <c r="N70" s="21"/>
      <c r="O70" s="21"/>
      <c r="P70" s="21"/>
      <c r="Q70" s="21"/>
      <c r="R70" s="21"/>
      <c r="S70" s="21"/>
      <c r="T70" s="21"/>
      <c r="U70" s="21"/>
      <c r="V70" s="21">
        <v>50224856</v>
      </c>
      <c r="W70" s="21">
        <v>48062858</v>
      </c>
      <c r="X70" s="21"/>
      <c r="Y70" s="20"/>
      <c r="Z70" s="23">
        <v>101549211</v>
      </c>
    </row>
    <row r="71" spans="1:26" ht="12.75" hidden="1">
      <c r="A71" s="39" t="s">
        <v>104</v>
      </c>
      <c r="B71" s="19">
        <v>26572699</v>
      </c>
      <c r="C71" s="19"/>
      <c r="D71" s="20">
        <v>25470173</v>
      </c>
      <c r="E71" s="21">
        <v>25470173</v>
      </c>
      <c r="F71" s="21">
        <v>2081685</v>
      </c>
      <c r="G71" s="21">
        <v>1871075</v>
      </c>
      <c r="H71" s="21">
        <v>2869171</v>
      </c>
      <c r="I71" s="21">
        <v>6821931</v>
      </c>
      <c r="J71" s="21">
        <v>1650944</v>
      </c>
      <c r="K71" s="21">
        <v>2216941</v>
      </c>
      <c r="L71" s="21">
        <v>1660487</v>
      </c>
      <c r="M71" s="21">
        <v>5528372</v>
      </c>
      <c r="N71" s="21"/>
      <c r="O71" s="21"/>
      <c r="P71" s="21"/>
      <c r="Q71" s="21"/>
      <c r="R71" s="21"/>
      <c r="S71" s="21"/>
      <c r="T71" s="21"/>
      <c r="U71" s="21"/>
      <c r="V71" s="21">
        <v>12350303</v>
      </c>
      <c r="W71" s="21">
        <v>11213955</v>
      </c>
      <c r="X71" s="21"/>
      <c r="Y71" s="20"/>
      <c r="Z71" s="23">
        <v>25470173</v>
      </c>
    </row>
    <row r="72" spans="1:26" ht="12.75" hidden="1">
      <c r="A72" s="39" t="s">
        <v>105</v>
      </c>
      <c r="B72" s="19">
        <v>15680469</v>
      </c>
      <c r="C72" s="19"/>
      <c r="D72" s="20">
        <v>10300767</v>
      </c>
      <c r="E72" s="21">
        <v>10300767</v>
      </c>
      <c r="F72" s="21">
        <v>6141214</v>
      </c>
      <c r="G72" s="21">
        <v>421328</v>
      </c>
      <c r="H72" s="21">
        <v>404478</v>
      </c>
      <c r="I72" s="21">
        <v>6967020</v>
      </c>
      <c r="J72" s="21">
        <v>399184</v>
      </c>
      <c r="K72" s="21">
        <v>408357</v>
      </c>
      <c r="L72" s="21">
        <v>393959</v>
      </c>
      <c r="M72" s="21">
        <v>1201500</v>
      </c>
      <c r="N72" s="21"/>
      <c r="O72" s="21"/>
      <c r="P72" s="21"/>
      <c r="Q72" s="21"/>
      <c r="R72" s="21"/>
      <c r="S72" s="21"/>
      <c r="T72" s="21"/>
      <c r="U72" s="21"/>
      <c r="V72" s="21">
        <v>8168520</v>
      </c>
      <c r="W72" s="21">
        <v>5784327</v>
      </c>
      <c r="X72" s="21"/>
      <c r="Y72" s="20"/>
      <c r="Z72" s="23">
        <v>10300767</v>
      </c>
    </row>
    <row r="73" spans="1:26" ht="12.75" hidden="1">
      <c r="A73" s="39" t="s">
        <v>106</v>
      </c>
      <c r="B73" s="19">
        <v>12261734</v>
      </c>
      <c r="C73" s="19"/>
      <c r="D73" s="20">
        <v>11463257</v>
      </c>
      <c r="E73" s="21">
        <v>11463257</v>
      </c>
      <c r="F73" s="21">
        <v>5295401</v>
      </c>
      <c r="G73" s="21">
        <v>641117</v>
      </c>
      <c r="H73" s="21">
        <v>622742</v>
      </c>
      <c r="I73" s="21">
        <v>6559260</v>
      </c>
      <c r="J73" s="21">
        <v>609420</v>
      </c>
      <c r="K73" s="21">
        <v>566799</v>
      </c>
      <c r="L73" s="21">
        <v>606093</v>
      </c>
      <c r="M73" s="21">
        <v>1782312</v>
      </c>
      <c r="N73" s="21"/>
      <c r="O73" s="21"/>
      <c r="P73" s="21"/>
      <c r="Q73" s="21"/>
      <c r="R73" s="21"/>
      <c r="S73" s="21"/>
      <c r="T73" s="21"/>
      <c r="U73" s="21"/>
      <c r="V73" s="21">
        <v>8341572</v>
      </c>
      <c r="W73" s="21">
        <v>4266077</v>
      </c>
      <c r="X73" s="21"/>
      <c r="Y73" s="20"/>
      <c r="Z73" s="23">
        <v>11463257</v>
      </c>
    </row>
    <row r="74" spans="1:26" ht="12.75" hidden="1">
      <c r="A74" s="39" t="s">
        <v>107</v>
      </c>
      <c r="B74" s="19"/>
      <c r="C74" s="19"/>
      <c r="D74" s="20">
        <v>4012923</v>
      </c>
      <c r="E74" s="21">
        <v>4012923</v>
      </c>
      <c r="F74" s="21">
        <v>277319</v>
      </c>
      <c r="G74" s="21">
        <v>333601</v>
      </c>
      <c r="H74" s="21">
        <v>337883</v>
      </c>
      <c r="I74" s="21">
        <v>948803</v>
      </c>
      <c r="J74" s="21">
        <v>312707</v>
      </c>
      <c r="K74" s="21">
        <v>257668</v>
      </c>
      <c r="L74" s="21">
        <v>353642</v>
      </c>
      <c r="M74" s="21">
        <v>924017</v>
      </c>
      <c r="N74" s="21"/>
      <c r="O74" s="21"/>
      <c r="P74" s="21"/>
      <c r="Q74" s="21"/>
      <c r="R74" s="21"/>
      <c r="S74" s="21"/>
      <c r="T74" s="21"/>
      <c r="U74" s="21"/>
      <c r="V74" s="21">
        <v>1872820</v>
      </c>
      <c r="W74" s="21">
        <v>2202096</v>
      </c>
      <c r="X74" s="21"/>
      <c r="Y74" s="20"/>
      <c r="Z74" s="23">
        <v>4012923</v>
      </c>
    </row>
    <row r="75" spans="1:26" ht="12.75" hidden="1">
      <c r="A75" s="40" t="s">
        <v>110</v>
      </c>
      <c r="B75" s="28">
        <v>9550406</v>
      </c>
      <c r="C75" s="28"/>
      <c r="D75" s="29">
        <v>9713309</v>
      </c>
      <c r="E75" s="30">
        <v>9713309</v>
      </c>
      <c r="F75" s="30">
        <v>216798</v>
      </c>
      <c r="G75" s="30">
        <v>56820</v>
      </c>
      <c r="H75" s="30">
        <v>225151</v>
      </c>
      <c r="I75" s="30">
        <v>498769</v>
      </c>
      <c r="J75" s="30">
        <v>288374</v>
      </c>
      <c r="K75" s="30">
        <v>275034</v>
      </c>
      <c r="L75" s="30">
        <v>280399</v>
      </c>
      <c r="M75" s="30">
        <v>843807</v>
      </c>
      <c r="N75" s="30"/>
      <c r="O75" s="30"/>
      <c r="P75" s="30"/>
      <c r="Q75" s="30"/>
      <c r="R75" s="30"/>
      <c r="S75" s="30"/>
      <c r="T75" s="30"/>
      <c r="U75" s="30"/>
      <c r="V75" s="30">
        <v>1342576</v>
      </c>
      <c r="W75" s="30">
        <v>4516686</v>
      </c>
      <c r="X75" s="30"/>
      <c r="Y75" s="29"/>
      <c r="Z75" s="31">
        <v>9713309</v>
      </c>
    </row>
    <row r="76" spans="1:26" ht="12.75" hidden="1">
      <c r="A76" s="42" t="s">
        <v>288</v>
      </c>
      <c r="B76" s="32">
        <v>170295381</v>
      </c>
      <c r="C76" s="32"/>
      <c r="D76" s="33">
        <v>178642679</v>
      </c>
      <c r="E76" s="34">
        <v>178642679</v>
      </c>
      <c r="F76" s="34">
        <v>9839870</v>
      </c>
      <c r="G76" s="34">
        <v>21127017</v>
      </c>
      <c r="H76" s="34">
        <v>13551081</v>
      </c>
      <c r="I76" s="34">
        <v>44517968</v>
      </c>
      <c r="J76" s="34">
        <v>14566295</v>
      </c>
      <c r="K76" s="34">
        <v>11900965</v>
      </c>
      <c r="L76" s="34">
        <v>8660633</v>
      </c>
      <c r="M76" s="34">
        <v>35127893</v>
      </c>
      <c r="N76" s="34"/>
      <c r="O76" s="34"/>
      <c r="P76" s="34"/>
      <c r="Q76" s="34"/>
      <c r="R76" s="34"/>
      <c r="S76" s="34"/>
      <c r="T76" s="34"/>
      <c r="U76" s="34"/>
      <c r="V76" s="34">
        <v>79645861</v>
      </c>
      <c r="W76" s="34">
        <v>96039573</v>
      </c>
      <c r="X76" s="34"/>
      <c r="Y76" s="33"/>
      <c r="Z76" s="35">
        <v>178642679</v>
      </c>
    </row>
    <row r="77" spans="1:26" ht="12.75" hidden="1">
      <c r="A77" s="37" t="s">
        <v>31</v>
      </c>
      <c r="B77" s="19">
        <v>24968931</v>
      </c>
      <c r="C77" s="19"/>
      <c r="D77" s="20">
        <v>27508716</v>
      </c>
      <c r="E77" s="21">
        <v>27508716</v>
      </c>
      <c r="F77" s="21">
        <v>1850977</v>
      </c>
      <c r="G77" s="21">
        <v>9489936</v>
      </c>
      <c r="H77" s="21">
        <v>3157121</v>
      </c>
      <c r="I77" s="21">
        <v>14498034</v>
      </c>
      <c r="J77" s="21">
        <v>2692989</v>
      </c>
      <c r="K77" s="21">
        <v>1808901</v>
      </c>
      <c r="L77" s="21">
        <v>1404304</v>
      </c>
      <c r="M77" s="21">
        <v>5906194</v>
      </c>
      <c r="N77" s="21"/>
      <c r="O77" s="21"/>
      <c r="P77" s="21"/>
      <c r="Q77" s="21"/>
      <c r="R77" s="21"/>
      <c r="S77" s="21"/>
      <c r="T77" s="21"/>
      <c r="U77" s="21"/>
      <c r="V77" s="21">
        <v>20404228</v>
      </c>
      <c r="W77" s="21">
        <v>19993574</v>
      </c>
      <c r="X77" s="21"/>
      <c r="Y77" s="20"/>
      <c r="Z77" s="23">
        <v>27508716</v>
      </c>
    </row>
    <row r="78" spans="1:26" ht="12.75" hidden="1">
      <c r="A78" s="38" t="s">
        <v>32</v>
      </c>
      <c r="B78" s="19">
        <v>135776044</v>
      </c>
      <c r="C78" s="19"/>
      <c r="D78" s="20">
        <v>142100591</v>
      </c>
      <c r="E78" s="21">
        <v>142100591</v>
      </c>
      <c r="F78" s="21">
        <v>7988893</v>
      </c>
      <c r="G78" s="21">
        <v>11637081</v>
      </c>
      <c r="H78" s="21">
        <v>10393960</v>
      </c>
      <c r="I78" s="21">
        <v>30019934</v>
      </c>
      <c r="J78" s="21">
        <v>11873306</v>
      </c>
      <c r="K78" s="21">
        <v>10092064</v>
      </c>
      <c r="L78" s="21">
        <v>7256329</v>
      </c>
      <c r="M78" s="21">
        <v>29221699</v>
      </c>
      <c r="N78" s="21"/>
      <c r="O78" s="21"/>
      <c r="P78" s="21"/>
      <c r="Q78" s="21"/>
      <c r="R78" s="21"/>
      <c r="S78" s="21"/>
      <c r="T78" s="21"/>
      <c r="U78" s="21"/>
      <c r="V78" s="21">
        <v>59241633</v>
      </c>
      <c r="W78" s="21">
        <v>71529313</v>
      </c>
      <c r="X78" s="21"/>
      <c r="Y78" s="20"/>
      <c r="Z78" s="23">
        <v>142100591</v>
      </c>
    </row>
    <row r="79" spans="1:26" ht="12.75" hidden="1">
      <c r="A79" s="39" t="s">
        <v>103</v>
      </c>
      <c r="B79" s="19">
        <v>81261142</v>
      </c>
      <c r="C79" s="19"/>
      <c r="D79" s="20">
        <v>94440767</v>
      </c>
      <c r="E79" s="21">
        <v>94440767</v>
      </c>
      <c r="F79" s="21">
        <v>5186053</v>
      </c>
      <c r="G79" s="21">
        <v>6626554</v>
      </c>
      <c r="H79" s="21">
        <v>6655979</v>
      </c>
      <c r="I79" s="21">
        <v>18468586</v>
      </c>
      <c r="J79" s="21">
        <v>6557364</v>
      </c>
      <c r="K79" s="21">
        <v>5565905</v>
      </c>
      <c r="L79" s="21">
        <v>5313090</v>
      </c>
      <c r="M79" s="21">
        <v>17436359</v>
      </c>
      <c r="N79" s="21"/>
      <c r="O79" s="21"/>
      <c r="P79" s="21"/>
      <c r="Q79" s="21"/>
      <c r="R79" s="21"/>
      <c r="S79" s="21"/>
      <c r="T79" s="21"/>
      <c r="U79" s="21"/>
      <c r="V79" s="21">
        <v>35904945</v>
      </c>
      <c r="W79" s="21">
        <v>48062858</v>
      </c>
      <c r="X79" s="21"/>
      <c r="Y79" s="20"/>
      <c r="Z79" s="23">
        <v>94440767</v>
      </c>
    </row>
    <row r="80" spans="1:26" ht="12.75" hidden="1">
      <c r="A80" s="39" t="s">
        <v>104</v>
      </c>
      <c r="B80" s="19">
        <v>26572699</v>
      </c>
      <c r="C80" s="19"/>
      <c r="D80" s="20">
        <v>23687259</v>
      </c>
      <c r="E80" s="21">
        <v>23687259</v>
      </c>
      <c r="F80" s="21">
        <v>1168560</v>
      </c>
      <c r="G80" s="21">
        <v>1451722</v>
      </c>
      <c r="H80" s="21">
        <v>1857252</v>
      </c>
      <c r="I80" s="21">
        <v>4477534</v>
      </c>
      <c r="J80" s="21">
        <v>3320487</v>
      </c>
      <c r="K80" s="21">
        <v>2681534</v>
      </c>
      <c r="L80" s="21">
        <v>1109551</v>
      </c>
      <c r="M80" s="21">
        <v>7111572</v>
      </c>
      <c r="N80" s="21"/>
      <c r="O80" s="21"/>
      <c r="P80" s="21"/>
      <c r="Q80" s="21"/>
      <c r="R80" s="21"/>
      <c r="S80" s="21"/>
      <c r="T80" s="21"/>
      <c r="U80" s="21"/>
      <c r="V80" s="21">
        <v>11589106</v>
      </c>
      <c r="W80" s="21">
        <v>11213955</v>
      </c>
      <c r="X80" s="21"/>
      <c r="Y80" s="20"/>
      <c r="Z80" s="23">
        <v>23687259</v>
      </c>
    </row>
    <row r="81" spans="1:26" ht="12.75" hidden="1">
      <c r="A81" s="39" t="s">
        <v>105</v>
      </c>
      <c r="B81" s="19">
        <v>12557944</v>
      </c>
      <c r="C81" s="19"/>
      <c r="D81" s="20">
        <v>9579715</v>
      </c>
      <c r="E81" s="21">
        <v>9579715</v>
      </c>
      <c r="F81" s="21">
        <v>891240</v>
      </c>
      <c r="G81" s="21">
        <v>1961022</v>
      </c>
      <c r="H81" s="21">
        <v>914901</v>
      </c>
      <c r="I81" s="21">
        <v>3767163</v>
      </c>
      <c r="J81" s="21">
        <v>991356</v>
      </c>
      <c r="K81" s="21">
        <v>999822</v>
      </c>
      <c r="L81" s="21">
        <v>368881</v>
      </c>
      <c r="M81" s="21">
        <v>2360059</v>
      </c>
      <c r="N81" s="21"/>
      <c r="O81" s="21"/>
      <c r="P81" s="21"/>
      <c r="Q81" s="21"/>
      <c r="R81" s="21"/>
      <c r="S81" s="21"/>
      <c r="T81" s="21"/>
      <c r="U81" s="21"/>
      <c r="V81" s="21">
        <v>6127222</v>
      </c>
      <c r="W81" s="21">
        <v>5784327</v>
      </c>
      <c r="X81" s="21"/>
      <c r="Y81" s="20"/>
      <c r="Z81" s="23">
        <v>9579715</v>
      </c>
    </row>
    <row r="82" spans="1:26" ht="12.75" hidden="1">
      <c r="A82" s="39" t="s">
        <v>106</v>
      </c>
      <c r="B82" s="19">
        <v>12261734</v>
      </c>
      <c r="C82" s="19"/>
      <c r="D82" s="20">
        <v>10660829</v>
      </c>
      <c r="E82" s="21">
        <v>10660829</v>
      </c>
      <c r="F82" s="21">
        <v>655556</v>
      </c>
      <c r="G82" s="21">
        <v>1454224</v>
      </c>
      <c r="H82" s="21">
        <v>871383</v>
      </c>
      <c r="I82" s="21">
        <v>2981163</v>
      </c>
      <c r="J82" s="21">
        <v>837939</v>
      </c>
      <c r="K82" s="21">
        <v>711533</v>
      </c>
      <c r="L82" s="21">
        <v>385565</v>
      </c>
      <c r="M82" s="21">
        <v>1935037</v>
      </c>
      <c r="N82" s="21"/>
      <c r="O82" s="21"/>
      <c r="P82" s="21"/>
      <c r="Q82" s="21"/>
      <c r="R82" s="21"/>
      <c r="S82" s="21"/>
      <c r="T82" s="21"/>
      <c r="U82" s="21"/>
      <c r="V82" s="21">
        <v>4916200</v>
      </c>
      <c r="W82" s="21">
        <v>4266077</v>
      </c>
      <c r="X82" s="21"/>
      <c r="Y82" s="20"/>
      <c r="Z82" s="23">
        <v>10660829</v>
      </c>
    </row>
    <row r="83" spans="1:26" ht="12.75" hidden="1">
      <c r="A83" s="39" t="s">
        <v>107</v>
      </c>
      <c r="B83" s="19">
        <v>3122525</v>
      </c>
      <c r="C83" s="19"/>
      <c r="D83" s="20">
        <v>3732021</v>
      </c>
      <c r="E83" s="21">
        <v>3732021</v>
      </c>
      <c r="F83" s="21">
        <v>87484</v>
      </c>
      <c r="G83" s="21">
        <v>143559</v>
      </c>
      <c r="H83" s="21">
        <v>94445</v>
      </c>
      <c r="I83" s="21">
        <v>325488</v>
      </c>
      <c r="J83" s="21">
        <v>166160</v>
      </c>
      <c r="K83" s="21">
        <v>133270</v>
      </c>
      <c r="L83" s="21">
        <v>79242</v>
      </c>
      <c r="M83" s="21">
        <v>378672</v>
      </c>
      <c r="N83" s="21"/>
      <c r="O83" s="21"/>
      <c r="P83" s="21"/>
      <c r="Q83" s="21"/>
      <c r="R83" s="21"/>
      <c r="S83" s="21"/>
      <c r="T83" s="21"/>
      <c r="U83" s="21"/>
      <c r="V83" s="21">
        <v>704160</v>
      </c>
      <c r="W83" s="21">
        <v>2202096</v>
      </c>
      <c r="X83" s="21"/>
      <c r="Y83" s="20"/>
      <c r="Z83" s="23">
        <v>3732021</v>
      </c>
    </row>
    <row r="84" spans="1:26" ht="12.75" hidden="1">
      <c r="A84" s="40" t="s">
        <v>110</v>
      </c>
      <c r="B84" s="28">
        <v>9550406</v>
      </c>
      <c r="C84" s="28"/>
      <c r="D84" s="29">
        <v>9033372</v>
      </c>
      <c r="E84" s="30">
        <v>9033372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4516686</v>
      </c>
      <c r="X84" s="30"/>
      <c r="Y84" s="29"/>
      <c r="Z84" s="31">
        <v>9033372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4133883</v>
      </c>
      <c r="D5" s="357">
        <f t="shared" si="0"/>
        <v>0</v>
      </c>
      <c r="E5" s="356">
        <f t="shared" si="0"/>
        <v>9573417</v>
      </c>
      <c r="F5" s="358">
        <f t="shared" si="0"/>
        <v>9573417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4786710</v>
      </c>
      <c r="Y5" s="358">
        <f t="shared" si="0"/>
        <v>-4786710</v>
      </c>
      <c r="Z5" s="359">
        <f>+IF(X5&lt;&gt;0,+(Y5/X5)*100,0)</f>
        <v>-100</v>
      </c>
      <c r="AA5" s="360">
        <f>+AA6+AA8+AA11+AA13+AA15</f>
        <v>9573417</v>
      </c>
    </row>
    <row r="6" spans="1:27" ht="12.75">
      <c r="A6" s="361" t="s">
        <v>206</v>
      </c>
      <c r="B6" s="142"/>
      <c r="C6" s="60">
        <f>+C7</f>
        <v>1999704</v>
      </c>
      <c r="D6" s="340">
        <f aca="true" t="shared" si="1" ref="D6:AA6">+D7</f>
        <v>0</v>
      </c>
      <c r="E6" s="60">
        <f t="shared" si="1"/>
        <v>2001550</v>
      </c>
      <c r="F6" s="59">
        <f t="shared" si="1"/>
        <v>2001550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1000775</v>
      </c>
      <c r="Y6" s="59">
        <f t="shared" si="1"/>
        <v>-1000775</v>
      </c>
      <c r="Z6" s="61">
        <f>+IF(X6&lt;&gt;0,+(Y6/X6)*100,0)</f>
        <v>-100</v>
      </c>
      <c r="AA6" s="62">
        <f t="shared" si="1"/>
        <v>2001550</v>
      </c>
    </row>
    <row r="7" spans="1:27" ht="12.75">
      <c r="A7" s="291" t="s">
        <v>230</v>
      </c>
      <c r="B7" s="142"/>
      <c r="C7" s="60">
        <v>1999704</v>
      </c>
      <c r="D7" s="340"/>
      <c r="E7" s="60">
        <v>2001550</v>
      </c>
      <c r="F7" s="59">
        <v>2001550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1000775</v>
      </c>
      <c r="Y7" s="59">
        <v>-1000775</v>
      </c>
      <c r="Z7" s="61">
        <v>-100</v>
      </c>
      <c r="AA7" s="62">
        <v>2001550</v>
      </c>
    </row>
    <row r="8" spans="1:27" ht="12.75">
      <c r="A8" s="361" t="s">
        <v>207</v>
      </c>
      <c r="B8" s="142"/>
      <c r="C8" s="60">
        <f aca="true" t="shared" si="2" ref="C8:Y8">SUM(C9:C10)</f>
        <v>456468</v>
      </c>
      <c r="D8" s="340">
        <f t="shared" si="2"/>
        <v>0</v>
      </c>
      <c r="E8" s="60">
        <f t="shared" si="2"/>
        <v>2942589</v>
      </c>
      <c r="F8" s="59">
        <f t="shared" si="2"/>
        <v>2942589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1471295</v>
      </c>
      <c r="Y8" s="59">
        <f t="shared" si="2"/>
        <v>-1471295</v>
      </c>
      <c r="Z8" s="61">
        <f>+IF(X8&lt;&gt;0,+(Y8/X8)*100,0)</f>
        <v>-100</v>
      </c>
      <c r="AA8" s="62">
        <f>SUM(AA9:AA10)</f>
        <v>2942589</v>
      </c>
    </row>
    <row r="9" spans="1:27" ht="12.75">
      <c r="A9" s="291" t="s">
        <v>231</v>
      </c>
      <c r="B9" s="142"/>
      <c r="C9" s="60">
        <v>456468</v>
      </c>
      <c r="D9" s="340"/>
      <c r="E9" s="60">
        <v>2942589</v>
      </c>
      <c r="F9" s="59">
        <v>2942589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1471295</v>
      </c>
      <c r="Y9" s="59">
        <v>-1471295</v>
      </c>
      <c r="Z9" s="61">
        <v>-100</v>
      </c>
      <c r="AA9" s="62">
        <v>2942589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747025</v>
      </c>
      <c r="D11" s="363">
        <f aca="true" t="shared" si="3" ref="D11:AA11">+D12</f>
        <v>0</v>
      </c>
      <c r="E11" s="362">
        <f t="shared" si="3"/>
        <v>2699155</v>
      </c>
      <c r="F11" s="364">
        <f t="shared" si="3"/>
        <v>2699155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1349578</v>
      </c>
      <c r="Y11" s="364">
        <f t="shared" si="3"/>
        <v>-1349578</v>
      </c>
      <c r="Z11" s="365">
        <f>+IF(X11&lt;&gt;0,+(Y11/X11)*100,0)</f>
        <v>-100</v>
      </c>
      <c r="AA11" s="366">
        <f t="shared" si="3"/>
        <v>2699155</v>
      </c>
    </row>
    <row r="12" spans="1:27" ht="12.75">
      <c r="A12" s="291" t="s">
        <v>233</v>
      </c>
      <c r="B12" s="136"/>
      <c r="C12" s="60">
        <v>747025</v>
      </c>
      <c r="D12" s="340"/>
      <c r="E12" s="60">
        <v>2699155</v>
      </c>
      <c r="F12" s="59">
        <v>2699155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1349578</v>
      </c>
      <c r="Y12" s="59">
        <v>-1349578</v>
      </c>
      <c r="Z12" s="61">
        <v>-100</v>
      </c>
      <c r="AA12" s="62">
        <v>2699155</v>
      </c>
    </row>
    <row r="13" spans="1:27" ht="12.75">
      <c r="A13" s="361" t="s">
        <v>209</v>
      </c>
      <c r="B13" s="136"/>
      <c r="C13" s="275">
        <f>+C14</f>
        <v>221503</v>
      </c>
      <c r="D13" s="341">
        <f aca="true" t="shared" si="4" ref="D13:AA13">+D14</f>
        <v>0</v>
      </c>
      <c r="E13" s="275">
        <f t="shared" si="4"/>
        <v>1330123</v>
      </c>
      <c r="F13" s="342">
        <f t="shared" si="4"/>
        <v>1330123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665062</v>
      </c>
      <c r="Y13" s="342">
        <f t="shared" si="4"/>
        <v>-665062</v>
      </c>
      <c r="Z13" s="335">
        <f>+IF(X13&lt;&gt;0,+(Y13/X13)*100,0)</f>
        <v>-100</v>
      </c>
      <c r="AA13" s="273">
        <f t="shared" si="4"/>
        <v>1330123</v>
      </c>
    </row>
    <row r="14" spans="1:27" ht="12.75">
      <c r="A14" s="291" t="s">
        <v>234</v>
      </c>
      <c r="B14" s="136"/>
      <c r="C14" s="60">
        <v>221503</v>
      </c>
      <c r="D14" s="340"/>
      <c r="E14" s="60">
        <v>1330123</v>
      </c>
      <c r="F14" s="59">
        <v>1330123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665062</v>
      </c>
      <c r="Y14" s="59">
        <v>-665062</v>
      </c>
      <c r="Z14" s="61">
        <v>-100</v>
      </c>
      <c r="AA14" s="62">
        <v>1330123</v>
      </c>
    </row>
    <row r="15" spans="1:27" ht="12.75">
      <c r="A15" s="361" t="s">
        <v>210</v>
      </c>
      <c r="B15" s="136"/>
      <c r="C15" s="60">
        <f aca="true" t="shared" si="5" ref="C15:Y15">SUM(C16:C20)</f>
        <v>709183</v>
      </c>
      <c r="D15" s="340">
        <f t="shared" si="5"/>
        <v>0</v>
      </c>
      <c r="E15" s="60">
        <f t="shared" si="5"/>
        <v>600000</v>
      </c>
      <c r="F15" s="59">
        <f t="shared" si="5"/>
        <v>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300000</v>
      </c>
      <c r="Y15" s="59">
        <f t="shared" si="5"/>
        <v>-300000</v>
      </c>
      <c r="Z15" s="61">
        <f>+IF(X15&lt;&gt;0,+(Y15/X15)*100,0)</f>
        <v>-100</v>
      </c>
      <c r="AA15" s="62">
        <f>SUM(AA16:AA20)</f>
        <v>600000</v>
      </c>
    </row>
    <row r="16" spans="1:27" ht="12.75">
      <c r="A16" s="291" t="s">
        <v>235</v>
      </c>
      <c r="B16" s="300"/>
      <c r="C16" s="60">
        <v>709183</v>
      </c>
      <c r="D16" s="340"/>
      <c r="E16" s="60">
        <v>600000</v>
      </c>
      <c r="F16" s="59">
        <v>600000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300000</v>
      </c>
      <c r="Y16" s="59">
        <v>-300000</v>
      </c>
      <c r="Z16" s="61">
        <v>-100</v>
      </c>
      <c r="AA16" s="62">
        <v>600000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865313</v>
      </c>
      <c r="D22" s="344">
        <f t="shared" si="6"/>
        <v>0</v>
      </c>
      <c r="E22" s="343">
        <f t="shared" si="6"/>
        <v>909580</v>
      </c>
      <c r="F22" s="345">
        <f t="shared" si="6"/>
        <v>909580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454790</v>
      </c>
      <c r="Y22" s="345">
        <f t="shared" si="6"/>
        <v>-454790</v>
      </c>
      <c r="Z22" s="336">
        <f>+IF(X22&lt;&gt;0,+(Y22/X22)*100,0)</f>
        <v>-100</v>
      </c>
      <c r="AA22" s="350">
        <f>SUM(AA23:AA32)</f>
        <v>909580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827384</v>
      </c>
      <c r="D24" s="340"/>
      <c r="E24" s="60">
        <v>450000</v>
      </c>
      <c r="F24" s="59">
        <v>450000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225000</v>
      </c>
      <c r="Y24" s="59">
        <v>-225000</v>
      </c>
      <c r="Z24" s="61">
        <v>-100</v>
      </c>
      <c r="AA24" s="62">
        <v>450000</v>
      </c>
    </row>
    <row r="25" spans="1:27" ht="12.75">
      <c r="A25" s="361" t="s">
        <v>240</v>
      </c>
      <c r="B25" s="142"/>
      <c r="C25" s="60">
        <v>3095</v>
      </c>
      <c r="D25" s="340"/>
      <c r="E25" s="60">
        <v>130000</v>
      </c>
      <c r="F25" s="59">
        <v>130000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65000</v>
      </c>
      <c r="Y25" s="59">
        <v>-65000</v>
      </c>
      <c r="Z25" s="61">
        <v>-100</v>
      </c>
      <c r="AA25" s="62">
        <v>130000</v>
      </c>
    </row>
    <row r="26" spans="1:27" ht="12.75">
      <c r="A26" s="361" t="s">
        <v>241</v>
      </c>
      <c r="B26" s="302"/>
      <c r="C26" s="362">
        <v>21988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5000</v>
      </c>
      <c r="F27" s="59">
        <v>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2500</v>
      </c>
      <c r="Y27" s="59">
        <v>-2500</v>
      </c>
      <c r="Z27" s="61">
        <v>-100</v>
      </c>
      <c r="AA27" s="62">
        <v>5000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12846</v>
      </c>
      <c r="D32" s="340"/>
      <c r="E32" s="60">
        <v>324580</v>
      </c>
      <c r="F32" s="59">
        <v>324580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162290</v>
      </c>
      <c r="Y32" s="59">
        <v>-162290</v>
      </c>
      <c r="Z32" s="61">
        <v>-100</v>
      </c>
      <c r="AA32" s="62">
        <v>324580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2402467</v>
      </c>
      <c r="D40" s="344">
        <f t="shared" si="9"/>
        <v>0</v>
      </c>
      <c r="E40" s="343">
        <f t="shared" si="9"/>
        <v>1102382</v>
      </c>
      <c r="F40" s="345">
        <f t="shared" si="9"/>
        <v>1102382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551191</v>
      </c>
      <c r="Y40" s="345">
        <f t="shared" si="9"/>
        <v>-551191</v>
      </c>
      <c r="Z40" s="336">
        <f>+IF(X40&lt;&gt;0,+(Y40/X40)*100,0)</f>
        <v>-100</v>
      </c>
      <c r="AA40" s="350">
        <f>SUM(AA41:AA49)</f>
        <v>1102382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171020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779097</v>
      </c>
      <c r="D44" s="368"/>
      <c r="E44" s="54">
        <v>133624</v>
      </c>
      <c r="F44" s="53">
        <v>133624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66812</v>
      </c>
      <c r="Y44" s="53">
        <v>-66812</v>
      </c>
      <c r="Z44" s="94">
        <v>-100</v>
      </c>
      <c r="AA44" s="95">
        <v>133624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198297</v>
      </c>
      <c r="D48" s="368"/>
      <c r="E48" s="54">
        <v>827426</v>
      </c>
      <c r="F48" s="53">
        <v>827426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413713</v>
      </c>
      <c r="Y48" s="53">
        <v>-413713</v>
      </c>
      <c r="Z48" s="94">
        <v>-100</v>
      </c>
      <c r="AA48" s="95">
        <v>827426</v>
      </c>
    </row>
    <row r="49" spans="1:27" ht="12.75">
      <c r="A49" s="361" t="s">
        <v>93</v>
      </c>
      <c r="B49" s="136"/>
      <c r="C49" s="54">
        <v>1254053</v>
      </c>
      <c r="D49" s="368"/>
      <c r="E49" s="54">
        <v>141332</v>
      </c>
      <c r="F49" s="53">
        <v>141332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70666</v>
      </c>
      <c r="Y49" s="53">
        <v>-70666</v>
      </c>
      <c r="Z49" s="94">
        <v>-100</v>
      </c>
      <c r="AA49" s="95">
        <v>141332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7401663</v>
      </c>
      <c r="D60" s="346">
        <f t="shared" si="14"/>
        <v>0</v>
      </c>
      <c r="E60" s="219">
        <f t="shared" si="14"/>
        <v>11585379</v>
      </c>
      <c r="F60" s="264">
        <f t="shared" si="14"/>
        <v>11585379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5792691</v>
      </c>
      <c r="Y60" s="264">
        <f t="shared" si="14"/>
        <v>-5792691</v>
      </c>
      <c r="Z60" s="337">
        <f>+IF(X60&lt;&gt;0,+(Y60/X60)*100,0)</f>
        <v>-100</v>
      </c>
      <c r="AA60" s="232">
        <f>+AA57+AA54+AA51+AA40+AA37+AA34+AA22+AA5</f>
        <v>11585379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154908942</v>
      </c>
      <c r="D5" s="153">
        <f>SUM(D6:D8)</f>
        <v>0</v>
      </c>
      <c r="E5" s="154">
        <f t="shared" si="0"/>
        <v>67478943</v>
      </c>
      <c r="F5" s="100">
        <f t="shared" si="0"/>
        <v>67478943</v>
      </c>
      <c r="G5" s="100">
        <f t="shared" si="0"/>
        <v>65623637</v>
      </c>
      <c r="H5" s="100">
        <f t="shared" si="0"/>
        <v>6517569</v>
      </c>
      <c r="I5" s="100">
        <f t="shared" si="0"/>
        <v>691464</v>
      </c>
      <c r="J5" s="100">
        <f t="shared" si="0"/>
        <v>72832670</v>
      </c>
      <c r="K5" s="100">
        <f t="shared" si="0"/>
        <v>702986</v>
      </c>
      <c r="L5" s="100">
        <f t="shared" si="0"/>
        <v>881076</v>
      </c>
      <c r="M5" s="100">
        <f t="shared" si="0"/>
        <v>614047</v>
      </c>
      <c r="N5" s="100">
        <f t="shared" si="0"/>
        <v>2198109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75030779</v>
      </c>
      <c r="X5" s="100">
        <f t="shared" si="0"/>
        <v>52988928</v>
      </c>
      <c r="Y5" s="100">
        <f t="shared" si="0"/>
        <v>22041851</v>
      </c>
      <c r="Z5" s="137">
        <f>+IF(X5&lt;&gt;0,+(Y5/X5)*100,0)</f>
        <v>41.597087980341854</v>
      </c>
      <c r="AA5" s="153">
        <f>SUM(AA6:AA8)</f>
        <v>67478943</v>
      </c>
    </row>
    <row r="6" spans="1:27" ht="12.75">
      <c r="A6" s="138" t="s">
        <v>75</v>
      </c>
      <c r="B6" s="136"/>
      <c r="C6" s="155">
        <v>12021647</v>
      </c>
      <c r="D6" s="155"/>
      <c r="E6" s="156">
        <v>5600000</v>
      </c>
      <c r="F6" s="60">
        <v>5600000</v>
      </c>
      <c r="G6" s="60">
        <v>296</v>
      </c>
      <c r="H6" s="60">
        <v>1690</v>
      </c>
      <c r="I6" s="60">
        <v>4864</v>
      </c>
      <c r="J6" s="60">
        <v>6850</v>
      </c>
      <c r="K6" s="60">
        <v>7965</v>
      </c>
      <c r="L6" s="60">
        <v>3130</v>
      </c>
      <c r="M6" s="60">
        <v>1510</v>
      </c>
      <c r="N6" s="60">
        <v>12605</v>
      </c>
      <c r="O6" s="60"/>
      <c r="P6" s="60"/>
      <c r="Q6" s="60"/>
      <c r="R6" s="60"/>
      <c r="S6" s="60"/>
      <c r="T6" s="60"/>
      <c r="U6" s="60"/>
      <c r="V6" s="60"/>
      <c r="W6" s="60">
        <v>19455</v>
      </c>
      <c r="X6" s="60">
        <v>5600000</v>
      </c>
      <c r="Y6" s="60">
        <v>-5580545</v>
      </c>
      <c r="Z6" s="140">
        <v>-99.65</v>
      </c>
      <c r="AA6" s="155">
        <v>5600000</v>
      </c>
    </row>
    <row r="7" spans="1:27" ht="12.75">
      <c r="A7" s="138" t="s">
        <v>76</v>
      </c>
      <c r="B7" s="136"/>
      <c r="C7" s="157">
        <v>142078646</v>
      </c>
      <c r="D7" s="157"/>
      <c r="E7" s="158">
        <v>61878943</v>
      </c>
      <c r="F7" s="159">
        <v>61878943</v>
      </c>
      <c r="G7" s="159">
        <v>65429300</v>
      </c>
      <c r="H7" s="159">
        <v>6461298</v>
      </c>
      <c r="I7" s="159">
        <v>646397</v>
      </c>
      <c r="J7" s="159">
        <v>72536995</v>
      </c>
      <c r="K7" s="159">
        <v>586952</v>
      </c>
      <c r="L7" s="159">
        <v>840931</v>
      </c>
      <c r="M7" s="159">
        <v>591111</v>
      </c>
      <c r="N7" s="159">
        <v>2018994</v>
      </c>
      <c r="O7" s="159"/>
      <c r="P7" s="159"/>
      <c r="Q7" s="159"/>
      <c r="R7" s="159"/>
      <c r="S7" s="159"/>
      <c r="T7" s="159"/>
      <c r="U7" s="159"/>
      <c r="V7" s="159"/>
      <c r="W7" s="159">
        <v>74555989</v>
      </c>
      <c r="X7" s="159">
        <v>47388928</v>
      </c>
      <c r="Y7" s="159">
        <v>27167061</v>
      </c>
      <c r="Z7" s="141">
        <v>57.33</v>
      </c>
      <c r="AA7" s="157">
        <v>61878943</v>
      </c>
    </row>
    <row r="8" spans="1:27" ht="12.75">
      <c r="A8" s="138" t="s">
        <v>77</v>
      </c>
      <c r="B8" s="136"/>
      <c r="C8" s="155">
        <v>808649</v>
      </c>
      <c r="D8" s="155"/>
      <c r="E8" s="156"/>
      <c r="F8" s="60"/>
      <c r="G8" s="60">
        <v>194041</v>
      </c>
      <c r="H8" s="60">
        <v>54581</v>
      </c>
      <c r="I8" s="60">
        <v>40203</v>
      </c>
      <c r="J8" s="60">
        <v>288825</v>
      </c>
      <c r="K8" s="60">
        <v>108069</v>
      </c>
      <c r="L8" s="60">
        <v>37015</v>
      </c>
      <c r="M8" s="60">
        <v>21426</v>
      </c>
      <c r="N8" s="60">
        <v>166510</v>
      </c>
      <c r="O8" s="60"/>
      <c r="P8" s="60"/>
      <c r="Q8" s="60"/>
      <c r="R8" s="60"/>
      <c r="S8" s="60"/>
      <c r="T8" s="60"/>
      <c r="U8" s="60"/>
      <c r="V8" s="60"/>
      <c r="W8" s="60">
        <v>455335</v>
      </c>
      <c r="X8" s="60"/>
      <c r="Y8" s="60">
        <v>455335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6723106</v>
      </c>
      <c r="D9" s="153">
        <f>SUM(D10:D14)</f>
        <v>0</v>
      </c>
      <c r="E9" s="154">
        <f t="shared" si="1"/>
        <v>18511267</v>
      </c>
      <c r="F9" s="100">
        <f t="shared" si="1"/>
        <v>18511267</v>
      </c>
      <c r="G9" s="100">
        <f t="shared" si="1"/>
        <v>12343</v>
      </c>
      <c r="H9" s="100">
        <f t="shared" si="1"/>
        <v>22795</v>
      </c>
      <c r="I9" s="100">
        <f t="shared" si="1"/>
        <v>1001110</v>
      </c>
      <c r="J9" s="100">
        <f t="shared" si="1"/>
        <v>1036248</v>
      </c>
      <c r="K9" s="100">
        <f t="shared" si="1"/>
        <v>495731</v>
      </c>
      <c r="L9" s="100">
        <f t="shared" si="1"/>
        <v>969509</v>
      </c>
      <c r="M9" s="100">
        <f t="shared" si="1"/>
        <v>34395</v>
      </c>
      <c r="N9" s="100">
        <f t="shared" si="1"/>
        <v>1499635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2535883</v>
      </c>
      <c r="X9" s="100">
        <f t="shared" si="1"/>
        <v>8985391</v>
      </c>
      <c r="Y9" s="100">
        <f t="shared" si="1"/>
        <v>-6449508</v>
      </c>
      <c r="Z9" s="137">
        <f>+IF(X9&lt;&gt;0,+(Y9/X9)*100,0)</f>
        <v>-71.77771117584088</v>
      </c>
      <c r="AA9" s="153">
        <f>SUM(AA10:AA14)</f>
        <v>18511267</v>
      </c>
    </row>
    <row r="10" spans="1:27" ht="12.75">
      <c r="A10" s="138" t="s">
        <v>79</v>
      </c>
      <c r="B10" s="136"/>
      <c r="C10" s="155">
        <v>2598211</v>
      </c>
      <c r="D10" s="155"/>
      <c r="E10" s="156">
        <v>12669975</v>
      </c>
      <c r="F10" s="60">
        <v>12669975</v>
      </c>
      <c r="G10" s="60">
        <v>10984</v>
      </c>
      <c r="H10" s="60">
        <v>19458</v>
      </c>
      <c r="I10" s="60">
        <v>16860</v>
      </c>
      <c r="J10" s="60">
        <v>47302</v>
      </c>
      <c r="K10" s="60">
        <v>44139</v>
      </c>
      <c r="L10" s="60">
        <v>28282</v>
      </c>
      <c r="M10" s="60">
        <v>33927</v>
      </c>
      <c r="N10" s="60">
        <v>106348</v>
      </c>
      <c r="O10" s="60"/>
      <c r="P10" s="60"/>
      <c r="Q10" s="60"/>
      <c r="R10" s="60"/>
      <c r="S10" s="60"/>
      <c r="T10" s="60"/>
      <c r="U10" s="60"/>
      <c r="V10" s="60"/>
      <c r="W10" s="60">
        <v>153650</v>
      </c>
      <c r="X10" s="60">
        <v>6377730</v>
      </c>
      <c r="Y10" s="60">
        <v>-6224080</v>
      </c>
      <c r="Z10" s="140">
        <v>-97.59</v>
      </c>
      <c r="AA10" s="155">
        <v>12669975</v>
      </c>
    </row>
    <row r="11" spans="1:27" ht="12.75">
      <c r="A11" s="138" t="s">
        <v>80</v>
      </c>
      <c r="B11" s="136"/>
      <c r="C11" s="155">
        <v>72672</v>
      </c>
      <c r="D11" s="155"/>
      <c r="E11" s="156">
        <v>2497749</v>
      </c>
      <c r="F11" s="60">
        <v>2497749</v>
      </c>
      <c r="G11" s="60">
        <v>1125</v>
      </c>
      <c r="H11" s="60">
        <v>3026</v>
      </c>
      <c r="I11" s="60">
        <v>-522</v>
      </c>
      <c r="J11" s="60">
        <v>3629</v>
      </c>
      <c r="K11" s="60">
        <v>1248</v>
      </c>
      <c r="L11" s="60">
        <v>735</v>
      </c>
      <c r="M11" s="60">
        <v>157</v>
      </c>
      <c r="N11" s="60">
        <v>2140</v>
      </c>
      <c r="O11" s="60"/>
      <c r="P11" s="60"/>
      <c r="Q11" s="60"/>
      <c r="R11" s="60"/>
      <c r="S11" s="60"/>
      <c r="T11" s="60"/>
      <c r="U11" s="60"/>
      <c r="V11" s="60"/>
      <c r="W11" s="60">
        <v>5769</v>
      </c>
      <c r="X11" s="60">
        <v>1248870</v>
      </c>
      <c r="Y11" s="60">
        <v>-1243101</v>
      </c>
      <c r="Z11" s="140">
        <v>-99.54</v>
      </c>
      <c r="AA11" s="155">
        <v>2497749</v>
      </c>
    </row>
    <row r="12" spans="1:27" ht="12.75">
      <c r="A12" s="138" t="s">
        <v>81</v>
      </c>
      <c r="B12" s="136"/>
      <c r="C12" s="155">
        <v>2547778</v>
      </c>
      <c r="D12" s="155"/>
      <c r="E12" s="156">
        <v>1965895</v>
      </c>
      <c r="F12" s="60">
        <v>1965895</v>
      </c>
      <c r="G12" s="60">
        <v>-77</v>
      </c>
      <c r="H12" s="60"/>
      <c r="I12" s="60">
        <v>534886</v>
      </c>
      <c r="J12" s="60">
        <v>534809</v>
      </c>
      <c r="K12" s="60">
        <v>458</v>
      </c>
      <c r="L12" s="60">
        <v>470206</v>
      </c>
      <c r="M12" s="60"/>
      <c r="N12" s="60">
        <v>470664</v>
      </c>
      <c r="O12" s="60"/>
      <c r="P12" s="60"/>
      <c r="Q12" s="60"/>
      <c r="R12" s="60"/>
      <c r="S12" s="60"/>
      <c r="T12" s="60"/>
      <c r="U12" s="60"/>
      <c r="V12" s="60"/>
      <c r="W12" s="60">
        <v>1005473</v>
      </c>
      <c r="X12" s="60">
        <v>1356925</v>
      </c>
      <c r="Y12" s="60">
        <v>-351452</v>
      </c>
      <c r="Z12" s="140">
        <v>-25.9</v>
      </c>
      <c r="AA12" s="155">
        <v>1965895</v>
      </c>
    </row>
    <row r="13" spans="1:27" ht="12.75">
      <c r="A13" s="138" t="s">
        <v>82</v>
      </c>
      <c r="B13" s="136"/>
      <c r="C13" s="155">
        <v>296898</v>
      </c>
      <c r="D13" s="155"/>
      <c r="E13" s="156">
        <v>97648</v>
      </c>
      <c r="F13" s="60">
        <v>97648</v>
      </c>
      <c r="G13" s="60">
        <v>311</v>
      </c>
      <c r="H13" s="60">
        <v>311</v>
      </c>
      <c r="I13" s="60">
        <v>311</v>
      </c>
      <c r="J13" s="60">
        <v>933</v>
      </c>
      <c r="K13" s="60">
        <v>311</v>
      </c>
      <c r="L13" s="60">
        <v>311</v>
      </c>
      <c r="M13" s="60">
        <v>311</v>
      </c>
      <c r="N13" s="60">
        <v>933</v>
      </c>
      <c r="O13" s="60"/>
      <c r="P13" s="60"/>
      <c r="Q13" s="60"/>
      <c r="R13" s="60"/>
      <c r="S13" s="60"/>
      <c r="T13" s="60"/>
      <c r="U13" s="60"/>
      <c r="V13" s="60"/>
      <c r="W13" s="60">
        <v>1866</v>
      </c>
      <c r="X13" s="60">
        <v>1866</v>
      </c>
      <c r="Y13" s="60"/>
      <c r="Z13" s="140">
        <v>0</v>
      </c>
      <c r="AA13" s="155">
        <v>97648</v>
      </c>
    </row>
    <row r="14" spans="1:27" ht="12.75">
      <c r="A14" s="138" t="s">
        <v>83</v>
      </c>
      <c r="B14" s="136"/>
      <c r="C14" s="157">
        <v>1207547</v>
      </c>
      <c r="D14" s="157"/>
      <c r="E14" s="158">
        <v>1280000</v>
      </c>
      <c r="F14" s="159">
        <v>1280000</v>
      </c>
      <c r="G14" s="159"/>
      <c r="H14" s="159"/>
      <c r="I14" s="159">
        <v>449575</v>
      </c>
      <c r="J14" s="159">
        <v>449575</v>
      </c>
      <c r="K14" s="159">
        <v>449575</v>
      </c>
      <c r="L14" s="159">
        <v>469975</v>
      </c>
      <c r="M14" s="159"/>
      <c r="N14" s="159">
        <v>919550</v>
      </c>
      <c r="O14" s="159"/>
      <c r="P14" s="159"/>
      <c r="Q14" s="159"/>
      <c r="R14" s="159"/>
      <c r="S14" s="159"/>
      <c r="T14" s="159"/>
      <c r="U14" s="159"/>
      <c r="V14" s="159"/>
      <c r="W14" s="159">
        <v>1369125</v>
      </c>
      <c r="X14" s="159"/>
      <c r="Y14" s="159">
        <v>1369125</v>
      </c>
      <c r="Z14" s="141">
        <v>0</v>
      </c>
      <c r="AA14" s="157">
        <v>1280000</v>
      </c>
    </row>
    <row r="15" spans="1:27" ht="12.75">
      <c r="A15" s="135" t="s">
        <v>84</v>
      </c>
      <c r="B15" s="142"/>
      <c r="C15" s="153">
        <f aca="true" t="shared" si="2" ref="C15:Y15">SUM(C16:C18)</f>
        <v>469296</v>
      </c>
      <c r="D15" s="153">
        <f>SUM(D16:D18)</f>
        <v>0</v>
      </c>
      <c r="E15" s="154">
        <f t="shared" si="2"/>
        <v>15838668</v>
      </c>
      <c r="F15" s="100">
        <f t="shared" si="2"/>
        <v>15838668</v>
      </c>
      <c r="G15" s="100">
        <f t="shared" si="2"/>
        <v>8628273</v>
      </c>
      <c r="H15" s="100">
        <f t="shared" si="2"/>
        <v>543359</v>
      </c>
      <c r="I15" s="100">
        <f t="shared" si="2"/>
        <v>10978</v>
      </c>
      <c r="J15" s="100">
        <f t="shared" si="2"/>
        <v>9182610</v>
      </c>
      <c r="K15" s="100">
        <f t="shared" si="2"/>
        <v>-233</v>
      </c>
      <c r="L15" s="100">
        <f t="shared" si="2"/>
        <v>362384</v>
      </c>
      <c r="M15" s="100">
        <f t="shared" si="2"/>
        <v>42585</v>
      </c>
      <c r="N15" s="100">
        <f t="shared" si="2"/>
        <v>404736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9587346</v>
      </c>
      <c r="X15" s="100">
        <f t="shared" si="2"/>
        <v>5660775</v>
      </c>
      <c r="Y15" s="100">
        <f t="shared" si="2"/>
        <v>3926571</v>
      </c>
      <c r="Z15" s="137">
        <f>+IF(X15&lt;&gt;0,+(Y15/X15)*100,0)</f>
        <v>69.36454814049313</v>
      </c>
      <c r="AA15" s="153">
        <f>SUM(AA16:AA18)</f>
        <v>15838668</v>
      </c>
    </row>
    <row r="16" spans="1:27" ht="12.75">
      <c r="A16" s="138" t="s">
        <v>85</v>
      </c>
      <c r="B16" s="136"/>
      <c r="C16" s="155">
        <v>200000</v>
      </c>
      <c r="D16" s="155"/>
      <c r="E16" s="156">
        <v>2364120</v>
      </c>
      <c r="F16" s="60">
        <v>2364120</v>
      </c>
      <c r="G16" s="60">
        <v>1019352</v>
      </c>
      <c r="H16" s="60">
        <v>267133</v>
      </c>
      <c r="I16" s="60">
        <v>10881</v>
      </c>
      <c r="J16" s="60">
        <v>1297366</v>
      </c>
      <c r="K16" s="60"/>
      <c r="L16" s="60">
        <v>465000</v>
      </c>
      <c r="M16" s="60"/>
      <c r="N16" s="60">
        <v>465000</v>
      </c>
      <c r="O16" s="60"/>
      <c r="P16" s="60"/>
      <c r="Q16" s="60"/>
      <c r="R16" s="60"/>
      <c r="S16" s="60"/>
      <c r="T16" s="60"/>
      <c r="U16" s="60"/>
      <c r="V16" s="60"/>
      <c r="W16" s="60">
        <v>1762366</v>
      </c>
      <c r="X16" s="60">
        <v>1182060</v>
      </c>
      <c r="Y16" s="60">
        <v>580306</v>
      </c>
      <c r="Z16" s="140">
        <v>49.09</v>
      </c>
      <c r="AA16" s="155">
        <v>2364120</v>
      </c>
    </row>
    <row r="17" spans="1:27" ht="12.75">
      <c r="A17" s="138" t="s">
        <v>86</v>
      </c>
      <c r="B17" s="136"/>
      <c r="C17" s="155">
        <v>269296</v>
      </c>
      <c r="D17" s="155"/>
      <c r="E17" s="156">
        <v>13474548</v>
      </c>
      <c r="F17" s="60">
        <v>13474548</v>
      </c>
      <c r="G17" s="60">
        <v>7608921</v>
      </c>
      <c r="H17" s="60">
        <v>276226</v>
      </c>
      <c r="I17" s="60">
        <v>97</v>
      </c>
      <c r="J17" s="60">
        <v>7885244</v>
      </c>
      <c r="K17" s="60">
        <v>-233</v>
      </c>
      <c r="L17" s="60">
        <v>-102616</v>
      </c>
      <c r="M17" s="60">
        <v>42585</v>
      </c>
      <c r="N17" s="60">
        <v>-60264</v>
      </c>
      <c r="O17" s="60"/>
      <c r="P17" s="60"/>
      <c r="Q17" s="60"/>
      <c r="R17" s="60"/>
      <c r="S17" s="60"/>
      <c r="T17" s="60"/>
      <c r="U17" s="60"/>
      <c r="V17" s="60"/>
      <c r="W17" s="60">
        <v>7824980</v>
      </c>
      <c r="X17" s="60">
        <v>4478715</v>
      </c>
      <c r="Y17" s="60">
        <v>3346265</v>
      </c>
      <c r="Z17" s="140">
        <v>74.71</v>
      </c>
      <c r="AA17" s="155">
        <v>13474548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213999188</v>
      </c>
      <c r="D19" s="153">
        <f>SUM(D20:D23)</f>
        <v>0</v>
      </c>
      <c r="E19" s="154">
        <f t="shared" si="3"/>
        <v>239905006</v>
      </c>
      <c r="F19" s="100">
        <f t="shared" si="3"/>
        <v>239905006</v>
      </c>
      <c r="G19" s="100">
        <f t="shared" si="3"/>
        <v>22854946</v>
      </c>
      <c r="H19" s="100">
        <f t="shared" si="3"/>
        <v>12040220</v>
      </c>
      <c r="I19" s="100">
        <f t="shared" si="3"/>
        <v>11403144</v>
      </c>
      <c r="J19" s="100">
        <f t="shared" si="3"/>
        <v>46298310</v>
      </c>
      <c r="K19" s="100">
        <f t="shared" si="3"/>
        <v>13859948</v>
      </c>
      <c r="L19" s="100">
        <f t="shared" si="3"/>
        <v>15718963</v>
      </c>
      <c r="M19" s="100">
        <f t="shared" si="3"/>
        <v>7679491</v>
      </c>
      <c r="N19" s="100">
        <f t="shared" si="3"/>
        <v>37258402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83556712</v>
      </c>
      <c r="X19" s="100">
        <f t="shared" si="3"/>
        <v>117853007</v>
      </c>
      <c r="Y19" s="100">
        <f t="shared" si="3"/>
        <v>-34296295</v>
      </c>
      <c r="Z19" s="137">
        <f>+IF(X19&lt;&gt;0,+(Y19/X19)*100,0)</f>
        <v>-29.100907879253345</v>
      </c>
      <c r="AA19" s="153">
        <f>SUM(AA20:AA23)</f>
        <v>239905006</v>
      </c>
    </row>
    <row r="20" spans="1:27" ht="12.75">
      <c r="A20" s="138" t="s">
        <v>89</v>
      </c>
      <c r="B20" s="136"/>
      <c r="C20" s="155">
        <v>111994059</v>
      </c>
      <c r="D20" s="155"/>
      <c r="E20" s="156">
        <v>119089978</v>
      </c>
      <c r="F20" s="60">
        <v>119089978</v>
      </c>
      <c r="G20" s="60">
        <v>9083786</v>
      </c>
      <c r="H20" s="60">
        <v>9099106</v>
      </c>
      <c r="I20" s="60">
        <v>7501614</v>
      </c>
      <c r="J20" s="60">
        <v>25684506</v>
      </c>
      <c r="K20" s="60">
        <v>11186234</v>
      </c>
      <c r="L20" s="60">
        <v>10978869</v>
      </c>
      <c r="M20" s="60">
        <v>5017752</v>
      </c>
      <c r="N20" s="60">
        <v>27182855</v>
      </c>
      <c r="O20" s="60"/>
      <c r="P20" s="60"/>
      <c r="Q20" s="60"/>
      <c r="R20" s="60"/>
      <c r="S20" s="60"/>
      <c r="T20" s="60"/>
      <c r="U20" s="60"/>
      <c r="V20" s="60"/>
      <c r="W20" s="60">
        <v>52867361</v>
      </c>
      <c r="X20" s="60">
        <v>53723671</v>
      </c>
      <c r="Y20" s="60">
        <v>-856310</v>
      </c>
      <c r="Z20" s="140">
        <v>-1.59</v>
      </c>
      <c r="AA20" s="155">
        <v>119089978</v>
      </c>
    </row>
    <row r="21" spans="1:27" ht="12.75">
      <c r="A21" s="138" t="s">
        <v>90</v>
      </c>
      <c r="B21" s="136"/>
      <c r="C21" s="155">
        <v>43622498</v>
      </c>
      <c r="D21" s="155"/>
      <c r="E21" s="156">
        <v>69327900</v>
      </c>
      <c r="F21" s="60">
        <v>69327900</v>
      </c>
      <c r="G21" s="60">
        <v>2330701</v>
      </c>
      <c r="H21" s="60">
        <v>1871075</v>
      </c>
      <c r="I21" s="60">
        <v>2869171</v>
      </c>
      <c r="J21" s="60">
        <v>7070947</v>
      </c>
      <c r="K21" s="60">
        <v>1664263</v>
      </c>
      <c r="L21" s="60">
        <v>3763729</v>
      </c>
      <c r="M21" s="60">
        <v>1661461</v>
      </c>
      <c r="N21" s="60">
        <v>7089453</v>
      </c>
      <c r="O21" s="60"/>
      <c r="P21" s="60"/>
      <c r="Q21" s="60"/>
      <c r="R21" s="60"/>
      <c r="S21" s="60"/>
      <c r="T21" s="60"/>
      <c r="U21" s="60"/>
      <c r="V21" s="60"/>
      <c r="W21" s="60">
        <v>14160400</v>
      </c>
      <c r="X21" s="60">
        <v>32453140</v>
      </c>
      <c r="Y21" s="60">
        <v>-18292740</v>
      </c>
      <c r="Z21" s="140">
        <v>-56.37</v>
      </c>
      <c r="AA21" s="155">
        <v>69327900</v>
      </c>
    </row>
    <row r="22" spans="1:27" ht="12.75">
      <c r="A22" s="138" t="s">
        <v>91</v>
      </c>
      <c r="B22" s="136"/>
      <c r="C22" s="157">
        <v>43566897</v>
      </c>
      <c r="D22" s="157"/>
      <c r="E22" s="158">
        <v>25063938</v>
      </c>
      <c r="F22" s="159">
        <v>25063938</v>
      </c>
      <c r="G22" s="159">
        <v>6145058</v>
      </c>
      <c r="H22" s="159">
        <v>428922</v>
      </c>
      <c r="I22" s="159">
        <v>409617</v>
      </c>
      <c r="J22" s="159">
        <v>6983597</v>
      </c>
      <c r="K22" s="159">
        <v>400031</v>
      </c>
      <c r="L22" s="159">
        <v>409566</v>
      </c>
      <c r="M22" s="159">
        <v>394185</v>
      </c>
      <c r="N22" s="159">
        <v>1203782</v>
      </c>
      <c r="O22" s="159"/>
      <c r="P22" s="159"/>
      <c r="Q22" s="159"/>
      <c r="R22" s="159"/>
      <c r="S22" s="159"/>
      <c r="T22" s="159"/>
      <c r="U22" s="159"/>
      <c r="V22" s="159"/>
      <c r="W22" s="159">
        <v>8187379</v>
      </c>
      <c r="X22" s="159">
        <v>14329808</v>
      </c>
      <c r="Y22" s="159">
        <v>-6142429</v>
      </c>
      <c r="Z22" s="141">
        <v>-42.86</v>
      </c>
      <c r="AA22" s="157">
        <v>25063938</v>
      </c>
    </row>
    <row r="23" spans="1:27" ht="12.75">
      <c r="A23" s="138" t="s">
        <v>92</v>
      </c>
      <c r="B23" s="136"/>
      <c r="C23" s="155">
        <v>14815734</v>
      </c>
      <c r="D23" s="155"/>
      <c r="E23" s="156">
        <v>26423190</v>
      </c>
      <c r="F23" s="60">
        <v>26423190</v>
      </c>
      <c r="G23" s="60">
        <v>5295401</v>
      </c>
      <c r="H23" s="60">
        <v>641117</v>
      </c>
      <c r="I23" s="60">
        <v>622742</v>
      </c>
      <c r="J23" s="60">
        <v>6559260</v>
      </c>
      <c r="K23" s="60">
        <v>609420</v>
      </c>
      <c r="L23" s="60">
        <v>566799</v>
      </c>
      <c r="M23" s="60">
        <v>606093</v>
      </c>
      <c r="N23" s="60">
        <v>1782312</v>
      </c>
      <c r="O23" s="60"/>
      <c r="P23" s="60"/>
      <c r="Q23" s="60"/>
      <c r="R23" s="60"/>
      <c r="S23" s="60"/>
      <c r="T23" s="60"/>
      <c r="U23" s="60"/>
      <c r="V23" s="60"/>
      <c r="W23" s="60">
        <v>8341572</v>
      </c>
      <c r="X23" s="60">
        <v>17346388</v>
      </c>
      <c r="Y23" s="60">
        <v>-9004816</v>
      </c>
      <c r="Z23" s="140">
        <v>-51.91</v>
      </c>
      <c r="AA23" s="155">
        <v>26423190</v>
      </c>
    </row>
    <row r="24" spans="1:27" ht="12.75">
      <c r="A24" s="135" t="s">
        <v>93</v>
      </c>
      <c r="B24" s="142" t="s">
        <v>94</v>
      </c>
      <c r="C24" s="153">
        <v>162926</v>
      </c>
      <c r="D24" s="153"/>
      <c r="E24" s="154">
        <v>585021</v>
      </c>
      <c r="F24" s="100">
        <v>585021</v>
      </c>
      <c r="G24" s="100">
        <v>32230</v>
      </c>
      <c r="H24" s="100">
        <v>45800</v>
      </c>
      <c r="I24" s="100">
        <v>12109</v>
      </c>
      <c r="J24" s="100">
        <v>90139</v>
      </c>
      <c r="K24" s="100">
        <v>28650</v>
      </c>
      <c r="L24" s="100">
        <v>2377</v>
      </c>
      <c r="M24" s="100">
        <v>84897</v>
      </c>
      <c r="N24" s="100">
        <v>115924</v>
      </c>
      <c r="O24" s="100"/>
      <c r="P24" s="100"/>
      <c r="Q24" s="100"/>
      <c r="R24" s="100"/>
      <c r="S24" s="100"/>
      <c r="T24" s="100"/>
      <c r="U24" s="100"/>
      <c r="V24" s="100"/>
      <c r="W24" s="100">
        <v>206063</v>
      </c>
      <c r="X24" s="100">
        <v>253788</v>
      </c>
      <c r="Y24" s="100">
        <v>-47725</v>
      </c>
      <c r="Z24" s="137">
        <v>-18.81</v>
      </c>
      <c r="AA24" s="153">
        <v>585021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376263458</v>
      </c>
      <c r="D25" s="168">
        <f>+D5+D9+D15+D19+D24</f>
        <v>0</v>
      </c>
      <c r="E25" s="169">
        <f t="shared" si="4"/>
        <v>342318905</v>
      </c>
      <c r="F25" s="73">
        <f t="shared" si="4"/>
        <v>342318905</v>
      </c>
      <c r="G25" s="73">
        <f t="shared" si="4"/>
        <v>97151429</v>
      </c>
      <c r="H25" s="73">
        <f t="shared" si="4"/>
        <v>19169743</v>
      </c>
      <c r="I25" s="73">
        <f t="shared" si="4"/>
        <v>13118805</v>
      </c>
      <c r="J25" s="73">
        <f t="shared" si="4"/>
        <v>129439977</v>
      </c>
      <c r="K25" s="73">
        <f t="shared" si="4"/>
        <v>15087082</v>
      </c>
      <c r="L25" s="73">
        <f t="shared" si="4"/>
        <v>17934309</v>
      </c>
      <c r="M25" s="73">
        <f t="shared" si="4"/>
        <v>8455415</v>
      </c>
      <c r="N25" s="73">
        <f t="shared" si="4"/>
        <v>41476806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170916783</v>
      </c>
      <c r="X25" s="73">
        <f t="shared" si="4"/>
        <v>185741889</v>
      </c>
      <c r="Y25" s="73">
        <f t="shared" si="4"/>
        <v>-14825106</v>
      </c>
      <c r="Z25" s="170">
        <f>+IF(X25&lt;&gt;0,+(Y25/X25)*100,0)</f>
        <v>-7.981563060339071</v>
      </c>
      <c r="AA25" s="168">
        <f>+AA5+AA9+AA15+AA19+AA24</f>
        <v>342318905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189438675</v>
      </c>
      <c r="D28" s="153">
        <f>SUM(D29:D31)</f>
        <v>0</v>
      </c>
      <c r="E28" s="154">
        <f t="shared" si="5"/>
        <v>103407362</v>
      </c>
      <c r="F28" s="100">
        <f t="shared" si="5"/>
        <v>103407362</v>
      </c>
      <c r="G28" s="100">
        <f t="shared" si="5"/>
        <v>5431363</v>
      </c>
      <c r="H28" s="100">
        <f t="shared" si="5"/>
        <v>9591869</v>
      </c>
      <c r="I28" s="100">
        <f t="shared" si="5"/>
        <v>6539687</v>
      </c>
      <c r="J28" s="100">
        <f t="shared" si="5"/>
        <v>21562919</v>
      </c>
      <c r="K28" s="100">
        <f t="shared" si="5"/>
        <v>6983784</v>
      </c>
      <c r="L28" s="100">
        <f t="shared" si="5"/>
        <v>10471588</v>
      </c>
      <c r="M28" s="100">
        <f t="shared" si="5"/>
        <v>8557032</v>
      </c>
      <c r="N28" s="100">
        <f t="shared" si="5"/>
        <v>26012404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47575323</v>
      </c>
      <c r="X28" s="100">
        <f t="shared" si="5"/>
        <v>63846447</v>
      </c>
      <c r="Y28" s="100">
        <f t="shared" si="5"/>
        <v>-16271124</v>
      </c>
      <c r="Z28" s="137">
        <f>+IF(X28&lt;&gt;0,+(Y28/X28)*100,0)</f>
        <v>-25.484775997010452</v>
      </c>
      <c r="AA28" s="153">
        <f>SUM(AA29:AA31)</f>
        <v>103407362</v>
      </c>
    </row>
    <row r="29" spans="1:27" ht="12.75">
      <c r="A29" s="138" t="s">
        <v>75</v>
      </c>
      <c r="B29" s="136"/>
      <c r="C29" s="155">
        <v>38821429</v>
      </c>
      <c r="D29" s="155"/>
      <c r="E29" s="156">
        <v>21080480</v>
      </c>
      <c r="F29" s="60">
        <v>21080480</v>
      </c>
      <c r="G29" s="60">
        <v>1935043</v>
      </c>
      <c r="H29" s="60">
        <v>2091132</v>
      </c>
      <c r="I29" s="60">
        <v>2687155</v>
      </c>
      <c r="J29" s="60">
        <v>6713330</v>
      </c>
      <c r="K29" s="60">
        <v>1788273</v>
      </c>
      <c r="L29" s="60">
        <v>2579363</v>
      </c>
      <c r="M29" s="60">
        <v>1885730</v>
      </c>
      <c r="N29" s="60">
        <v>6253366</v>
      </c>
      <c r="O29" s="60"/>
      <c r="P29" s="60"/>
      <c r="Q29" s="60"/>
      <c r="R29" s="60"/>
      <c r="S29" s="60"/>
      <c r="T29" s="60"/>
      <c r="U29" s="60"/>
      <c r="V29" s="60"/>
      <c r="W29" s="60">
        <v>12966696</v>
      </c>
      <c r="X29" s="60">
        <v>12446505</v>
      </c>
      <c r="Y29" s="60">
        <v>520191</v>
      </c>
      <c r="Z29" s="140">
        <v>4.18</v>
      </c>
      <c r="AA29" s="155">
        <v>21080480</v>
      </c>
    </row>
    <row r="30" spans="1:27" ht="12.75">
      <c r="A30" s="138" t="s">
        <v>76</v>
      </c>
      <c r="B30" s="136"/>
      <c r="C30" s="157">
        <v>70094261</v>
      </c>
      <c r="D30" s="157"/>
      <c r="E30" s="158">
        <v>80643580</v>
      </c>
      <c r="F30" s="159">
        <v>80643580</v>
      </c>
      <c r="G30" s="159">
        <v>1922176</v>
      </c>
      <c r="H30" s="159">
        <v>5220443</v>
      </c>
      <c r="I30" s="159">
        <v>2390296</v>
      </c>
      <c r="J30" s="159">
        <v>9532915</v>
      </c>
      <c r="K30" s="159">
        <v>3712463</v>
      </c>
      <c r="L30" s="159">
        <v>5622990</v>
      </c>
      <c r="M30" s="159">
        <v>4994133</v>
      </c>
      <c r="N30" s="159">
        <v>14329586</v>
      </c>
      <c r="O30" s="159"/>
      <c r="P30" s="159"/>
      <c r="Q30" s="159"/>
      <c r="R30" s="159"/>
      <c r="S30" s="159"/>
      <c r="T30" s="159"/>
      <c r="U30" s="159"/>
      <c r="V30" s="159"/>
      <c r="W30" s="159">
        <v>23862501</v>
      </c>
      <c r="X30" s="159">
        <v>50558292</v>
      </c>
      <c r="Y30" s="159">
        <v>-26695791</v>
      </c>
      <c r="Z30" s="141">
        <v>-52.8</v>
      </c>
      <c r="AA30" s="157">
        <v>80643580</v>
      </c>
    </row>
    <row r="31" spans="1:27" ht="12.75">
      <c r="A31" s="138" t="s">
        <v>77</v>
      </c>
      <c r="B31" s="136"/>
      <c r="C31" s="155">
        <v>80522985</v>
      </c>
      <c r="D31" s="155"/>
      <c r="E31" s="156">
        <v>1683302</v>
      </c>
      <c r="F31" s="60">
        <v>1683302</v>
      </c>
      <c r="G31" s="60">
        <v>1574144</v>
      </c>
      <c r="H31" s="60">
        <v>2280294</v>
      </c>
      <c r="I31" s="60">
        <v>1462236</v>
      </c>
      <c r="J31" s="60">
        <v>5316674</v>
      </c>
      <c r="K31" s="60">
        <v>1483048</v>
      </c>
      <c r="L31" s="60">
        <v>2269235</v>
      </c>
      <c r="M31" s="60">
        <v>1677169</v>
      </c>
      <c r="N31" s="60">
        <v>5429452</v>
      </c>
      <c r="O31" s="60"/>
      <c r="P31" s="60"/>
      <c r="Q31" s="60"/>
      <c r="R31" s="60"/>
      <c r="S31" s="60"/>
      <c r="T31" s="60"/>
      <c r="U31" s="60"/>
      <c r="V31" s="60"/>
      <c r="W31" s="60">
        <v>10746126</v>
      </c>
      <c r="X31" s="60">
        <v>841650</v>
      </c>
      <c r="Y31" s="60">
        <v>9904476</v>
      </c>
      <c r="Z31" s="140">
        <v>1176.79</v>
      </c>
      <c r="AA31" s="155">
        <v>1683302</v>
      </c>
    </row>
    <row r="32" spans="1:27" ht="12.75">
      <c r="A32" s="135" t="s">
        <v>78</v>
      </c>
      <c r="B32" s="136"/>
      <c r="C32" s="153">
        <f aca="true" t="shared" si="6" ref="C32:Y32">SUM(C33:C37)</f>
        <v>36277669</v>
      </c>
      <c r="D32" s="153">
        <f>SUM(D33:D37)</f>
        <v>0</v>
      </c>
      <c r="E32" s="154">
        <f t="shared" si="6"/>
        <v>29460550</v>
      </c>
      <c r="F32" s="100">
        <f t="shared" si="6"/>
        <v>29460550</v>
      </c>
      <c r="G32" s="100">
        <f t="shared" si="6"/>
        <v>2205733</v>
      </c>
      <c r="H32" s="100">
        <f t="shared" si="6"/>
        <v>3833526</v>
      </c>
      <c r="I32" s="100">
        <f t="shared" si="6"/>
        <v>2637391</v>
      </c>
      <c r="J32" s="100">
        <f t="shared" si="6"/>
        <v>8676650</v>
      </c>
      <c r="K32" s="100">
        <f t="shared" si="6"/>
        <v>2367733</v>
      </c>
      <c r="L32" s="100">
        <f t="shared" si="6"/>
        <v>3387056</v>
      </c>
      <c r="M32" s="100">
        <f t="shared" si="6"/>
        <v>3116883</v>
      </c>
      <c r="N32" s="100">
        <f t="shared" si="6"/>
        <v>8871672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17548322</v>
      </c>
      <c r="X32" s="100">
        <f t="shared" si="6"/>
        <v>14405514</v>
      </c>
      <c r="Y32" s="100">
        <f t="shared" si="6"/>
        <v>3142808</v>
      </c>
      <c r="Z32" s="137">
        <f>+IF(X32&lt;&gt;0,+(Y32/X32)*100,0)</f>
        <v>21.816701576910063</v>
      </c>
      <c r="AA32" s="153">
        <f>SUM(AA33:AA37)</f>
        <v>29460550</v>
      </c>
    </row>
    <row r="33" spans="1:27" ht="12.75">
      <c r="A33" s="138" t="s">
        <v>79</v>
      </c>
      <c r="B33" s="136"/>
      <c r="C33" s="155">
        <v>5454790</v>
      </c>
      <c r="D33" s="155"/>
      <c r="E33" s="156">
        <v>6294347</v>
      </c>
      <c r="F33" s="60">
        <v>6294347</v>
      </c>
      <c r="G33" s="60">
        <v>430599</v>
      </c>
      <c r="H33" s="60">
        <v>839132</v>
      </c>
      <c r="I33" s="60">
        <v>472738</v>
      </c>
      <c r="J33" s="60">
        <v>1742469</v>
      </c>
      <c r="K33" s="60">
        <v>467993</v>
      </c>
      <c r="L33" s="60">
        <v>762653</v>
      </c>
      <c r="M33" s="60">
        <v>447805</v>
      </c>
      <c r="N33" s="60">
        <v>1678451</v>
      </c>
      <c r="O33" s="60"/>
      <c r="P33" s="60"/>
      <c r="Q33" s="60"/>
      <c r="R33" s="60"/>
      <c r="S33" s="60"/>
      <c r="T33" s="60"/>
      <c r="U33" s="60"/>
      <c r="V33" s="60"/>
      <c r="W33" s="60">
        <v>3420920</v>
      </c>
      <c r="X33" s="60">
        <v>2274499</v>
      </c>
      <c r="Y33" s="60">
        <v>1146421</v>
      </c>
      <c r="Z33" s="140">
        <v>50.4</v>
      </c>
      <c r="AA33" s="155">
        <v>6294347</v>
      </c>
    </row>
    <row r="34" spans="1:27" ht="12.75">
      <c r="A34" s="138" t="s">
        <v>80</v>
      </c>
      <c r="B34" s="136"/>
      <c r="C34" s="155">
        <v>14929522</v>
      </c>
      <c r="D34" s="155"/>
      <c r="E34" s="156">
        <v>16383684</v>
      </c>
      <c r="F34" s="60">
        <v>16383684</v>
      </c>
      <c r="G34" s="60">
        <v>978821</v>
      </c>
      <c r="H34" s="60">
        <v>1760322</v>
      </c>
      <c r="I34" s="60">
        <v>1303261</v>
      </c>
      <c r="J34" s="60">
        <v>4042404</v>
      </c>
      <c r="K34" s="60">
        <v>1035974</v>
      </c>
      <c r="L34" s="60">
        <v>1573820</v>
      </c>
      <c r="M34" s="60">
        <v>1677945</v>
      </c>
      <c r="N34" s="60">
        <v>4287739</v>
      </c>
      <c r="O34" s="60"/>
      <c r="P34" s="60"/>
      <c r="Q34" s="60"/>
      <c r="R34" s="60"/>
      <c r="S34" s="60"/>
      <c r="T34" s="60"/>
      <c r="U34" s="60"/>
      <c r="V34" s="60"/>
      <c r="W34" s="60">
        <v>8330143</v>
      </c>
      <c r="X34" s="60">
        <v>7773853</v>
      </c>
      <c r="Y34" s="60">
        <v>556290</v>
      </c>
      <c r="Z34" s="140">
        <v>7.16</v>
      </c>
      <c r="AA34" s="155">
        <v>16383684</v>
      </c>
    </row>
    <row r="35" spans="1:27" ht="12.75">
      <c r="A35" s="138" t="s">
        <v>81</v>
      </c>
      <c r="B35" s="136"/>
      <c r="C35" s="155">
        <v>11980715</v>
      </c>
      <c r="D35" s="155"/>
      <c r="E35" s="156">
        <v>3890435</v>
      </c>
      <c r="F35" s="60">
        <v>3890435</v>
      </c>
      <c r="G35" s="60">
        <v>356711</v>
      </c>
      <c r="H35" s="60">
        <v>901529</v>
      </c>
      <c r="I35" s="60">
        <v>512951</v>
      </c>
      <c r="J35" s="60">
        <v>1771191</v>
      </c>
      <c r="K35" s="60">
        <v>524778</v>
      </c>
      <c r="L35" s="60">
        <v>615344</v>
      </c>
      <c r="M35" s="60">
        <v>565001</v>
      </c>
      <c r="N35" s="60">
        <v>1705123</v>
      </c>
      <c r="O35" s="60"/>
      <c r="P35" s="60"/>
      <c r="Q35" s="60"/>
      <c r="R35" s="60"/>
      <c r="S35" s="60"/>
      <c r="T35" s="60"/>
      <c r="U35" s="60"/>
      <c r="V35" s="60"/>
      <c r="W35" s="60">
        <v>3476314</v>
      </c>
      <c r="X35" s="60">
        <v>2099150</v>
      </c>
      <c r="Y35" s="60">
        <v>1377164</v>
      </c>
      <c r="Z35" s="140">
        <v>65.61</v>
      </c>
      <c r="AA35" s="155">
        <v>3890435</v>
      </c>
    </row>
    <row r="36" spans="1:27" ht="12.75">
      <c r="A36" s="138" t="s">
        <v>82</v>
      </c>
      <c r="B36" s="136"/>
      <c r="C36" s="155"/>
      <c r="D36" s="155"/>
      <c r="E36" s="156">
        <v>1336381</v>
      </c>
      <c r="F36" s="60">
        <v>1336381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801828</v>
      </c>
      <c r="Y36" s="60">
        <v>-801828</v>
      </c>
      <c r="Z36" s="140">
        <v>-100</v>
      </c>
      <c r="AA36" s="155">
        <v>1336381</v>
      </c>
    </row>
    <row r="37" spans="1:27" ht="12.75">
      <c r="A37" s="138" t="s">
        <v>83</v>
      </c>
      <c r="B37" s="136"/>
      <c r="C37" s="157">
        <v>3912642</v>
      </c>
      <c r="D37" s="157"/>
      <c r="E37" s="158">
        <v>1555703</v>
      </c>
      <c r="F37" s="159">
        <v>1555703</v>
      </c>
      <c r="G37" s="159">
        <v>439602</v>
      </c>
      <c r="H37" s="159">
        <v>332543</v>
      </c>
      <c r="I37" s="159">
        <v>348441</v>
      </c>
      <c r="J37" s="159">
        <v>1120586</v>
      </c>
      <c r="K37" s="159">
        <v>338988</v>
      </c>
      <c r="L37" s="159">
        <v>435239</v>
      </c>
      <c r="M37" s="159">
        <v>426132</v>
      </c>
      <c r="N37" s="159">
        <v>1200359</v>
      </c>
      <c r="O37" s="159"/>
      <c r="P37" s="159"/>
      <c r="Q37" s="159"/>
      <c r="R37" s="159"/>
      <c r="S37" s="159"/>
      <c r="T37" s="159"/>
      <c r="U37" s="159"/>
      <c r="V37" s="159"/>
      <c r="W37" s="159">
        <v>2320945</v>
      </c>
      <c r="X37" s="159">
        <v>1456184</v>
      </c>
      <c r="Y37" s="159">
        <v>864761</v>
      </c>
      <c r="Z37" s="141">
        <v>59.39</v>
      </c>
      <c r="AA37" s="157">
        <v>1555703</v>
      </c>
    </row>
    <row r="38" spans="1:27" ht="12.75">
      <c r="A38" s="135" t="s">
        <v>84</v>
      </c>
      <c r="B38" s="142"/>
      <c r="C38" s="153">
        <f aca="true" t="shared" si="7" ref="C38:Y38">SUM(C39:C41)</f>
        <v>27631735</v>
      </c>
      <c r="D38" s="153">
        <f>SUM(D39:D41)</f>
        <v>0</v>
      </c>
      <c r="E38" s="154">
        <f t="shared" si="7"/>
        <v>43062263</v>
      </c>
      <c r="F38" s="100">
        <f t="shared" si="7"/>
        <v>43062263</v>
      </c>
      <c r="G38" s="100">
        <f t="shared" si="7"/>
        <v>2371130</v>
      </c>
      <c r="H38" s="100">
        <f t="shared" si="7"/>
        <v>3590768</v>
      </c>
      <c r="I38" s="100">
        <f t="shared" si="7"/>
        <v>2728291</v>
      </c>
      <c r="J38" s="100">
        <f t="shared" si="7"/>
        <v>8690189</v>
      </c>
      <c r="K38" s="100">
        <f t="shared" si="7"/>
        <v>2863820</v>
      </c>
      <c r="L38" s="100">
        <f t="shared" si="7"/>
        <v>4020005</v>
      </c>
      <c r="M38" s="100">
        <f t="shared" si="7"/>
        <v>2978128</v>
      </c>
      <c r="N38" s="100">
        <f t="shared" si="7"/>
        <v>9861953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18552142</v>
      </c>
      <c r="X38" s="100">
        <f t="shared" si="7"/>
        <v>13652326</v>
      </c>
      <c r="Y38" s="100">
        <f t="shared" si="7"/>
        <v>4899816</v>
      </c>
      <c r="Z38" s="137">
        <f>+IF(X38&lt;&gt;0,+(Y38/X38)*100,0)</f>
        <v>35.88997215566051</v>
      </c>
      <c r="AA38" s="153">
        <f>SUM(AA39:AA41)</f>
        <v>43062263</v>
      </c>
    </row>
    <row r="39" spans="1:27" ht="12.75">
      <c r="A39" s="138" t="s">
        <v>85</v>
      </c>
      <c r="B39" s="136"/>
      <c r="C39" s="155">
        <v>2579622</v>
      </c>
      <c r="D39" s="155"/>
      <c r="E39" s="156">
        <v>12263096</v>
      </c>
      <c r="F39" s="60">
        <v>12263096</v>
      </c>
      <c r="G39" s="60">
        <v>1110909</v>
      </c>
      <c r="H39" s="60">
        <v>1472651</v>
      </c>
      <c r="I39" s="60">
        <v>1258030</v>
      </c>
      <c r="J39" s="60">
        <v>3841590</v>
      </c>
      <c r="K39" s="60">
        <v>1381094</v>
      </c>
      <c r="L39" s="60">
        <v>1824505</v>
      </c>
      <c r="M39" s="60">
        <v>1241294</v>
      </c>
      <c r="N39" s="60">
        <v>4446893</v>
      </c>
      <c r="O39" s="60"/>
      <c r="P39" s="60"/>
      <c r="Q39" s="60"/>
      <c r="R39" s="60"/>
      <c r="S39" s="60"/>
      <c r="T39" s="60"/>
      <c r="U39" s="60"/>
      <c r="V39" s="60"/>
      <c r="W39" s="60">
        <v>8288483</v>
      </c>
      <c r="X39" s="60">
        <v>1305980</v>
      </c>
      <c r="Y39" s="60">
        <v>6982503</v>
      </c>
      <c r="Z39" s="140">
        <v>534.66</v>
      </c>
      <c r="AA39" s="155">
        <v>12263096</v>
      </c>
    </row>
    <row r="40" spans="1:27" ht="12.75">
      <c r="A40" s="138" t="s">
        <v>86</v>
      </c>
      <c r="B40" s="136"/>
      <c r="C40" s="155">
        <v>25052113</v>
      </c>
      <c r="D40" s="155"/>
      <c r="E40" s="156">
        <v>30799167</v>
      </c>
      <c r="F40" s="60">
        <v>30799167</v>
      </c>
      <c r="G40" s="60">
        <v>1260221</v>
      </c>
      <c r="H40" s="60">
        <v>2118117</v>
      </c>
      <c r="I40" s="60">
        <v>1470261</v>
      </c>
      <c r="J40" s="60">
        <v>4848599</v>
      </c>
      <c r="K40" s="60">
        <v>1482726</v>
      </c>
      <c r="L40" s="60">
        <v>2195500</v>
      </c>
      <c r="M40" s="60">
        <v>1736834</v>
      </c>
      <c r="N40" s="60">
        <v>5415060</v>
      </c>
      <c r="O40" s="60"/>
      <c r="P40" s="60"/>
      <c r="Q40" s="60"/>
      <c r="R40" s="60"/>
      <c r="S40" s="60"/>
      <c r="T40" s="60"/>
      <c r="U40" s="60"/>
      <c r="V40" s="60"/>
      <c r="W40" s="60">
        <v>10263659</v>
      </c>
      <c r="X40" s="60">
        <v>12346346</v>
      </c>
      <c r="Y40" s="60">
        <v>-2082687</v>
      </c>
      <c r="Z40" s="140">
        <v>-16.87</v>
      </c>
      <c r="AA40" s="155">
        <v>30799167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157063166</v>
      </c>
      <c r="D42" s="153">
        <f>SUM(D43:D46)</f>
        <v>0</v>
      </c>
      <c r="E42" s="154">
        <f t="shared" si="8"/>
        <v>187320464</v>
      </c>
      <c r="F42" s="100">
        <f t="shared" si="8"/>
        <v>187320464</v>
      </c>
      <c r="G42" s="100">
        <f t="shared" si="8"/>
        <v>4462869</v>
      </c>
      <c r="H42" s="100">
        <f t="shared" si="8"/>
        <v>8905012</v>
      </c>
      <c r="I42" s="100">
        <f t="shared" si="8"/>
        <v>35378707</v>
      </c>
      <c r="J42" s="100">
        <f t="shared" si="8"/>
        <v>48746588</v>
      </c>
      <c r="K42" s="100">
        <f t="shared" si="8"/>
        <v>14170812</v>
      </c>
      <c r="L42" s="100">
        <f t="shared" si="8"/>
        <v>8053277</v>
      </c>
      <c r="M42" s="100">
        <f t="shared" si="8"/>
        <v>13041992</v>
      </c>
      <c r="N42" s="100">
        <f t="shared" si="8"/>
        <v>35266081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84012669</v>
      </c>
      <c r="X42" s="100">
        <f t="shared" si="8"/>
        <v>111137041</v>
      </c>
      <c r="Y42" s="100">
        <f t="shared" si="8"/>
        <v>-27124372</v>
      </c>
      <c r="Z42" s="137">
        <f>+IF(X42&lt;&gt;0,+(Y42/X42)*100,0)</f>
        <v>-24.406239140378048</v>
      </c>
      <c r="AA42" s="153">
        <f>SUM(AA43:AA46)</f>
        <v>187320464</v>
      </c>
    </row>
    <row r="43" spans="1:27" ht="12.75">
      <c r="A43" s="138" t="s">
        <v>89</v>
      </c>
      <c r="B43" s="136"/>
      <c r="C43" s="155">
        <v>101676552</v>
      </c>
      <c r="D43" s="155"/>
      <c r="E43" s="156">
        <v>105512731</v>
      </c>
      <c r="F43" s="60">
        <v>105512731</v>
      </c>
      <c r="G43" s="60">
        <v>1354085</v>
      </c>
      <c r="H43" s="60">
        <v>2280361</v>
      </c>
      <c r="I43" s="60">
        <v>30326124</v>
      </c>
      <c r="J43" s="60">
        <v>33960570</v>
      </c>
      <c r="K43" s="60">
        <v>7907129</v>
      </c>
      <c r="L43" s="60">
        <v>1895767</v>
      </c>
      <c r="M43" s="60">
        <v>8643061</v>
      </c>
      <c r="N43" s="60">
        <v>18445957</v>
      </c>
      <c r="O43" s="60"/>
      <c r="P43" s="60"/>
      <c r="Q43" s="60"/>
      <c r="R43" s="60"/>
      <c r="S43" s="60"/>
      <c r="T43" s="60"/>
      <c r="U43" s="60"/>
      <c r="V43" s="60"/>
      <c r="W43" s="60">
        <v>52406527</v>
      </c>
      <c r="X43" s="60">
        <v>62257081</v>
      </c>
      <c r="Y43" s="60">
        <v>-9850554</v>
      </c>
      <c r="Z43" s="140">
        <v>-15.82</v>
      </c>
      <c r="AA43" s="155">
        <v>105512731</v>
      </c>
    </row>
    <row r="44" spans="1:27" ht="12.75">
      <c r="A44" s="138" t="s">
        <v>90</v>
      </c>
      <c r="B44" s="136"/>
      <c r="C44" s="155">
        <v>22363876</v>
      </c>
      <c r="D44" s="155"/>
      <c r="E44" s="156">
        <v>44178028</v>
      </c>
      <c r="F44" s="60">
        <v>44178028</v>
      </c>
      <c r="G44" s="60">
        <v>1764904</v>
      </c>
      <c r="H44" s="60">
        <v>2889664</v>
      </c>
      <c r="I44" s="60">
        <v>2581107</v>
      </c>
      <c r="J44" s="60">
        <v>7235675</v>
      </c>
      <c r="K44" s="60">
        <v>3712583</v>
      </c>
      <c r="L44" s="60">
        <v>3594908</v>
      </c>
      <c r="M44" s="60">
        <v>2104101</v>
      </c>
      <c r="N44" s="60">
        <v>9411592</v>
      </c>
      <c r="O44" s="60"/>
      <c r="P44" s="60"/>
      <c r="Q44" s="60"/>
      <c r="R44" s="60"/>
      <c r="S44" s="60"/>
      <c r="T44" s="60"/>
      <c r="U44" s="60"/>
      <c r="V44" s="60"/>
      <c r="W44" s="60">
        <v>16647267</v>
      </c>
      <c r="X44" s="60">
        <v>36324818</v>
      </c>
      <c r="Y44" s="60">
        <v>-19677551</v>
      </c>
      <c r="Z44" s="140">
        <v>-54.17</v>
      </c>
      <c r="AA44" s="155">
        <v>44178028</v>
      </c>
    </row>
    <row r="45" spans="1:27" ht="12.75">
      <c r="A45" s="138" t="s">
        <v>91</v>
      </c>
      <c r="B45" s="136"/>
      <c r="C45" s="157">
        <v>8788350</v>
      </c>
      <c r="D45" s="157"/>
      <c r="E45" s="158">
        <v>21938626</v>
      </c>
      <c r="F45" s="159">
        <v>21938626</v>
      </c>
      <c r="G45" s="159">
        <v>551902</v>
      </c>
      <c r="H45" s="159">
        <v>2004764</v>
      </c>
      <c r="I45" s="159">
        <v>1219461</v>
      </c>
      <c r="J45" s="159">
        <v>3776127</v>
      </c>
      <c r="K45" s="159">
        <v>1277114</v>
      </c>
      <c r="L45" s="159">
        <v>1085759</v>
      </c>
      <c r="M45" s="159">
        <v>999166</v>
      </c>
      <c r="N45" s="159">
        <v>3362039</v>
      </c>
      <c r="O45" s="159"/>
      <c r="P45" s="159"/>
      <c r="Q45" s="159"/>
      <c r="R45" s="159"/>
      <c r="S45" s="159"/>
      <c r="T45" s="159"/>
      <c r="U45" s="159"/>
      <c r="V45" s="159"/>
      <c r="W45" s="159">
        <v>7138166</v>
      </c>
      <c r="X45" s="159">
        <v>4321482</v>
      </c>
      <c r="Y45" s="159">
        <v>2816684</v>
      </c>
      <c r="Z45" s="141">
        <v>65.18</v>
      </c>
      <c r="AA45" s="157">
        <v>21938626</v>
      </c>
    </row>
    <row r="46" spans="1:27" ht="12.75">
      <c r="A46" s="138" t="s">
        <v>92</v>
      </c>
      <c r="B46" s="136"/>
      <c r="C46" s="155">
        <v>24234388</v>
      </c>
      <c r="D46" s="155"/>
      <c r="E46" s="156">
        <v>15691079</v>
      </c>
      <c r="F46" s="60">
        <v>15691079</v>
      </c>
      <c r="G46" s="60">
        <v>791978</v>
      </c>
      <c r="H46" s="60">
        <v>1730223</v>
      </c>
      <c r="I46" s="60">
        <v>1252015</v>
      </c>
      <c r="J46" s="60">
        <v>3774216</v>
      </c>
      <c r="K46" s="60">
        <v>1273986</v>
      </c>
      <c r="L46" s="60">
        <v>1476843</v>
      </c>
      <c r="M46" s="60">
        <v>1295664</v>
      </c>
      <c r="N46" s="60">
        <v>4046493</v>
      </c>
      <c r="O46" s="60"/>
      <c r="P46" s="60"/>
      <c r="Q46" s="60"/>
      <c r="R46" s="60"/>
      <c r="S46" s="60"/>
      <c r="T46" s="60"/>
      <c r="U46" s="60"/>
      <c r="V46" s="60"/>
      <c r="W46" s="60">
        <v>7820709</v>
      </c>
      <c r="X46" s="60">
        <v>8233660</v>
      </c>
      <c r="Y46" s="60">
        <v>-412951</v>
      </c>
      <c r="Z46" s="140">
        <v>-5.02</v>
      </c>
      <c r="AA46" s="155">
        <v>15691079</v>
      </c>
    </row>
    <row r="47" spans="1:27" ht="12.75">
      <c r="A47" s="135" t="s">
        <v>93</v>
      </c>
      <c r="B47" s="142" t="s">
        <v>94</v>
      </c>
      <c r="C47" s="153">
        <v>1877285</v>
      </c>
      <c r="D47" s="153"/>
      <c r="E47" s="154">
        <v>2800464</v>
      </c>
      <c r="F47" s="100">
        <v>2800464</v>
      </c>
      <c r="G47" s="100">
        <v>89748</v>
      </c>
      <c r="H47" s="100">
        <v>346541</v>
      </c>
      <c r="I47" s="100">
        <v>342776</v>
      </c>
      <c r="J47" s="100">
        <v>779065</v>
      </c>
      <c r="K47" s="100">
        <v>64217</v>
      </c>
      <c r="L47" s="100">
        <v>287201</v>
      </c>
      <c r="M47" s="100">
        <v>371945</v>
      </c>
      <c r="N47" s="100">
        <v>723363</v>
      </c>
      <c r="O47" s="100"/>
      <c r="P47" s="100"/>
      <c r="Q47" s="100"/>
      <c r="R47" s="100"/>
      <c r="S47" s="100"/>
      <c r="T47" s="100"/>
      <c r="U47" s="100"/>
      <c r="V47" s="100"/>
      <c r="W47" s="100">
        <v>1502428</v>
      </c>
      <c r="X47" s="100">
        <v>1387656</v>
      </c>
      <c r="Y47" s="100">
        <v>114772</v>
      </c>
      <c r="Z47" s="137">
        <v>8.27</v>
      </c>
      <c r="AA47" s="153">
        <v>2800464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412288530</v>
      </c>
      <c r="D48" s="168">
        <f>+D28+D32+D38+D42+D47</f>
        <v>0</v>
      </c>
      <c r="E48" s="169">
        <f t="shared" si="9"/>
        <v>366051103</v>
      </c>
      <c r="F48" s="73">
        <f t="shared" si="9"/>
        <v>366051103</v>
      </c>
      <c r="G48" s="73">
        <f t="shared" si="9"/>
        <v>14560843</v>
      </c>
      <c r="H48" s="73">
        <f t="shared" si="9"/>
        <v>26267716</v>
      </c>
      <c r="I48" s="73">
        <f t="shared" si="9"/>
        <v>47626852</v>
      </c>
      <c r="J48" s="73">
        <f t="shared" si="9"/>
        <v>88455411</v>
      </c>
      <c r="K48" s="73">
        <f t="shared" si="9"/>
        <v>26450366</v>
      </c>
      <c r="L48" s="73">
        <f t="shared" si="9"/>
        <v>26219127</v>
      </c>
      <c r="M48" s="73">
        <f t="shared" si="9"/>
        <v>28065980</v>
      </c>
      <c r="N48" s="73">
        <f t="shared" si="9"/>
        <v>80735473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169190884</v>
      </c>
      <c r="X48" s="73">
        <f t="shared" si="9"/>
        <v>204428984</v>
      </c>
      <c r="Y48" s="73">
        <f t="shared" si="9"/>
        <v>-35238100</v>
      </c>
      <c r="Z48" s="170">
        <f>+IF(X48&lt;&gt;0,+(Y48/X48)*100,0)</f>
        <v>-17.23733069083785</v>
      </c>
      <c r="AA48" s="168">
        <f>+AA28+AA32+AA38+AA42+AA47</f>
        <v>366051103</v>
      </c>
    </row>
    <row r="49" spans="1:27" ht="12.75">
      <c r="A49" s="148" t="s">
        <v>49</v>
      </c>
      <c r="B49" s="149"/>
      <c r="C49" s="171">
        <f aca="true" t="shared" si="10" ref="C49:Y49">+C25-C48</f>
        <v>-36025072</v>
      </c>
      <c r="D49" s="171">
        <f>+D25-D48</f>
        <v>0</v>
      </c>
      <c r="E49" s="172">
        <f t="shared" si="10"/>
        <v>-23732198</v>
      </c>
      <c r="F49" s="173">
        <f t="shared" si="10"/>
        <v>-23732198</v>
      </c>
      <c r="G49" s="173">
        <f t="shared" si="10"/>
        <v>82590586</v>
      </c>
      <c r="H49" s="173">
        <f t="shared" si="10"/>
        <v>-7097973</v>
      </c>
      <c r="I49" s="173">
        <f t="shared" si="10"/>
        <v>-34508047</v>
      </c>
      <c r="J49" s="173">
        <f t="shared" si="10"/>
        <v>40984566</v>
      </c>
      <c r="K49" s="173">
        <f t="shared" si="10"/>
        <v>-11363284</v>
      </c>
      <c r="L49" s="173">
        <f t="shared" si="10"/>
        <v>-8284818</v>
      </c>
      <c r="M49" s="173">
        <f t="shared" si="10"/>
        <v>-19610565</v>
      </c>
      <c r="N49" s="173">
        <f t="shared" si="10"/>
        <v>-39258667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1725899</v>
      </c>
      <c r="X49" s="173">
        <f>IF(F25=F48,0,X25-X48)</f>
        <v>-18687095</v>
      </c>
      <c r="Y49" s="173">
        <f t="shared" si="10"/>
        <v>20412994</v>
      </c>
      <c r="Z49" s="174">
        <f>+IF(X49&lt;&gt;0,+(Y49/X49)*100,0)</f>
        <v>-109.23578009316056</v>
      </c>
      <c r="AA49" s="171">
        <f>+AA25-AA48</f>
        <v>-23732198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31809377</v>
      </c>
      <c r="D5" s="155">
        <v>0</v>
      </c>
      <c r="E5" s="156">
        <v>29579265</v>
      </c>
      <c r="F5" s="60">
        <v>29579265</v>
      </c>
      <c r="G5" s="60">
        <v>30219624</v>
      </c>
      <c r="H5" s="60">
        <v>0</v>
      </c>
      <c r="I5" s="60">
        <v>2490</v>
      </c>
      <c r="J5" s="60">
        <v>30222114</v>
      </c>
      <c r="K5" s="60">
        <v>-9216</v>
      </c>
      <c r="L5" s="60">
        <v>-5508</v>
      </c>
      <c r="M5" s="60">
        <v>-6097</v>
      </c>
      <c r="N5" s="60">
        <v>-20821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30201293</v>
      </c>
      <c r="X5" s="60">
        <v>19993574</v>
      </c>
      <c r="Y5" s="60">
        <v>10207719</v>
      </c>
      <c r="Z5" s="140">
        <v>51.05</v>
      </c>
      <c r="AA5" s="155">
        <v>29579265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275034</v>
      </c>
      <c r="M6" s="60">
        <v>0</v>
      </c>
      <c r="N6" s="60">
        <v>275034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275034</v>
      </c>
      <c r="X6" s="60"/>
      <c r="Y6" s="60">
        <v>275034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99389627</v>
      </c>
      <c r="D7" s="155">
        <v>0</v>
      </c>
      <c r="E7" s="156">
        <v>101549211</v>
      </c>
      <c r="F7" s="60">
        <v>101549211</v>
      </c>
      <c r="G7" s="60">
        <v>9049382</v>
      </c>
      <c r="H7" s="60">
        <v>9091542</v>
      </c>
      <c r="I7" s="60">
        <v>7501614</v>
      </c>
      <c r="J7" s="60">
        <v>25642538</v>
      </c>
      <c r="K7" s="60">
        <v>8644421</v>
      </c>
      <c r="L7" s="60">
        <v>10976095</v>
      </c>
      <c r="M7" s="60">
        <v>4961802</v>
      </c>
      <c r="N7" s="60">
        <v>24582318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50224856</v>
      </c>
      <c r="X7" s="60">
        <v>48062858</v>
      </c>
      <c r="Y7" s="60">
        <v>2161998</v>
      </c>
      <c r="Z7" s="140">
        <v>4.5</v>
      </c>
      <c r="AA7" s="155">
        <v>101549211</v>
      </c>
    </row>
    <row r="8" spans="1:27" ht="12.75">
      <c r="A8" s="183" t="s">
        <v>104</v>
      </c>
      <c r="B8" s="182"/>
      <c r="C8" s="155">
        <v>26572699</v>
      </c>
      <c r="D8" s="155">
        <v>0</v>
      </c>
      <c r="E8" s="156">
        <v>25470173</v>
      </c>
      <c r="F8" s="60">
        <v>25470173</v>
      </c>
      <c r="G8" s="60">
        <v>2081685</v>
      </c>
      <c r="H8" s="60">
        <v>1871075</v>
      </c>
      <c r="I8" s="60">
        <v>2869171</v>
      </c>
      <c r="J8" s="60">
        <v>6821931</v>
      </c>
      <c r="K8" s="60">
        <v>1650944</v>
      </c>
      <c r="L8" s="60">
        <v>2216941</v>
      </c>
      <c r="M8" s="60">
        <v>1660487</v>
      </c>
      <c r="N8" s="60">
        <v>5528372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12350303</v>
      </c>
      <c r="X8" s="60">
        <v>11213955</v>
      </c>
      <c r="Y8" s="60">
        <v>1136348</v>
      </c>
      <c r="Z8" s="140">
        <v>10.13</v>
      </c>
      <c r="AA8" s="155">
        <v>25470173</v>
      </c>
    </row>
    <row r="9" spans="1:27" ht="12.75">
      <c r="A9" s="183" t="s">
        <v>105</v>
      </c>
      <c r="B9" s="182"/>
      <c r="C9" s="155">
        <v>15680469</v>
      </c>
      <c r="D9" s="155">
        <v>0</v>
      </c>
      <c r="E9" s="156">
        <v>10300767</v>
      </c>
      <c r="F9" s="60">
        <v>10300767</v>
      </c>
      <c r="G9" s="60">
        <v>6141214</v>
      </c>
      <c r="H9" s="60">
        <v>421328</v>
      </c>
      <c r="I9" s="60">
        <v>404478</v>
      </c>
      <c r="J9" s="60">
        <v>6967020</v>
      </c>
      <c r="K9" s="60">
        <v>399184</v>
      </c>
      <c r="L9" s="60">
        <v>408357</v>
      </c>
      <c r="M9" s="60">
        <v>393959</v>
      </c>
      <c r="N9" s="60">
        <v>1201500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8168520</v>
      </c>
      <c r="X9" s="60">
        <v>5784327</v>
      </c>
      <c r="Y9" s="60">
        <v>2384193</v>
      </c>
      <c r="Z9" s="140">
        <v>41.22</v>
      </c>
      <c r="AA9" s="155">
        <v>10300767</v>
      </c>
    </row>
    <row r="10" spans="1:27" ht="12.75">
      <c r="A10" s="183" t="s">
        <v>106</v>
      </c>
      <c r="B10" s="182"/>
      <c r="C10" s="155">
        <v>12261734</v>
      </c>
      <c r="D10" s="155">
        <v>0</v>
      </c>
      <c r="E10" s="156">
        <v>11463257</v>
      </c>
      <c r="F10" s="54">
        <v>11463257</v>
      </c>
      <c r="G10" s="54">
        <v>5295401</v>
      </c>
      <c r="H10" s="54">
        <v>641117</v>
      </c>
      <c r="I10" s="54">
        <v>622742</v>
      </c>
      <c r="J10" s="54">
        <v>6559260</v>
      </c>
      <c r="K10" s="54">
        <v>609420</v>
      </c>
      <c r="L10" s="54">
        <v>566799</v>
      </c>
      <c r="M10" s="54">
        <v>606093</v>
      </c>
      <c r="N10" s="54">
        <v>1782312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8341572</v>
      </c>
      <c r="X10" s="54">
        <v>4266077</v>
      </c>
      <c r="Y10" s="54">
        <v>4075495</v>
      </c>
      <c r="Z10" s="184">
        <v>95.53</v>
      </c>
      <c r="AA10" s="130">
        <v>11463257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4012923</v>
      </c>
      <c r="F11" s="60">
        <v>4012923</v>
      </c>
      <c r="G11" s="60">
        <v>277319</v>
      </c>
      <c r="H11" s="60">
        <v>333601</v>
      </c>
      <c r="I11" s="60">
        <v>337883</v>
      </c>
      <c r="J11" s="60">
        <v>948803</v>
      </c>
      <c r="K11" s="60">
        <v>312707</v>
      </c>
      <c r="L11" s="60">
        <v>257668</v>
      </c>
      <c r="M11" s="60">
        <v>353642</v>
      </c>
      <c r="N11" s="60">
        <v>924017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1872820</v>
      </c>
      <c r="X11" s="60">
        <v>2202096</v>
      </c>
      <c r="Y11" s="60">
        <v>-329276</v>
      </c>
      <c r="Z11" s="140">
        <v>-14.95</v>
      </c>
      <c r="AA11" s="155">
        <v>4012923</v>
      </c>
    </row>
    <row r="12" spans="1:27" ht="12.75">
      <c r="A12" s="183" t="s">
        <v>108</v>
      </c>
      <c r="B12" s="185"/>
      <c r="C12" s="155">
        <v>788339</v>
      </c>
      <c r="D12" s="155">
        <v>0</v>
      </c>
      <c r="E12" s="156">
        <v>849025</v>
      </c>
      <c r="F12" s="60">
        <v>849025</v>
      </c>
      <c r="G12" s="60">
        <v>197032</v>
      </c>
      <c r="H12" s="60">
        <v>60670</v>
      </c>
      <c r="I12" s="60">
        <v>44459</v>
      </c>
      <c r="J12" s="60">
        <v>302161</v>
      </c>
      <c r="K12" s="60">
        <v>70939</v>
      </c>
      <c r="L12" s="60">
        <v>52298</v>
      </c>
      <c r="M12" s="60">
        <v>39762</v>
      </c>
      <c r="N12" s="60">
        <v>162999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465160</v>
      </c>
      <c r="X12" s="60">
        <v>430927</v>
      </c>
      <c r="Y12" s="60">
        <v>34233</v>
      </c>
      <c r="Z12" s="140">
        <v>7.94</v>
      </c>
      <c r="AA12" s="155">
        <v>849025</v>
      </c>
    </row>
    <row r="13" spans="1:27" ht="12.75">
      <c r="A13" s="181" t="s">
        <v>109</v>
      </c>
      <c r="B13" s="185"/>
      <c r="C13" s="155">
        <v>1919091</v>
      </c>
      <c r="D13" s="155">
        <v>0</v>
      </c>
      <c r="E13" s="156">
        <v>2015398</v>
      </c>
      <c r="F13" s="60">
        <v>2015398</v>
      </c>
      <c r="G13" s="60">
        <v>36257</v>
      </c>
      <c r="H13" s="60">
        <v>2496</v>
      </c>
      <c r="I13" s="60">
        <v>77389</v>
      </c>
      <c r="J13" s="60">
        <v>116142</v>
      </c>
      <c r="K13" s="60">
        <v>15444</v>
      </c>
      <c r="L13" s="60">
        <v>371</v>
      </c>
      <c r="M13" s="60">
        <v>35450</v>
      </c>
      <c r="N13" s="60">
        <v>51265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167407</v>
      </c>
      <c r="X13" s="60">
        <v>1007700</v>
      </c>
      <c r="Y13" s="60">
        <v>-840293</v>
      </c>
      <c r="Z13" s="140">
        <v>-83.39</v>
      </c>
      <c r="AA13" s="155">
        <v>2015398</v>
      </c>
    </row>
    <row r="14" spans="1:27" ht="12.75">
      <c r="A14" s="181" t="s">
        <v>110</v>
      </c>
      <c r="B14" s="185"/>
      <c r="C14" s="155">
        <v>9550406</v>
      </c>
      <c r="D14" s="155">
        <v>0</v>
      </c>
      <c r="E14" s="156">
        <v>9713309</v>
      </c>
      <c r="F14" s="60">
        <v>9713309</v>
      </c>
      <c r="G14" s="60">
        <v>216798</v>
      </c>
      <c r="H14" s="60">
        <v>56820</v>
      </c>
      <c r="I14" s="60">
        <v>225151</v>
      </c>
      <c r="J14" s="60">
        <v>498769</v>
      </c>
      <c r="K14" s="60">
        <v>288374</v>
      </c>
      <c r="L14" s="60">
        <v>275034</v>
      </c>
      <c r="M14" s="60">
        <v>280399</v>
      </c>
      <c r="N14" s="60">
        <v>843807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1342576</v>
      </c>
      <c r="X14" s="60">
        <v>4516686</v>
      </c>
      <c r="Y14" s="60">
        <v>-3174110</v>
      </c>
      <c r="Z14" s="140">
        <v>-70.28</v>
      </c>
      <c r="AA14" s="155">
        <v>9713309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78849</v>
      </c>
      <c r="D16" s="155">
        <v>0</v>
      </c>
      <c r="E16" s="156">
        <v>120893</v>
      </c>
      <c r="F16" s="60">
        <v>120893</v>
      </c>
      <c r="G16" s="60">
        <v>1250</v>
      </c>
      <c r="H16" s="60">
        <v>1367</v>
      </c>
      <c r="I16" s="60">
        <v>0</v>
      </c>
      <c r="J16" s="60">
        <v>2617</v>
      </c>
      <c r="K16" s="60">
        <v>775</v>
      </c>
      <c r="L16" s="60">
        <v>1656</v>
      </c>
      <c r="M16" s="60">
        <v>140</v>
      </c>
      <c r="N16" s="60">
        <v>2571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5188</v>
      </c>
      <c r="X16" s="60">
        <v>60444</v>
      </c>
      <c r="Y16" s="60">
        <v>-55256</v>
      </c>
      <c r="Z16" s="140">
        <v>-91.42</v>
      </c>
      <c r="AA16" s="155">
        <v>120893</v>
      </c>
    </row>
    <row r="17" spans="1:27" ht="12.75">
      <c r="A17" s="181" t="s">
        <v>113</v>
      </c>
      <c r="B17" s="185"/>
      <c r="C17" s="155">
        <v>865905</v>
      </c>
      <c r="D17" s="155">
        <v>0</v>
      </c>
      <c r="E17" s="156">
        <v>1500972</v>
      </c>
      <c r="F17" s="60">
        <v>1500972</v>
      </c>
      <c r="G17" s="60">
        <v>123768</v>
      </c>
      <c r="H17" s="60">
        <v>123329</v>
      </c>
      <c r="I17" s="60">
        <v>82741</v>
      </c>
      <c r="J17" s="60">
        <v>329838</v>
      </c>
      <c r="K17" s="60">
        <v>128219</v>
      </c>
      <c r="L17" s="60">
        <v>83393</v>
      </c>
      <c r="M17" s="60">
        <v>16056</v>
      </c>
      <c r="N17" s="60">
        <v>227668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557506</v>
      </c>
      <c r="X17" s="60">
        <v>750486</v>
      </c>
      <c r="Y17" s="60">
        <v>-192980</v>
      </c>
      <c r="Z17" s="140">
        <v>-25.71</v>
      </c>
      <c r="AA17" s="155">
        <v>1500972</v>
      </c>
    </row>
    <row r="18" spans="1:27" ht="12.75">
      <c r="A18" s="183" t="s">
        <v>114</v>
      </c>
      <c r="B18" s="182"/>
      <c r="C18" s="155">
        <v>671174</v>
      </c>
      <c r="D18" s="155">
        <v>0</v>
      </c>
      <c r="E18" s="156">
        <v>2681642</v>
      </c>
      <c r="F18" s="60">
        <v>2681642</v>
      </c>
      <c r="G18" s="60">
        <v>620412</v>
      </c>
      <c r="H18" s="60">
        <v>151500</v>
      </c>
      <c r="I18" s="60">
        <v>452145</v>
      </c>
      <c r="J18" s="60">
        <v>1224057</v>
      </c>
      <c r="K18" s="60">
        <v>-129012</v>
      </c>
      <c r="L18" s="60">
        <v>-187629</v>
      </c>
      <c r="M18" s="60">
        <v>26529</v>
      </c>
      <c r="N18" s="60">
        <v>-290112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933945</v>
      </c>
      <c r="X18" s="60">
        <v>1340820</v>
      </c>
      <c r="Y18" s="60">
        <v>-406875</v>
      </c>
      <c r="Z18" s="140">
        <v>-30.35</v>
      </c>
      <c r="AA18" s="155">
        <v>2681642</v>
      </c>
    </row>
    <row r="19" spans="1:27" ht="12.75">
      <c r="A19" s="181" t="s">
        <v>34</v>
      </c>
      <c r="B19" s="185"/>
      <c r="C19" s="155">
        <v>115191194</v>
      </c>
      <c r="D19" s="155">
        <v>0</v>
      </c>
      <c r="E19" s="156">
        <v>97441111</v>
      </c>
      <c r="F19" s="60">
        <v>97441111</v>
      </c>
      <c r="G19" s="60">
        <v>34699000</v>
      </c>
      <c r="H19" s="60">
        <v>6343000</v>
      </c>
      <c r="I19" s="60">
        <v>449575</v>
      </c>
      <c r="J19" s="60">
        <v>41491575</v>
      </c>
      <c r="K19" s="60">
        <v>524150</v>
      </c>
      <c r="L19" s="60">
        <v>2951738</v>
      </c>
      <c r="M19" s="60">
        <v>0</v>
      </c>
      <c r="N19" s="60">
        <v>3475888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44967463</v>
      </c>
      <c r="X19" s="60">
        <v>73080834</v>
      </c>
      <c r="Y19" s="60">
        <v>-28113371</v>
      </c>
      <c r="Z19" s="140">
        <v>-38.47</v>
      </c>
      <c r="AA19" s="155">
        <v>97441111</v>
      </c>
    </row>
    <row r="20" spans="1:27" ht="12.75">
      <c r="A20" s="181" t="s">
        <v>35</v>
      </c>
      <c r="B20" s="185"/>
      <c r="C20" s="155">
        <v>6488612</v>
      </c>
      <c r="D20" s="155">
        <v>0</v>
      </c>
      <c r="E20" s="156">
        <v>1103959</v>
      </c>
      <c r="F20" s="54">
        <v>1103959</v>
      </c>
      <c r="G20" s="54">
        <v>77801</v>
      </c>
      <c r="H20" s="54">
        <v>71898</v>
      </c>
      <c r="I20" s="54">
        <v>48967</v>
      </c>
      <c r="J20" s="54">
        <v>198666</v>
      </c>
      <c r="K20" s="54">
        <v>80633</v>
      </c>
      <c r="L20" s="54">
        <v>62062</v>
      </c>
      <c r="M20" s="54">
        <v>87193</v>
      </c>
      <c r="N20" s="54">
        <v>229888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428554</v>
      </c>
      <c r="X20" s="54">
        <v>551982</v>
      </c>
      <c r="Y20" s="54">
        <v>-123428</v>
      </c>
      <c r="Z20" s="184">
        <v>-22.36</v>
      </c>
      <c r="AA20" s="130">
        <v>1103959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100</v>
      </c>
      <c r="L21" s="60">
        <v>0</v>
      </c>
      <c r="M21" s="60">
        <v>0</v>
      </c>
      <c r="N21" s="60">
        <v>100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100</v>
      </c>
      <c r="X21" s="60"/>
      <c r="Y21" s="60">
        <v>100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321267476</v>
      </c>
      <c r="D22" s="188">
        <f>SUM(D5:D21)</f>
        <v>0</v>
      </c>
      <c r="E22" s="189">
        <f t="shared" si="0"/>
        <v>297801905</v>
      </c>
      <c r="F22" s="190">
        <f t="shared" si="0"/>
        <v>297801905</v>
      </c>
      <c r="G22" s="190">
        <f t="shared" si="0"/>
        <v>89036943</v>
      </c>
      <c r="H22" s="190">
        <f t="shared" si="0"/>
        <v>19169743</v>
      </c>
      <c r="I22" s="190">
        <f t="shared" si="0"/>
        <v>13118805</v>
      </c>
      <c r="J22" s="190">
        <f t="shared" si="0"/>
        <v>121325491</v>
      </c>
      <c r="K22" s="190">
        <f t="shared" si="0"/>
        <v>12587082</v>
      </c>
      <c r="L22" s="190">
        <f t="shared" si="0"/>
        <v>17934309</v>
      </c>
      <c r="M22" s="190">
        <f t="shared" si="0"/>
        <v>8455415</v>
      </c>
      <c r="N22" s="190">
        <f t="shared" si="0"/>
        <v>38976806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160302297</v>
      </c>
      <c r="X22" s="190">
        <f t="shared" si="0"/>
        <v>173262766</v>
      </c>
      <c r="Y22" s="190">
        <f t="shared" si="0"/>
        <v>-12960469</v>
      </c>
      <c r="Z22" s="191">
        <f>+IF(X22&lt;&gt;0,+(Y22/X22)*100,0)</f>
        <v>-7.480239002995023</v>
      </c>
      <c r="AA22" s="188">
        <f>SUM(AA5:AA21)</f>
        <v>297801905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138171291</v>
      </c>
      <c r="D25" s="155">
        <v>0</v>
      </c>
      <c r="E25" s="156">
        <v>136617502</v>
      </c>
      <c r="F25" s="60">
        <v>136617502</v>
      </c>
      <c r="G25" s="60">
        <v>10422821</v>
      </c>
      <c r="H25" s="60">
        <v>18497941</v>
      </c>
      <c r="I25" s="60">
        <v>11747088</v>
      </c>
      <c r="J25" s="60">
        <v>40667850</v>
      </c>
      <c r="K25" s="60">
        <v>11689962</v>
      </c>
      <c r="L25" s="60">
        <v>17692445</v>
      </c>
      <c r="M25" s="60">
        <v>13230251</v>
      </c>
      <c r="N25" s="60">
        <v>42612658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83280508</v>
      </c>
      <c r="X25" s="60">
        <v>73563272</v>
      </c>
      <c r="Y25" s="60">
        <v>9717236</v>
      </c>
      <c r="Z25" s="140">
        <v>13.21</v>
      </c>
      <c r="AA25" s="155">
        <v>136617502</v>
      </c>
    </row>
    <row r="26" spans="1:27" ht="12.75">
      <c r="A26" s="183" t="s">
        <v>38</v>
      </c>
      <c r="B26" s="182"/>
      <c r="C26" s="155">
        <v>9324299</v>
      </c>
      <c r="D26" s="155">
        <v>0</v>
      </c>
      <c r="E26" s="156">
        <v>9883760</v>
      </c>
      <c r="F26" s="60">
        <v>9883760</v>
      </c>
      <c r="G26" s="60">
        <v>826508</v>
      </c>
      <c r="H26" s="60">
        <v>699708</v>
      </c>
      <c r="I26" s="60">
        <v>699708</v>
      </c>
      <c r="J26" s="60">
        <v>2225924</v>
      </c>
      <c r="K26" s="60">
        <v>699708</v>
      </c>
      <c r="L26" s="60">
        <v>699708</v>
      </c>
      <c r="M26" s="60">
        <v>699708</v>
      </c>
      <c r="N26" s="60">
        <v>2099124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4325048</v>
      </c>
      <c r="X26" s="60">
        <v>4600164</v>
      </c>
      <c r="Y26" s="60">
        <v>-275116</v>
      </c>
      <c r="Z26" s="140">
        <v>-5.98</v>
      </c>
      <c r="AA26" s="155">
        <v>9883760</v>
      </c>
    </row>
    <row r="27" spans="1:27" ht="12.75">
      <c r="A27" s="183" t="s">
        <v>118</v>
      </c>
      <c r="B27" s="182"/>
      <c r="C27" s="155">
        <v>5625674</v>
      </c>
      <c r="D27" s="155">
        <v>0</v>
      </c>
      <c r="E27" s="156">
        <v>3500000</v>
      </c>
      <c r="F27" s="60">
        <v>3500000</v>
      </c>
      <c r="G27" s="60">
        <v>0</v>
      </c>
      <c r="H27" s="60">
        <v>1427339</v>
      </c>
      <c r="I27" s="60">
        <v>1154433</v>
      </c>
      <c r="J27" s="60">
        <v>2581772</v>
      </c>
      <c r="K27" s="60">
        <v>2523591</v>
      </c>
      <c r="L27" s="60">
        <v>0</v>
      </c>
      <c r="M27" s="60">
        <v>0</v>
      </c>
      <c r="N27" s="60">
        <v>2523591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5105363</v>
      </c>
      <c r="X27" s="60"/>
      <c r="Y27" s="60">
        <v>5105363</v>
      </c>
      <c r="Z27" s="140">
        <v>0</v>
      </c>
      <c r="AA27" s="155">
        <v>3500000</v>
      </c>
    </row>
    <row r="28" spans="1:27" ht="12.75">
      <c r="A28" s="183" t="s">
        <v>39</v>
      </c>
      <c r="B28" s="182"/>
      <c r="C28" s="155">
        <v>62710848</v>
      </c>
      <c r="D28" s="155">
        <v>0</v>
      </c>
      <c r="E28" s="156">
        <v>35452743</v>
      </c>
      <c r="F28" s="60">
        <v>35452743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35452743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5575600</v>
      </c>
      <c r="F29" s="60">
        <v>5575600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2555482</v>
      </c>
      <c r="Y29" s="60">
        <v>-2555482</v>
      </c>
      <c r="Z29" s="140">
        <v>-100</v>
      </c>
      <c r="AA29" s="155">
        <v>5575600</v>
      </c>
    </row>
    <row r="30" spans="1:27" ht="12.75">
      <c r="A30" s="183" t="s">
        <v>119</v>
      </c>
      <c r="B30" s="182"/>
      <c r="C30" s="155">
        <v>81207643</v>
      </c>
      <c r="D30" s="155">
        <v>0</v>
      </c>
      <c r="E30" s="156">
        <v>82368100</v>
      </c>
      <c r="F30" s="60">
        <v>82368100</v>
      </c>
      <c r="G30" s="60">
        <v>0</v>
      </c>
      <c r="H30" s="60">
        <v>0</v>
      </c>
      <c r="I30" s="60">
        <v>28702604</v>
      </c>
      <c r="J30" s="60">
        <v>28702604</v>
      </c>
      <c r="K30" s="60">
        <v>6385952</v>
      </c>
      <c r="L30" s="60">
        <v>0</v>
      </c>
      <c r="M30" s="60">
        <v>6703528</v>
      </c>
      <c r="N30" s="60">
        <v>13089480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41792084</v>
      </c>
      <c r="X30" s="60">
        <v>42810132</v>
      </c>
      <c r="Y30" s="60">
        <v>-1018048</v>
      </c>
      <c r="Z30" s="140">
        <v>-2.38</v>
      </c>
      <c r="AA30" s="155">
        <v>82368100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3897685</v>
      </c>
      <c r="D32" s="155">
        <v>0</v>
      </c>
      <c r="E32" s="156">
        <v>15941268</v>
      </c>
      <c r="F32" s="60">
        <v>15941268</v>
      </c>
      <c r="G32" s="60">
        <v>529899</v>
      </c>
      <c r="H32" s="60">
        <v>673498</v>
      </c>
      <c r="I32" s="60">
        <v>1496370</v>
      </c>
      <c r="J32" s="60">
        <v>2699767</v>
      </c>
      <c r="K32" s="60">
        <v>339513</v>
      </c>
      <c r="L32" s="60">
        <v>2100901</v>
      </c>
      <c r="M32" s="60">
        <v>1827098</v>
      </c>
      <c r="N32" s="60">
        <v>4267512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6967279</v>
      </c>
      <c r="X32" s="60">
        <v>5725557</v>
      </c>
      <c r="Y32" s="60">
        <v>1241722</v>
      </c>
      <c r="Z32" s="140">
        <v>21.69</v>
      </c>
      <c r="AA32" s="155">
        <v>15941268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239189</v>
      </c>
      <c r="F33" s="60">
        <v>239189</v>
      </c>
      <c r="G33" s="60">
        <v>1500</v>
      </c>
      <c r="H33" s="60">
        <v>1500</v>
      </c>
      <c r="I33" s="60">
        <v>1500</v>
      </c>
      <c r="J33" s="60">
        <v>4500</v>
      </c>
      <c r="K33" s="60">
        <v>0</v>
      </c>
      <c r="L33" s="60">
        <v>3000</v>
      </c>
      <c r="M33" s="60">
        <v>0</v>
      </c>
      <c r="N33" s="60">
        <v>3000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7500</v>
      </c>
      <c r="X33" s="60">
        <v>149446</v>
      </c>
      <c r="Y33" s="60">
        <v>-141946</v>
      </c>
      <c r="Z33" s="140">
        <v>-94.98</v>
      </c>
      <c r="AA33" s="155">
        <v>239189</v>
      </c>
    </row>
    <row r="34" spans="1:27" ht="12.75">
      <c r="A34" s="183" t="s">
        <v>43</v>
      </c>
      <c r="B34" s="182"/>
      <c r="C34" s="155">
        <v>110752250</v>
      </c>
      <c r="D34" s="155">
        <v>0</v>
      </c>
      <c r="E34" s="156">
        <v>76472941</v>
      </c>
      <c r="F34" s="60">
        <v>76472941</v>
      </c>
      <c r="G34" s="60">
        <v>2780115</v>
      </c>
      <c r="H34" s="60">
        <v>4967730</v>
      </c>
      <c r="I34" s="60">
        <v>3825149</v>
      </c>
      <c r="J34" s="60">
        <v>11572994</v>
      </c>
      <c r="K34" s="60">
        <v>4811640</v>
      </c>
      <c r="L34" s="60">
        <v>5723073</v>
      </c>
      <c r="M34" s="60">
        <v>5605395</v>
      </c>
      <c r="N34" s="60">
        <v>16140108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27713102</v>
      </c>
      <c r="X34" s="60">
        <v>46625110</v>
      </c>
      <c r="Y34" s="60">
        <v>-18912008</v>
      </c>
      <c r="Z34" s="140">
        <v>-40.56</v>
      </c>
      <c r="AA34" s="155">
        <v>76472941</v>
      </c>
    </row>
    <row r="35" spans="1:27" ht="12.75">
      <c r="A35" s="181" t="s">
        <v>122</v>
      </c>
      <c r="B35" s="185"/>
      <c r="C35" s="155">
        <v>598840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412288530</v>
      </c>
      <c r="D36" s="188">
        <f>SUM(D25:D35)</f>
        <v>0</v>
      </c>
      <c r="E36" s="189">
        <f t="shared" si="1"/>
        <v>366051103</v>
      </c>
      <c r="F36" s="190">
        <f t="shared" si="1"/>
        <v>366051103</v>
      </c>
      <c r="G36" s="190">
        <f t="shared" si="1"/>
        <v>14560843</v>
      </c>
      <c r="H36" s="190">
        <f t="shared" si="1"/>
        <v>26267716</v>
      </c>
      <c r="I36" s="190">
        <f t="shared" si="1"/>
        <v>47626852</v>
      </c>
      <c r="J36" s="190">
        <f t="shared" si="1"/>
        <v>88455411</v>
      </c>
      <c r="K36" s="190">
        <f t="shared" si="1"/>
        <v>26450366</v>
      </c>
      <c r="L36" s="190">
        <f t="shared" si="1"/>
        <v>26219127</v>
      </c>
      <c r="M36" s="190">
        <f t="shared" si="1"/>
        <v>28065980</v>
      </c>
      <c r="N36" s="190">
        <f t="shared" si="1"/>
        <v>80735473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169190884</v>
      </c>
      <c r="X36" s="190">
        <f t="shared" si="1"/>
        <v>176029163</v>
      </c>
      <c r="Y36" s="190">
        <f t="shared" si="1"/>
        <v>-6838279</v>
      </c>
      <c r="Z36" s="191">
        <f>+IF(X36&lt;&gt;0,+(Y36/X36)*100,0)</f>
        <v>-3.884742098103369</v>
      </c>
      <c r="AA36" s="188">
        <f>SUM(AA25:AA35)</f>
        <v>366051103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-91021054</v>
      </c>
      <c r="D38" s="199">
        <f>+D22-D36</f>
        <v>0</v>
      </c>
      <c r="E38" s="200">
        <f t="shared" si="2"/>
        <v>-68249198</v>
      </c>
      <c r="F38" s="106">
        <f t="shared" si="2"/>
        <v>-68249198</v>
      </c>
      <c r="G38" s="106">
        <f t="shared" si="2"/>
        <v>74476100</v>
      </c>
      <c r="H38" s="106">
        <f t="shared" si="2"/>
        <v>-7097973</v>
      </c>
      <c r="I38" s="106">
        <f t="shared" si="2"/>
        <v>-34508047</v>
      </c>
      <c r="J38" s="106">
        <f t="shared" si="2"/>
        <v>32870080</v>
      </c>
      <c r="K38" s="106">
        <f t="shared" si="2"/>
        <v>-13863284</v>
      </c>
      <c r="L38" s="106">
        <f t="shared" si="2"/>
        <v>-8284818</v>
      </c>
      <c r="M38" s="106">
        <f t="shared" si="2"/>
        <v>-19610565</v>
      </c>
      <c r="N38" s="106">
        <f t="shared" si="2"/>
        <v>-41758667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-8888587</v>
      </c>
      <c r="X38" s="106">
        <f>IF(F22=F36,0,X22-X36)</f>
        <v>-2766397</v>
      </c>
      <c r="Y38" s="106">
        <f t="shared" si="2"/>
        <v>-6122190</v>
      </c>
      <c r="Z38" s="201">
        <f>+IF(X38&lt;&gt;0,+(Y38/X38)*100,0)</f>
        <v>221.30554652857128</v>
      </c>
      <c r="AA38" s="199">
        <f>+AA22-AA36</f>
        <v>-68249198</v>
      </c>
    </row>
    <row r="39" spans="1:27" ht="12.75">
      <c r="A39" s="181" t="s">
        <v>46</v>
      </c>
      <c r="B39" s="185"/>
      <c r="C39" s="155">
        <v>54995982</v>
      </c>
      <c r="D39" s="155">
        <v>0</v>
      </c>
      <c r="E39" s="156">
        <v>44517000</v>
      </c>
      <c r="F39" s="60">
        <v>44517000</v>
      </c>
      <c r="G39" s="60">
        <v>8114486</v>
      </c>
      <c r="H39" s="60">
        <v>0</v>
      </c>
      <c r="I39" s="60">
        <v>0</v>
      </c>
      <c r="J39" s="60">
        <v>8114486</v>
      </c>
      <c r="K39" s="60">
        <v>2500000</v>
      </c>
      <c r="L39" s="60">
        <v>0</v>
      </c>
      <c r="M39" s="60">
        <v>0</v>
      </c>
      <c r="N39" s="60">
        <v>2500000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10614486</v>
      </c>
      <c r="X39" s="60">
        <v>33387750</v>
      </c>
      <c r="Y39" s="60">
        <v>-22773264</v>
      </c>
      <c r="Z39" s="140">
        <v>-68.21</v>
      </c>
      <c r="AA39" s="155">
        <v>44517000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-36025072</v>
      </c>
      <c r="D42" s="206">
        <f>SUM(D38:D41)</f>
        <v>0</v>
      </c>
      <c r="E42" s="207">
        <f t="shared" si="3"/>
        <v>-23732198</v>
      </c>
      <c r="F42" s="88">
        <f t="shared" si="3"/>
        <v>-23732198</v>
      </c>
      <c r="G42" s="88">
        <f t="shared" si="3"/>
        <v>82590586</v>
      </c>
      <c r="H42" s="88">
        <f t="shared" si="3"/>
        <v>-7097973</v>
      </c>
      <c r="I42" s="88">
        <f t="shared" si="3"/>
        <v>-34508047</v>
      </c>
      <c r="J42" s="88">
        <f t="shared" si="3"/>
        <v>40984566</v>
      </c>
      <c r="K42" s="88">
        <f t="shared" si="3"/>
        <v>-11363284</v>
      </c>
      <c r="L42" s="88">
        <f t="shared" si="3"/>
        <v>-8284818</v>
      </c>
      <c r="M42" s="88">
        <f t="shared" si="3"/>
        <v>-19610565</v>
      </c>
      <c r="N42" s="88">
        <f t="shared" si="3"/>
        <v>-39258667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1725899</v>
      </c>
      <c r="X42" s="88">
        <f t="shared" si="3"/>
        <v>30621353</v>
      </c>
      <c r="Y42" s="88">
        <f t="shared" si="3"/>
        <v>-28895454</v>
      </c>
      <c r="Z42" s="208">
        <f>+IF(X42&lt;&gt;0,+(Y42/X42)*100,0)</f>
        <v>-94.36374023055089</v>
      </c>
      <c r="AA42" s="206">
        <f>SUM(AA38:AA41)</f>
        <v>-23732198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-36025072</v>
      </c>
      <c r="D44" s="210">
        <f>+D42-D43</f>
        <v>0</v>
      </c>
      <c r="E44" s="211">
        <f t="shared" si="4"/>
        <v>-23732198</v>
      </c>
      <c r="F44" s="77">
        <f t="shared" si="4"/>
        <v>-23732198</v>
      </c>
      <c r="G44" s="77">
        <f t="shared" si="4"/>
        <v>82590586</v>
      </c>
      <c r="H44" s="77">
        <f t="shared" si="4"/>
        <v>-7097973</v>
      </c>
      <c r="I44" s="77">
        <f t="shared" si="4"/>
        <v>-34508047</v>
      </c>
      <c r="J44" s="77">
        <f t="shared" si="4"/>
        <v>40984566</v>
      </c>
      <c r="K44" s="77">
        <f t="shared" si="4"/>
        <v>-11363284</v>
      </c>
      <c r="L44" s="77">
        <f t="shared" si="4"/>
        <v>-8284818</v>
      </c>
      <c r="M44" s="77">
        <f t="shared" si="4"/>
        <v>-19610565</v>
      </c>
      <c r="N44" s="77">
        <f t="shared" si="4"/>
        <v>-39258667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1725899</v>
      </c>
      <c r="X44" s="77">
        <f t="shared" si="4"/>
        <v>30621353</v>
      </c>
      <c r="Y44" s="77">
        <f t="shared" si="4"/>
        <v>-28895454</v>
      </c>
      <c r="Z44" s="212">
        <f>+IF(X44&lt;&gt;0,+(Y44/X44)*100,0)</f>
        <v>-94.36374023055089</v>
      </c>
      <c r="AA44" s="210">
        <f>+AA42-AA43</f>
        <v>-23732198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-36025072</v>
      </c>
      <c r="D46" s="206">
        <f>SUM(D44:D45)</f>
        <v>0</v>
      </c>
      <c r="E46" s="207">
        <f t="shared" si="5"/>
        <v>-23732198</v>
      </c>
      <c r="F46" s="88">
        <f t="shared" si="5"/>
        <v>-23732198</v>
      </c>
      <c r="G46" s="88">
        <f t="shared" si="5"/>
        <v>82590586</v>
      </c>
      <c r="H46" s="88">
        <f t="shared" si="5"/>
        <v>-7097973</v>
      </c>
      <c r="I46" s="88">
        <f t="shared" si="5"/>
        <v>-34508047</v>
      </c>
      <c r="J46" s="88">
        <f t="shared" si="5"/>
        <v>40984566</v>
      </c>
      <c r="K46" s="88">
        <f t="shared" si="5"/>
        <v>-11363284</v>
      </c>
      <c r="L46" s="88">
        <f t="shared" si="5"/>
        <v>-8284818</v>
      </c>
      <c r="M46" s="88">
        <f t="shared" si="5"/>
        <v>-19610565</v>
      </c>
      <c r="N46" s="88">
        <f t="shared" si="5"/>
        <v>-39258667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1725899</v>
      </c>
      <c r="X46" s="88">
        <f t="shared" si="5"/>
        <v>30621353</v>
      </c>
      <c r="Y46" s="88">
        <f t="shared" si="5"/>
        <v>-28895454</v>
      </c>
      <c r="Z46" s="208">
        <f>+IF(X46&lt;&gt;0,+(Y46/X46)*100,0)</f>
        <v>-94.36374023055089</v>
      </c>
      <c r="AA46" s="206">
        <f>SUM(AA44:AA45)</f>
        <v>-23732198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-36025072</v>
      </c>
      <c r="D48" s="217">
        <f>SUM(D46:D47)</f>
        <v>0</v>
      </c>
      <c r="E48" s="218">
        <f t="shared" si="6"/>
        <v>-23732198</v>
      </c>
      <c r="F48" s="219">
        <f t="shared" si="6"/>
        <v>-23732198</v>
      </c>
      <c r="G48" s="219">
        <f t="shared" si="6"/>
        <v>82590586</v>
      </c>
      <c r="H48" s="220">
        <f t="shared" si="6"/>
        <v>-7097973</v>
      </c>
      <c r="I48" s="220">
        <f t="shared" si="6"/>
        <v>-34508047</v>
      </c>
      <c r="J48" s="220">
        <f t="shared" si="6"/>
        <v>40984566</v>
      </c>
      <c r="K48" s="220">
        <f t="shared" si="6"/>
        <v>-11363284</v>
      </c>
      <c r="L48" s="220">
        <f t="shared" si="6"/>
        <v>-8284818</v>
      </c>
      <c r="M48" s="219">
        <f t="shared" si="6"/>
        <v>-19610565</v>
      </c>
      <c r="N48" s="219">
        <f t="shared" si="6"/>
        <v>-39258667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1725899</v>
      </c>
      <c r="X48" s="220">
        <f t="shared" si="6"/>
        <v>30621353</v>
      </c>
      <c r="Y48" s="220">
        <f t="shared" si="6"/>
        <v>-28895454</v>
      </c>
      <c r="Z48" s="221">
        <f>+IF(X48&lt;&gt;0,+(Y48/X48)*100,0)</f>
        <v>-94.36374023055089</v>
      </c>
      <c r="AA48" s="222">
        <f>SUM(AA46:AA47)</f>
        <v>-23732198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372838</v>
      </c>
      <c r="D5" s="153">
        <f>SUM(D6:D8)</f>
        <v>0</v>
      </c>
      <c r="E5" s="154">
        <f t="shared" si="0"/>
        <v>49600</v>
      </c>
      <c r="F5" s="100">
        <f t="shared" si="0"/>
        <v>49600</v>
      </c>
      <c r="G5" s="100">
        <f t="shared" si="0"/>
        <v>0</v>
      </c>
      <c r="H5" s="100">
        <f t="shared" si="0"/>
        <v>0</v>
      </c>
      <c r="I5" s="100">
        <f t="shared" si="0"/>
        <v>1683</v>
      </c>
      <c r="J5" s="100">
        <f t="shared" si="0"/>
        <v>1683</v>
      </c>
      <c r="K5" s="100">
        <f t="shared" si="0"/>
        <v>12190</v>
      </c>
      <c r="L5" s="100">
        <f t="shared" si="0"/>
        <v>0</v>
      </c>
      <c r="M5" s="100">
        <f t="shared" si="0"/>
        <v>199648</v>
      </c>
      <c r="N5" s="100">
        <f t="shared" si="0"/>
        <v>211838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213521</v>
      </c>
      <c r="X5" s="100">
        <f t="shared" si="0"/>
        <v>49600</v>
      </c>
      <c r="Y5" s="100">
        <f t="shared" si="0"/>
        <v>163921</v>
      </c>
      <c r="Z5" s="137">
        <f>+IF(X5&lt;&gt;0,+(Y5/X5)*100,0)</f>
        <v>330.48588709677415</v>
      </c>
      <c r="AA5" s="153">
        <f>SUM(AA6:AA8)</f>
        <v>49600</v>
      </c>
    </row>
    <row r="6" spans="1:27" ht="12.75">
      <c r="A6" s="138" t="s">
        <v>75</v>
      </c>
      <c r="B6" s="136"/>
      <c r="C6" s="155">
        <v>360510</v>
      </c>
      <c r="D6" s="155"/>
      <c r="E6" s="156"/>
      <c r="F6" s="60"/>
      <c r="G6" s="60"/>
      <c r="H6" s="60"/>
      <c r="I6" s="60"/>
      <c r="J6" s="60"/>
      <c r="K6" s="60">
        <v>8261</v>
      </c>
      <c r="L6" s="60"/>
      <c r="M6" s="60">
        <v>13735</v>
      </c>
      <c r="N6" s="60">
        <v>21996</v>
      </c>
      <c r="O6" s="60"/>
      <c r="P6" s="60"/>
      <c r="Q6" s="60"/>
      <c r="R6" s="60"/>
      <c r="S6" s="60"/>
      <c r="T6" s="60"/>
      <c r="U6" s="60"/>
      <c r="V6" s="60"/>
      <c r="W6" s="60">
        <v>21996</v>
      </c>
      <c r="X6" s="60"/>
      <c r="Y6" s="60">
        <v>21996</v>
      </c>
      <c r="Z6" s="140"/>
      <c r="AA6" s="62"/>
    </row>
    <row r="7" spans="1:27" ht="12.75">
      <c r="A7" s="138" t="s">
        <v>76</v>
      </c>
      <c r="B7" s="136"/>
      <c r="C7" s="157">
        <v>12328</v>
      </c>
      <c r="D7" s="157"/>
      <c r="E7" s="158">
        <v>8600</v>
      </c>
      <c r="F7" s="159">
        <v>8600</v>
      </c>
      <c r="G7" s="159"/>
      <c r="H7" s="159"/>
      <c r="I7" s="159">
        <v>1683</v>
      </c>
      <c r="J7" s="159">
        <v>1683</v>
      </c>
      <c r="K7" s="159"/>
      <c r="L7" s="159"/>
      <c r="M7" s="159">
        <v>185913</v>
      </c>
      <c r="N7" s="159">
        <v>185913</v>
      </c>
      <c r="O7" s="159"/>
      <c r="P7" s="159"/>
      <c r="Q7" s="159"/>
      <c r="R7" s="159"/>
      <c r="S7" s="159"/>
      <c r="T7" s="159"/>
      <c r="U7" s="159"/>
      <c r="V7" s="159"/>
      <c r="W7" s="159">
        <v>187596</v>
      </c>
      <c r="X7" s="159">
        <v>8600</v>
      </c>
      <c r="Y7" s="159">
        <v>178996</v>
      </c>
      <c r="Z7" s="141">
        <v>2081.35</v>
      </c>
      <c r="AA7" s="225">
        <v>8600</v>
      </c>
    </row>
    <row r="8" spans="1:27" ht="12.75">
      <c r="A8" s="138" t="s">
        <v>77</v>
      </c>
      <c r="B8" s="136"/>
      <c r="C8" s="155"/>
      <c r="D8" s="155"/>
      <c r="E8" s="156">
        <v>41000</v>
      </c>
      <c r="F8" s="60">
        <v>41000</v>
      </c>
      <c r="G8" s="60"/>
      <c r="H8" s="60"/>
      <c r="I8" s="60"/>
      <c r="J8" s="60"/>
      <c r="K8" s="60">
        <v>3929</v>
      </c>
      <c r="L8" s="60"/>
      <c r="M8" s="60"/>
      <c r="N8" s="60">
        <v>3929</v>
      </c>
      <c r="O8" s="60"/>
      <c r="P8" s="60"/>
      <c r="Q8" s="60"/>
      <c r="R8" s="60"/>
      <c r="S8" s="60"/>
      <c r="T8" s="60"/>
      <c r="U8" s="60"/>
      <c r="V8" s="60"/>
      <c r="W8" s="60">
        <v>3929</v>
      </c>
      <c r="X8" s="60">
        <v>41000</v>
      </c>
      <c r="Y8" s="60">
        <v>-37071</v>
      </c>
      <c r="Z8" s="140">
        <v>-90.42</v>
      </c>
      <c r="AA8" s="62">
        <v>41000</v>
      </c>
    </row>
    <row r="9" spans="1:27" ht="12.75">
      <c r="A9" s="135" t="s">
        <v>78</v>
      </c>
      <c r="B9" s="136"/>
      <c r="C9" s="153">
        <f aca="true" t="shared" si="1" ref="C9:Y9">SUM(C10:C14)</f>
        <v>1428957</v>
      </c>
      <c r="D9" s="153">
        <f>SUM(D10:D14)</f>
        <v>0</v>
      </c>
      <c r="E9" s="154">
        <f t="shared" si="1"/>
        <v>2486103</v>
      </c>
      <c r="F9" s="100">
        <f t="shared" si="1"/>
        <v>2486103</v>
      </c>
      <c r="G9" s="100">
        <f t="shared" si="1"/>
        <v>0</v>
      </c>
      <c r="H9" s="100">
        <f t="shared" si="1"/>
        <v>0</v>
      </c>
      <c r="I9" s="100">
        <f t="shared" si="1"/>
        <v>445421</v>
      </c>
      <c r="J9" s="100">
        <f t="shared" si="1"/>
        <v>445421</v>
      </c>
      <c r="K9" s="100">
        <f t="shared" si="1"/>
        <v>17766</v>
      </c>
      <c r="L9" s="100">
        <f t="shared" si="1"/>
        <v>556516</v>
      </c>
      <c r="M9" s="100">
        <f t="shared" si="1"/>
        <v>1331378</v>
      </c>
      <c r="N9" s="100">
        <f t="shared" si="1"/>
        <v>1905660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2351081</v>
      </c>
      <c r="X9" s="100">
        <f t="shared" si="1"/>
        <v>1065471</v>
      </c>
      <c r="Y9" s="100">
        <f t="shared" si="1"/>
        <v>1285610</v>
      </c>
      <c r="Z9" s="137">
        <f>+IF(X9&lt;&gt;0,+(Y9/X9)*100,0)</f>
        <v>120.66119115395915</v>
      </c>
      <c r="AA9" s="102">
        <f>SUM(AA10:AA14)</f>
        <v>2486103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1371961</v>
      </c>
      <c r="D11" s="155"/>
      <c r="E11" s="156">
        <v>2486103</v>
      </c>
      <c r="F11" s="60">
        <v>2486103</v>
      </c>
      <c r="G11" s="60"/>
      <c r="H11" s="60"/>
      <c r="I11" s="60">
        <v>445421</v>
      </c>
      <c r="J11" s="60">
        <v>445421</v>
      </c>
      <c r="K11" s="60">
        <v>17766</v>
      </c>
      <c r="L11" s="60">
        <v>542627</v>
      </c>
      <c r="M11" s="60">
        <v>1214828</v>
      </c>
      <c r="N11" s="60">
        <v>1775221</v>
      </c>
      <c r="O11" s="60"/>
      <c r="P11" s="60"/>
      <c r="Q11" s="60"/>
      <c r="R11" s="60"/>
      <c r="S11" s="60"/>
      <c r="T11" s="60"/>
      <c r="U11" s="60"/>
      <c r="V11" s="60"/>
      <c r="W11" s="60">
        <v>2220642</v>
      </c>
      <c r="X11" s="60">
        <v>1065471</v>
      </c>
      <c r="Y11" s="60">
        <v>1155171</v>
      </c>
      <c r="Z11" s="140">
        <v>108.42</v>
      </c>
      <c r="AA11" s="62">
        <v>2486103</v>
      </c>
    </row>
    <row r="12" spans="1:27" ht="12.75">
      <c r="A12" s="138" t="s">
        <v>81</v>
      </c>
      <c r="B12" s="136"/>
      <c r="C12" s="155">
        <v>56996</v>
      </c>
      <c r="D12" s="155"/>
      <c r="E12" s="156"/>
      <c r="F12" s="60"/>
      <c r="G12" s="60"/>
      <c r="H12" s="60"/>
      <c r="I12" s="60"/>
      <c r="J12" s="60"/>
      <c r="K12" s="60"/>
      <c r="L12" s="60">
        <v>13889</v>
      </c>
      <c r="M12" s="60">
        <v>116550</v>
      </c>
      <c r="N12" s="60">
        <v>130439</v>
      </c>
      <c r="O12" s="60"/>
      <c r="P12" s="60"/>
      <c r="Q12" s="60"/>
      <c r="R12" s="60"/>
      <c r="S12" s="60"/>
      <c r="T12" s="60"/>
      <c r="U12" s="60"/>
      <c r="V12" s="60"/>
      <c r="W12" s="60">
        <v>130439</v>
      </c>
      <c r="X12" s="60"/>
      <c r="Y12" s="60">
        <v>130439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10285360</v>
      </c>
      <c r="D15" s="153">
        <f>SUM(D16:D18)</f>
        <v>0</v>
      </c>
      <c r="E15" s="154">
        <f t="shared" si="2"/>
        <v>9168787</v>
      </c>
      <c r="F15" s="100">
        <f t="shared" si="2"/>
        <v>9168787</v>
      </c>
      <c r="G15" s="100">
        <f t="shared" si="2"/>
        <v>0</v>
      </c>
      <c r="H15" s="100">
        <f t="shared" si="2"/>
        <v>0</v>
      </c>
      <c r="I15" s="100">
        <f t="shared" si="2"/>
        <v>60539</v>
      </c>
      <c r="J15" s="100">
        <f t="shared" si="2"/>
        <v>60539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60539</v>
      </c>
      <c r="X15" s="100">
        <f t="shared" si="2"/>
        <v>6544387</v>
      </c>
      <c r="Y15" s="100">
        <f t="shared" si="2"/>
        <v>-6483848</v>
      </c>
      <c r="Z15" s="137">
        <f>+IF(X15&lt;&gt;0,+(Y15/X15)*100,0)</f>
        <v>-99.07494773765671</v>
      </c>
      <c r="AA15" s="102">
        <f>SUM(AA16:AA18)</f>
        <v>9168787</v>
      </c>
    </row>
    <row r="16" spans="1:27" ht="12.75">
      <c r="A16" s="138" t="s">
        <v>85</v>
      </c>
      <c r="B16" s="136"/>
      <c r="C16" s="155">
        <v>268961</v>
      </c>
      <c r="D16" s="155"/>
      <c r="E16" s="156">
        <v>17600</v>
      </c>
      <c r="F16" s="60">
        <v>17600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17600</v>
      </c>
      <c r="Y16" s="60">
        <v>-17600</v>
      </c>
      <c r="Z16" s="140">
        <v>-100</v>
      </c>
      <c r="AA16" s="62">
        <v>17600</v>
      </c>
    </row>
    <row r="17" spans="1:27" ht="12.75">
      <c r="A17" s="138" t="s">
        <v>86</v>
      </c>
      <c r="B17" s="136"/>
      <c r="C17" s="155">
        <v>10016399</v>
      </c>
      <c r="D17" s="155"/>
      <c r="E17" s="156">
        <v>9151187</v>
      </c>
      <c r="F17" s="60">
        <v>9151187</v>
      </c>
      <c r="G17" s="60"/>
      <c r="H17" s="60"/>
      <c r="I17" s="60">
        <v>60539</v>
      </c>
      <c r="J17" s="60">
        <v>60539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60539</v>
      </c>
      <c r="X17" s="60">
        <v>6526787</v>
      </c>
      <c r="Y17" s="60">
        <v>-6466248</v>
      </c>
      <c r="Z17" s="140">
        <v>-99.07</v>
      </c>
      <c r="AA17" s="62">
        <v>9151187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40367189</v>
      </c>
      <c r="D19" s="153">
        <f>SUM(D20:D23)</f>
        <v>0</v>
      </c>
      <c r="E19" s="154">
        <f t="shared" si="3"/>
        <v>33179110</v>
      </c>
      <c r="F19" s="100">
        <f t="shared" si="3"/>
        <v>33179110</v>
      </c>
      <c r="G19" s="100">
        <f t="shared" si="3"/>
        <v>0</v>
      </c>
      <c r="H19" s="100">
        <f t="shared" si="3"/>
        <v>342519</v>
      </c>
      <c r="I19" s="100">
        <f t="shared" si="3"/>
        <v>64890</v>
      </c>
      <c r="J19" s="100">
        <f t="shared" si="3"/>
        <v>407409</v>
      </c>
      <c r="K19" s="100">
        <f t="shared" si="3"/>
        <v>133068</v>
      </c>
      <c r="L19" s="100">
        <f t="shared" si="3"/>
        <v>1372676</v>
      </c>
      <c r="M19" s="100">
        <f t="shared" si="3"/>
        <v>3895413</v>
      </c>
      <c r="N19" s="100">
        <f t="shared" si="3"/>
        <v>5401157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5808566</v>
      </c>
      <c r="X19" s="100">
        <f t="shared" si="3"/>
        <v>15958710</v>
      </c>
      <c r="Y19" s="100">
        <f t="shared" si="3"/>
        <v>-10150144</v>
      </c>
      <c r="Z19" s="137">
        <f>+IF(X19&lt;&gt;0,+(Y19/X19)*100,0)</f>
        <v>-63.60253429005227</v>
      </c>
      <c r="AA19" s="102">
        <f>SUM(AA20:AA23)</f>
        <v>33179110</v>
      </c>
    </row>
    <row r="20" spans="1:27" ht="12.75">
      <c r="A20" s="138" t="s">
        <v>89</v>
      </c>
      <c r="B20" s="136"/>
      <c r="C20" s="155">
        <v>11085220</v>
      </c>
      <c r="D20" s="155"/>
      <c r="E20" s="156">
        <v>5102750</v>
      </c>
      <c r="F20" s="60">
        <v>5102750</v>
      </c>
      <c r="G20" s="60"/>
      <c r="H20" s="60">
        <v>3900</v>
      </c>
      <c r="I20" s="60"/>
      <c r="J20" s="60">
        <v>3900</v>
      </c>
      <c r="K20" s="60">
        <v>93845</v>
      </c>
      <c r="L20" s="60"/>
      <c r="M20" s="60">
        <v>440825</v>
      </c>
      <c r="N20" s="60">
        <v>534670</v>
      </c>
      <c r="O20" s="60"/>
      <c r="P20" s="60"/>
      <c r="Q20" s="60"/>
      <c r="R20" s="60"/>
      <c r="S20" s="60"/>
      <c r="T20" s="60"/>
      <c r="U20" s="60"/>
      <c r="V20" s="60"/>
      <c r="W20" s="60">
        <v>538570</v>
      </c>
      <c r="X20" s="60">
        <v>2632350</v>
      </c>
      <c r="Y20" s="60">
        <v>-2093780</v>
      </c>
      <c r="Z20" s="140">
        <v>-79.54</v>
      </c>
      <c r="AA20" s="62">
        <v>5102750</v>
      </c>
    </row>
    <row r="21" spans="1:27" ht="12.75">
      <c r="A21" s="138" t="s">
        <v>90</v>
      </c>
      <c r="B21" s="136"/>
      <c r="C21" s="155">
        <v>14608261</v>
      </c>
      <c r="D21" s="155"/>
      <c r="E21" s="156">
        <v>24047849</v>
      </c>
      <c r="F21" s="60">
        <v>24047849</v>
      </c>
      <c r="G21" s="60"/>
      <c r="H21" s="60"/>
      <c r="I21" s="60">
        <v>64720</v>
      </c>
      <c r="J21" s="60">
        <v>64720</v>
      </c>
      <c r="K21" s="60"/>
      <c r="L21" s="60">
        <v>1372676</v>
      </c>
      <c r="M21" s="60">
        <v>3395862</v>
      </c>
      <c r="N21" s="60">
        <v>4768538</v>
      </c>
      <c r="O21" s="60"/>
      <c r="P21" s="60"/>
      <c r="Q21" s="60"/>
      <c r="R21" s="60"/>
      <c r="S21" s="60"/>
      <c r="T21" s="60"/>
      <c r="U21" s="60"/>
      <c r="V21" s="60"/>
      <c r="W21" s="60">
        <v>4833258</v>
      </c>
      <c r="X21" s="60">
        <v>9297849</v>
      </c>
      <c r="Y21" s="60">
        <v>-4464591</v>
      </c>
      <c r="Z21" s="140">
        <v>-48.02</v>
      </c>
      <c r="AA21" s="62">
        <v>24047849</v>
      </c>
    </row>
    <row r="22" spans="1:27" ht="12.75">
      <c r="A22" s="138" t="s">
        <v>91</v>
      </c>
      <c r="B22" s="136"/>
      <c r="C22" s="157">
        <v>9468878</v>
      </c>
      <c r="D22" s="157"/>
      <c r="E22" s="158">
        <v>564511</v>
      </c>
      <c r="F22" s="159">
        <v>564511</v>
      </c>
      <c r="G22" s="159"/>
      <c r="H22" s="159">
        <v>338619</v>
      </c>
      <c r="I22" s="159"/>
      <c r="J22" s="159">
        <v>338619</v>
      </c>
      <c r="K22" s="159">
        <v>37500</v>
      </c>
      <c r="L22" s="159"/>
      <c r="M22" s="159"/>
      <c r="N22" s="159">
        <v>37500</v>
      </c>
      <c r="O22" s="159"/>
      <c r="P22" s="159"/>
      <c r="Q22" s="159"/>
      <c r="R22" s="159"/>
      <c r="S22" s="159"/>
      <c r="T22" s="159"/>
      <c r="U22" s="159"/>
      <c r="V22" s="159"/>
      <c r="W22" s="159">
        <v>376119</v>
      </c>
      <c r="X22" s="159">
        <v>564511</v>
      </c>
      <c r="Y22" s="159">
        <v>-188392</v>
      </c>
      <c r="Z22" s="141">
        <v>-33.37</v>
      </c>
      <c r="AA22" s="225">
        <v>564511</v>
      </c>
    </row>
    <row r="23" spans="1:27" ht="12.75">
      <c r="A23" s="138" t="s">
        <v>92</v>
      </c>
      <c r="B23" s="136"/>
      <c r="C23" s="155">
        <v>5204830</v>
      </c>
      <c r="D23" s="155"/>
      <c r="E23" s="156">
        <v>3464000</v>
      </c>
      <c r="F23" s="60">
        <v>3464000</v>
      </c>
      <c r="G23" s="60"/>
      <c r="H23" s="60"/>
      <c r="I23" s="60">
        <v>170</v>
      </c>
      <c r="J23" s="60">
        <v>170</v>
      </c>
      <c r="K23" s="60">
        <v>1723</v>
      </c>
      <c r="L23" s="60"/>
      <c r="M23" s="60">
        <v>58726</v>
      </c>
      <c r="N23" s="60">
        <v>60449</v>
      </c>
      <c r="O23" s="60"/>
      <c r="P23" s="60"/>
      <c r="Q23" s="60"/>
      <c r="R23" s="60"/>
      <c r="S23" s="60"/>
      <c r="T23" s="60"/>
      <c r="U23" s="60"/>
      <c r="V23" s="60"/>
      <c r="W23" s="60">
        <v>60619</v>
      </c>
      <c r="X23" s="60">
        <v>3464000</v>
      </c>
      <c r="Y23" s="60">
        <v>-3403381</v>
      </c>
      <c r="Z23" s="140">
        <v>-98.25</v>
      </c>
      <c r="AA23" s="62">
        <v>3464000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52454344</v>
      </c>
      <c r="D25" s="217">
        <f>+D5+D9+D15+D19+D24</f>
        <v>0</v>
      </c>
      <c r="E25" s="230">
        <f t="shared" si="4"/>
        <v>44883600</v>
      </c>
      <c r="F25" s="219">
        <f t="shared" si="4"/>
        <v>44883600</v>
      </c>
      <c r="G25" s="219">
        <f t="shared" si="4"/>
        <v>0</v>
      </c>
      <c r="H25" s="219">
        <f t="shared" si="4"/>
        <v>342519</v>
      </c>
      <c r="I25" s="219">
        <f t="shared" si="4"/>
        <v>572533</v>
      </c>
      <c r="J25" s="219">
        <f t="shared" si="4"/>
        <v>915052</v>
      </c>
      <c r="K25" s="219">
        <f t="shared" si="4"/>
        <v>163024</v>
      </c>
      <c r="L25" s="219">
        <f t="shared" si="4"/>
        <v>1929192</v>
      </c>
      <c r="M25" s="219">
        <f t="shared" si="4"/>
        <v>5426439</v>
      </c>
      <c r="N25" s="219">
        <f t="shared" si="4"/>
        <v>7518655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8433707</v>
      </c>
      <c r="X25" s="219">
        <f t="shared" si="4"/>
        <v>23618168</v>
      </c>
      <c r="Y25" s="219">
        <f t="shared" si="4"/>
        <v>-15184461</v>
      </c>
      <c r="Z25" s="231">
        <f>+IF(X25&lt;&gt;0,+(Y25/X25)*100,0)</f>
        <v>-64.29144292647932</v>
      </c>
      <c r="AA25" s="232">
        <f>+AA5+AA9+AA15+AA19+AA24</f>
        <v>44883600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52454344</v>
      </c>
      <c r="D28" s="155"/>
      <c r="E28" s="156">
        <v>33812250</v>
      </c>
      <c r="F28" s="60">
        <v>33812250</v>
      </c>
      <c r="G28" s="60"/>
      <c r="H28" s="60">
        <v>338619</v>
      </c>
      <c r="I28" s="60">
        <v>572363</v>
      </c>
      <c r="J28" s="60">
        <v>910982</v>
      </c>
      <c r="K28" s="60">
        <v>163024</v>
      </c>
      <c r="L28" s="60">
        <v>1929192</v>
      </c>
      <c r="M28" s="60">
        <v>5426439</v>
      </c>
      <c r="N28" s="60">
        <v>7518655</v>
      </c>
      <c r="O28" s="60"/>
      <c r="P28" s="60"/>
      <c r="Q28" s="60"/>
      <c r="R28" s="60"/>
      <c r="S28" s="60"/>
      <c r="T28" s="60"/>
      <c r="U28" s="60"/>
      <c r="V28" s="60"/>
      <c r="W28" s="60">
        <v>8429637</v>
      </c>
      <c r="X28" s="60">
        <v>23017218</v>
      </c>
      <c r="Y28" s="60">
        <v>-14587581</v>
      </c>
      <c r="Z28" s="140">
        <v>-63.38</v>
      </c>
      <c r="AA28" s="155">
        <v>33812250</v>
      </c>
    </row>
    <row r="29" spans="1:27" ht="12.75">
      <c r="A29" s="234" t="s">
        <v>134</v>
      </c>
      <c r="B29" s="136"/>
      <c r="C29" s="155"/>
      <c r="D29" s="155"/>
      <c r="E29" s="156">
        <v>9750000</v>
      </c>
      <c r="F29" s="60">
        <v>9750000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9750000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52454344</v>
      </c>
      <c r="D32" s="210">
        <f>SUM(D28:D31)</f>
        <v>0</v>
      </c>
      <c r="E32" s="211">
        <f t="shared" si="5"/>
        <v>43562250</v>
      </c>
      <c r="F32" s="77">
        <f t="shared" si="5"/>
        <v>43562250</v>
      </c>
      <c r="G32" s="77">
        <f t="shared" si="5"/>
        <v>0</v>
      </c>
      <c r="H32" s="77">
        <f t="shared" si="5"/>
        <v>338619</v>
      </c>
      <c r="I32" s="77">
        <f t="shared" si="5"/>
        <v>572363</v>
      </c>
      <c r="J32" s="77">
        <f t="shared" si="5"/>
        <v>910982</v>
      </c>
      <c r="K32" s="77">
        <f t="shared" si="5"/>
        <v>163024</v>
      </c>
      <c r="L32" s="77">
        <f t="shared" si="5"/>
        <v>1929192</v>
      </c>
      <c r="M32" s="77">
        <f t="shared" si="5"/>
        <v>5426439</v>
      </c>
      <c r="N32" s="77">
        <f t="shared" si="5"/>
        <v>7518655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8429637</v>
      </c>
      <c r="X32" s="77">
        <f t="shared" si="5"/>
        <v>23017218</v>
      </c>
      <c r="Y32" s="77">
        <f t="shared" si="5"/>
        <v>-14587581</v>
      </c>
      <c r="Z32" s="212">
        <f>+IF(X32&lt;&gt;0,+(Y32/X32)*100,0)</f>
        <v>-63.376820778253915</v>
      </c>
      <c r="AA32" s="79">
        <f>SUM(AA28:AA31)</f>
        <v>43562250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1321350</v>
      </c>
      <c r="F35" s="60">
        <v>1321350</v>
      </c>
      <c r="G35" s="60"/>
      <c r="H35" s="60">
        <v>3900</v>
      </c>
      <c r="I35" s="60">
        <v>170</v>
      </c>
      <c r="J35" s="60">
        <v>4070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4070</v>
      </c>
      <c r="X35" s="60">
        <v>600950</v>
      </c>
      <c r="Y35" s="60">
        <v>-596880</v>
      </c>
      <c r="Z35" s="140">
        <v>-99.32</v>
      </c>
      <c r="AA35" s="62">
        <v>1321350</v>
      </c>
    </row>
    <row r="36" spans="1:27" ht="12.75">
      <c r="A36" s="238" t="s">
        <v>139</v>
      </c>
      <c r="B36" s="149"/>
      <c r="C36" s="222">
        <f aca="true" t="shared" si="6" ref="C36:Y36">SUM(C32:C35)</f>
        <v>52454344</v>
      </c>
      <c r="D36" s="222">
        <f>SUM(D32:D35)</f>
        <v>0</v>
      </c>
      <c r="E36" s="218">
        <f t="shared" si="6"/>
        <v>44883600</v>
      </c>
      <c r="F36" s="220">
        <f t="shared" si="6"/>
        <v>44883600</v>
      </c>
      <c r="G36" s="220">
        <f t="shared" si="6"/>
        <v>0</v>
      </c>
      <c r="H36" s="220">
        <f t="shared" si="6"/>
        <v>342519</v>
      </c>
      <c r="I36" s="220">
        <f t="shared" si="6"/>
        <v>572533</v>
      </c>
      <c r="J36" s="220">
        <f t="shared" si="6"/>
        <v>915052</v>
      </c>
      <c r="K36" s="220">
        <f t="shared" si="6"/>
        <v>163024</v>
      </c>
      <c r="L36" s="220">
        <f t="shared" si="6"/>
        <v>1929192</v>
      </c>
      <c r="M36" s="220">
        <f t="shared" si="6"/>
        <v>5426439</v>
      </c>
      <c r="N36" s="220">
        <f t="shared" si="6"/>
        <v>7518655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8433707</v>
      </c>
      <c r="X36" s="220">
        <f t="shared" si="6"/>
        <v>23618168</v>
      </c>
      <c r="Y36" s="220">
        <f t="shared" si="6"/>
        <v>-15184461</v>
      </c>
      <c r="Z36" s="221">
        <f>+IF(X36&lt;&gt;0,+(Y36/X36)*100,0)</f>
        <v>-64.29144292647932</v>
      </c>
      <c r="AA36" s="239">
        <f>SUM(AA32:AA35)</f>
        <v>44883600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2955</v>
      </c>
      <c r="D6" s="155"/>
      <c r="E6" s="59">
        <v>1821586</v>
      </c>
      <c r="F6" s="60">
        <v>1821586</v>
      </c>
      <c r="G6" s="60">
        <v>859046</v>
      </c>
      <c r="H6" s="60">
        <v>5994441</v>
      </c>
      <c r="I6" s="60">
        <v>4299726</v>
      </c>
      <c r="J6" s="60">
        <v>4299726</v>
      </c>
      <c r="K6" s="60">
        <v>3246688</v>
      </c>
      <c r="L6" s="60">
        <v>642033</v>
      </c>
      <c r="M6" s="60">
        <v>2795032</v>
      </c>
      <c r="N6" s="60">
        <v>2795032</v>
      </c>
      <c r="O6" s="60"/>
      <c r="P6" s="60"/>
      <c r="Q6" s="60"/>
      <c r="R6" s="60"/>
      <c r="S6" s="60"/>
      <c r="T6" s="60"/>
      <c r="U6" s="60"/>
      <c r="V6" s="60"/>
      <c r="W6" s="60">
        <v>2795032</v>
      </c>
      <c r="X6" s="60">
        <v>910793</v>
      </c>
      <c r="Y6" s="60">
        <v>1884239</v>
      </c>
      <c r="Z6" s="140">
        <v>206.88</v>
      </c>
      <c r="AA6" s="62">
        <v>1821586</v>
      </c>
    </row>
    <row r="7" spans="1:27" ht="12.75">
      <c r="A7" s="249" t="s">
        <v>144</v>
      </c>
      <c r="B7" s="182"/>
      <c r="C7" s="155">
        <v>1002806</v>
      </c>
      <c r="D7" s="155"/>
      <c r="E7" s="59">
        <v>1050411</v>
      </c>
      <c r="F7" s="60">
        <v>1050411</v>
      </c>
      <c r="G7" s="60">
        <v>998913</v>
      </c>
      <c r="H7" s="60">
        <v>14171555</v>
      </c>
      <c r="I7" s="60">
        <v>7263760</v>
      </c>
      <c r="J7" s="60">
        <v>7263760</v>
      </c>
      <c r="K7" s="60">
        <v>1271366</v>
      </c>
      <c r="L7" s="60">
        <v>21410</v>
      </c>
      <c r="M7" s="60">
        <v>26590</v>
      </c>
      <c r="N7" s="60">
        <v>26590</v>
      </c>
      <c r="O7" s="60"/>
      <c r="P7" s="60"/>
      <c r="Q7" s="60"/>
      <c r="R7" s="60"/>
      <c r="S7" s="60"/>
      <c r="T7" s="60"/>
      <c r="U7" s="60"/>
      <c r="V7" s="60"/>
      <c r="W7" s="60">
        <v>26590</v>
      </c>
      <c r="X7" s="60">
        <v>525206</v>
      </c>
      <c r="Y7" s="60">
        <v>-498616</v>
      </c>
      <c r="Z7" s="140">
        <v>-94.94</v>
      </c>
      <c r="AA7" s="62">
        <v>1050411</v>
      </c>
    </row>
    <row r="8" spans="1:27" ht="12.75">
      <c r="A8" s="249" t="s">
        <v>145</v>
      </c>
      <c r="B8" s="182"/>
      <c r="C8" s="155">
        <v>28874343</v>
      </c>
      <c r="D8" s="155"/>
      <c r="E8" s="59">
        <v>35154037</v>
      </c>
      <c r="F8" s="60">
        <v>35154037</v>
      </c>
      <c r="G8" s="60">
        <v>34114416</v>
      </c>
      <c r="H8" s="60">
        <v>24328595</v>
      </c>
      <c r="I8" s="60">
        <v>24328524</v>
      </c>
      <c r="J8" s="60">
        <v>24328524</v>
      </c>
      <c r="K8" s="60">
        <v>24328424</v>
      </c>
      <c r="L8" s="60">
        <v>24328139</v>
      </c>
      <c r="M8" s="60">
        <v>24328164</v>
      </c>
      <c r="N8" s="60">
        <v>24328164</v>
      </c>
      <c r="O8" s="60"/>
      <c r="P8" s="60"/>
      <c r="Q8" s="60"/>
      <c r="R8" s="60"/>
      <c r="S8" s="60"/>
      <c r="T8" s="60"/>
      <c r="U8" s="60"/>
      <c r="V8" s="60"/>
      <c r="W8" s="60">
        <v>24328164</v>
      </c>
      <c r="X8" s="60">
        <v>17577019</v>
      </c>
      <c r="Y8" s="60">
        <v>6751145</v>
      </c>
      <c r="Z8" s="140">
        <v>38.41</v>
      </c>
      <c r="AA8" s="62">
        <v>35154037</v>
      </c>
    </row>
    <row r="9" spans="1:27" ht="12.75">
      <c r="A9" s="249" t="s">
        <v>146</v>
      </c>
      <c r="B9" s="182"/>
      <c r="C9" s="155">
        <v>5437406</v>
      </c>
      <c r="D9" s="155"/>
      <c r="E9" s="59">
        <v>17167249</v>
      </c>
      <c r="F9" s="60">
        <v>17167249</v>
      </c>
      <c r="G9" s="60">
        <v>54051202</v>
      </c>
      <c r="H9" s="60">
        <v>71086413</v>
      </c>
      <c r="I9" s="60">
        <v>75628154</v>
      </c>
      <c r="J9" s="60">
        <v>75628154</v>
      </c>
      <c r="K9" s="60">
        <v>64934138</v>
      </c>
      <c r="L9" s="60">
        <v>69719560</v>
      </c>
      <c r="M9" s="60">
        <v>69531596</v>
      </c>
      <c r="N9" s="60">
        <v>69531596</v>
      </c>
      <c r="O9" s="60"/>
      <c r="P9" s="60"/>
      <c r="Q9" s="60"/>
      <c r="R9" s="60"/>
      <c r="S9" s="60"/>
      <c r="T9" s="60"/>
      <c r="U9" s="60"/>
      <c r="V9" s="60"/>
      <c r="W9" s="60">
        <v>69531596</v>
      </c>
      <c r="X9" s="60">
        <v>8583625</v>
      </c>
      <c r="Y9" s="60">
        <v>60947971</v>
      </c>
      <c r="Z9" s="140">
        <v>710.05</v>
      </c>
      <c r="AA9" s="62">
        <v>17167249</v>
      </c>
    </row>
    <row r="10" spans="1:27" ht="12.75">
      <c r="A10" s="249" t="s">
        <v>147</v>
      </c>
      <c r="B10" s="182"/>
      <c r="C10" s="155">
        <v>6764128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6943507</v>
      </c>
      <c r="D11" s="155"/>
      <c r="E11" s="59">
        <v>6833888</v>
      </c>
      <c r="F11" s="60">
        <v>6833888</v>
      </c>
      <c r="G11" s="60">
        <v>6833887</v>
      </c>
      <c r="H11" s="60">
        <v>6701254</v>
      </c>
      <c r="I11" s="60">
        <v>6945904</v>
      </c>
      <c r="J11" s="60">
        <v>6945904</v>
      </c>
      <c r="K11" s="60">
        <v>7037938</v>
      </c>
      <c r="L11" s="60">
        <v>6968424</v>
      </c>
      <c r="M11" s="60">
        <v>7217179</v>
      </c>
      <c r="N11" s="60">
        <v>7217179</v>
      </c>
      <c r="O11" s="60"/>
      <c r="P11" s="60"/>
      <c r="Q11" s="60"/>
      <c r="R11" s="60"/>
      <c r="S11" s="60"/>
      <c r="T11" s="60"/>
      <c r="U11" s="60"/>
      <c r="V11" s="60"/>
      <c r="W11" s="60">
        <v>7217179</v>
      </c>
      <c r="X11" s="60">
        <v>3416944</v>
      </c>
      <c r="Y11" s="60">
        <v>3800235</v>
      </c>
      <c r="Z11" s="140">
        <v>111.22</v>
      </c>
      <c r="AA11" s="62">
        <v>6833888</v>
      </c>
    </row>
    <row r="12" spans="1:27" ht="12.75">
      <c r="A12" s="250" t="s">
        <v>56</v>
      </c>
      <c r="B12" s="251"/>
      <c r="C12" s="168">
        <f aca="true" t="shared" si="0" ref="C12:Y12">SUM(C6:C11)</f>
        <v>49025145</v>
      </c>
      <c r="D12" s="168">
        <f>SUM(D6:D11)</f>
        <v>0</v>
      </c>
      <c r="E12" s="72">
        <f t="shared" si="0"/>
        <v>62027171</v>
      </c>
      <c r="F12" s="73">
        <f t="shared" si="0"/>
        <v>62027171</v>
      </c>
      <c r="G12" s="73">
        <f t="shared" si="0"/>
        <v>96857464</v>
      </c>
      <c r="H12" s="73">
        <f t="shared" si="0"/>
        <v>122282258</v>
      </c>
      <c r="I12" s="73">
        <f t="shared" si="0"/>
        <v>118466068</v>
      </c>
      <c r="J12" s="73">
        <f t="shared" si="0"/>
        <v>118466068</v>
      </c>
      <c r="K12" s="73">
        <f t="shared" si="0"/>
        <v>100818554</v>
      </c>
      <c r="L12" s="73">
        <f t="shared" si="0"/>
        <v>101679566</v>
      </c>
      <c r="M12" s="73">
        <f t="shared" si="0"/>
        <v>103898561</v>
      </c>
      <c r="N12" s="73">
        <f t="shared" si="0"/>
        <v>103898561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103898561</v>
      </c>
      <c r="X12" s="73">
        <f t="shared" si="0"/>
        <v>31013587</v>
      </c>
      <c r="Y12" s="73">
        <f t="shared" si="0"/>
        <v>72884974</v>
      </c>
      <c r="Z12" s="170">
        <f>+IF(X12&lt;&gt;0,+(Y12/X12)*100,0)</f>
        <v>235.00981682641222</v>
      </c>
      <c r="AA12" s="74">
        <f>SUM(AA6:AA11)</f>
        <v>62027171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2648000</v>
      </c>
      <c r="F16" s="60">
        <v>2648000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1324000</v>
      </c>
      <c r="Y16" s="159">
        <v>-1324000</v>
      </c>
      <c r="Z16" s="141">
        <v>-100</v>
      </c>
      <c r="AA16" s="225">
        <v>2648000</v>
      </c>
    </row>
    <row r="17" spans="1:27" ht="12.75">
      <c r="A17" s="249" t="s">
        <v>152</v>
      </c>
      <c r="B17" s="182"/>
      <c r="C17" s="155">
        <v>67783409</v>
      </c>
      <c r="D17" s="155"/>
      <c r="E17" s="59">
        <v>67783409</v>
      </c>
      <c r="F17" s="60">
        <v>67783409</v>
      </c>
      <c r="G17" s="60">
        <v>67783409</v>
      </c>
      <c r="H17" s="60">
        <v>67783409</v>
      </c>
      <c r="I17" s="60">
        <v>67783409</v>
      </c>
      <c r="J17" s="60">
        <v>67783409</v>
      </c>
      <c r="K17" s="60">
        <v>67783409</v>
      </c>
      <c r="L17" s="60">
        <v>67783409</v>
      </c>
      <c r="M17" s="60">
        <v>67783409</v>
      </c>
      <c r="N17" s="60">
        <v>67783409</v>
      </c>
      <c r="O17" s="60"/>
      <c r="P17" s="60"/>
      <c r="Q17" s="60"/>
      <c r="R17" s="60"/>
      <c r="S17" s="60"/>
      <c r="T17" s="60"/>
      <c r="U17" s="60"/>
      <c r="V17" s="60"/>
      <c r="W17" s="60">
        <v>67783409</v>
      </c>
      <c r="X17" s="60">
        <v>33891705</v>
      </c>
      <c r="Y17" s="60">
        <v>33891704</v>
      </c>
      <c r="Z17" s="140">
        <v>100</v>
      </c>
      <c r="AA17" s="62">
        <v>67783409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1099664216</v>
      </c>
      <c r="D19" s="155"/>
      <c r="E19" s="59">
        <v>1115050745</v>
      </c>
      <c r="F19" s="60">
        <v>1115050745</v>
      </c>
      <c r="G19" s="60">
        <v>1131311613</v>
      </c>
      <c r="H19" s="60">
        <v>1113272565</v>
      </c>
      <c r="I19" s="60">
        <v>1113272565</v>
      </c>
      <c r="J19" s="60">
        <v>1113272565</v>
      </c>
      <c r="K19" s="60">
        <v>1113272565</v>
      </c>
      <c r="L19" s="60">
        <v>1114122199</v>
      </c>
      <c r="M19" s="60">
        <v>1114301916</v>
      </c>
      <c r="N19" s="60">
        <v>1114301916</v>
      </c>
      <c r="O19" s="60"/>
      <c r="P19" s="60"/>
      <c r="Q19" s="60"/>
      <c r="R19" s="60"/>
      <c r="S19" s="60"/>
      <c r="T19" s="60"/>
      <c r="U19" s="60"/>
      <c r="V19" s="60"/>
      <c r="W19" s="60">
        <v>1114301916</v>
      </c>
      <c r="X19" s="60">
        <v>557525373</v>
      </c>
      <c r="Y19" s="60">
        <v>556776543</v>
      </c>
      <c r="Z19" s="140">
        <v>99.87</v>
      </c>
      <c r="AA19" s="62">
        <v>1115050745</v>
      </c>
    </row>
    <row r="20" spans="1:27" ht="12.75">
      <c r="A20" s="249" t="s">
        <v>155</v>
      </c>
      <c r="B20" s="182"/>
      <c r="C20" s="155">
        <v>13452791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155558</v>
      </c>
      <c r="D22" s="155"/>
      <c r="E22" s="59">
        <v>252863</v>
      </c>
      <c r="F22" s="60">
        <v>252863</v>
      </c>
      <c r="G22" s="60">
        <v>1293262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126432</v>
      </c>
      <c r="Y22" s="60">
        <v>-126432</v>
      </c>
      <c r="Z22" s="140">
        <v>-100</v>
      </c>
      <c r="AA22" s="62">
        <v>252863</v>
      </c>
    </row>
    <row r="23" spans="1:27" ht="12.75">
      <c r="A23" s="249" t="s">
        <v>158</v>
      </c>
      <c r="B23" s="182"/>
      <c r="C23" s="155"/>
      <c r="D23" s="155"/>
      <c r="E23" s="59">
        <v>13452791</v>
      </c>
      <c r="F23" s="60">
        <v>13452791</v>
      </c>
      <c r="G23" s="159">
        <v>13452791</v>
      </c>
      <c r="H23" s="159">
        <v>2530642</v>
      </c>
      <c r="I23" s="159">
        <v>2530642</v>
      </c>
      <c r="J23" s="60">
        <v>2530642</v>
      </c>
      <c r="K23" s="159">
        <v>2530642</v>
      </c>
      <c r="L23" s="159">
        <v>66355</v>
      </c>
      <c r="M23" s="60">
        <v>70674</v>
      </c>
      <c r="N23" s="159">
        <v>70674</v>
      </c>
      <c r="O23" s="159"/>
      <c r="P23" s="159"/>
      <c r="Q23" s="60"/>
      <c r="R23" s="159"/>
      <c r="S23" s="159"/>
      <c r="T23" s="60"/>
      <c r="U23" s="159"/>
      <c r="V23" s="159"/>
      <c r="W23" s="159">
        <v>70674</v>
      </c>
      <c r="X23" s="60">
        <v>6726396</v>
      </c>
      <c r="Y23" s="159">
        <v>-6655722</v>
      </c>
      <c r="Z23" s="141">
        <v>-98.95</v>
      </c>
      <c r="AA23" s="225">
        <v>13452791</v>
      </c>
    </row>
    <row r="24" spans="1:27" ht="12.75">
      <c r="A24" s="250" t="s">
        <v>57</v>
      </c>
      <c r="B24" s="253"/>
      <c r="C24" s="168">
        <f aca="true" t="shared" si="1" ref="C24:Y24">SUM(C15:C23)</f>
        <v>1181055974</v>
      </c>
      <c r="D24" s="168">
        <f>SUM(D15:D23)</f>
        <v>0</v>
      </c>
      <c r="E24" s="76">
        <f t="shared" si="1"/>
        <v>1199187808</v>
      </c>
      <c r="F24" s="77">
        <f t="shared" si="1"/>
        <v>1199187808</v>
      </c>
      <c r="G24" s="77">
        <f t="shared" si="1"/>
        <v>1213841075</v>
      </c>
      <c r="H24" s="77">
        <f t="shared" si="1"/>
        <v>1183586616</v>
      </c>
      <c r="I24" s="77">
        <f t="shared" si="1"/>
        <v>1183586616</v>
      </c>
      <c r="J24" s="77">
        <f t="shared" si="1"/>
        <v>1183586616</v>
      </c>
      <c r="K24" s="77">
        <f t="shared" si="1"/>
        <v>1183586616</v>
      </c>
      <c r="L24" s="77">
        <f t="shared" si="1"/>
        <v>1181971963</v>
      </c>
      <c r="M24" s="77">
        <f t="shared" si="1"/>
        <v>1182155999</v>
      </c>
      <c r="N24" s="77">
        <f t="shared" si="1"/>
        <v>1182155999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1182155999</v>
      </c>
      <c r="X24" s="77">
        <f t="shared" si="1"/>
        <v>599593906</v>
      </c>
      <c r="Y24" s="77">
        <f t="shared" si="1"/>
        <v>582562093</v>
      </c>
      <c r="Z24" s="212">
        <f>+IF(X24&lt;&gt;0,+(Y24/X24)*100,0)</f>
        <v>97.15944194402803</v>
      </c>
      <c r="AA24" s="79">
        <f>SUM(AA15:AA23)</f>
        <v>1199187808</v>
      </c>
    </row>
    <row r="25" spans="1:27" ht="12.75">
      <c r="A25" s="250" t="s">
        <v>159</v>
      </c>
      <c r="B25" s="251"/>
      <c r="C25" s="168">
        <f aca="true" t="shared" si="2" ref="C25:Y25">+C12+C24</f>
        <v>1230081119</v>
      </c>
      <c r="D25" s="168">
        <f>+D12+D24</f>
        <v>0</v>
      </c>
      <c r="E25" s="72">
        <f t="shared" si="2"/>
        <v>1261214979</v>
      </c>
      <c r="F25" s="73">
        <f t="shared" si="2"/>
        <v>1261214979</v>
      </c>
      <c r="G25" s="73">
        <f t="shared" si="2"/>
        <v>1310698539</v>
      </c>
      <c r="H25" s="73">
        <f t="shared" si="2"/>
        <v>1305868874</v>
      </c>
      <c r="I25" s="73">
        <f t="shared" si="2"/>
        <v>1302052684</v>
      </c>
      <c r="J25" s="73">
        <f t="shared" si="2"/>
        <v>1302052684</v>
      </c>
      <c r="K25" s="73">
        <f t="shared" si="2"/>
        <v>1284405170</v>
      </c>
      <c r="L25" s="73">
        <f t="shared" si="2"/>
        <v>1283651529</v>
      </c>
      <c r="M25" s="73">
        <f t="shared" si="2"/>
        <v>1286054560</v>
      </c>
      <c r="N25" s="73">
        <f t="shared" si="2"/>
        <v>1286054560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1286054560</v>
      </c>
      <c r="X25" s="73">
        <f t="shared" si="2"/>
        <v>630607493</v>
      </c>
      <c r="Y25" s="73">
        <f t="shared" si="2"/>
        <v>655447067</v>
      </c>
      <c r="Z25" s="170">
        <f>+IF(X25&lt;&gt;0,+(Y25/X25)*100,0)</f>
        <v>103.93899125458061</v>
      </c>
      <c r="AA25" s="74">
        <f>+AA12+AA24</f>
        <v>1261214979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11894348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2996796</v>
      </c>
      <c r="D31" s="155"/>
      <c r="E31" s="59">
        <v>3079120</v>
      </c>
      <c r="F31" s="60">
        <v>3079120</v>
      </c>
      <c r="G31" s="60">
        <v>2979120</v>
      </c>
      <c r="H31" s="60">
        <v>3025567</v>
      </c>
      <c r="I31" s="60">
        <v>3020154</v>
      </c>
      <c r="J31" s="60">
        <v>3020154</v>
      </c>
      <c r="K31" s="60">
        <v>3036307</v>
      </c>
      <c r="L31" s="60">
        <v>3067979</v>
      </c>
      <c r="M31" s="60">
        <v>3082190</v>
      </c>
      <c r="N31" s="60">
        <v>3082190</v>
      </c>
      <c r="O31" s="60"/>
      <c r="P31" s="60"/>
      <c r="Q31" s="60"/>
      <c r="R31" s="60"/>
      <c r="S31" s="60"/>
      <c r="T31" s="60"/>
      <c r="U31" s="60"/>
      <c r="V31" s="60"/>
      <c r="W31" s="60">
        <v>3082190</v>
      </c>
      <c r="X31" s="60">
        <v>1539560</v>
      </c>
      <c r="Y31" s="60">
        <v>1542630</v>
      </c>
      <c r="Z31" s="140">
        <v>100.2</v>
      </c>
      <c r="AA31" s="62">
        <v>3079120</v>
      </c>
    </row>
    <row r="32" spans="1:27" ht="12.75">
      <c r="A32" s="249" t="s">
        <v>164</v>
      </c>
      <c r="B32" s="182"/>
      <c r="C32" s="155">
        <v>132426407</v>
      </c>
      <c r="D32" s="155"/>
      <c r="E32" s="59">
        <v>90278914</v>
      </c>
      <c r="F32" s="60">
        <v>90278914</v>
      </c>
      <c r="G32" s="60">
        <v>96820605</v>
      </c>
      <c r="H32" s="60">
        <v>93212997</v>
      </c>
      <c r="I32" s="60">
        <v>133031984</v>
      </c>
      <c r="J32" s="60">
        <v>133031984</v>
      </c>
      <c r="K32" s="60">
        <v>144914018</v>
      </c>
      <c r="L32" s="60">
        <v>158011398</v>
      </c>
      <c r="M32" s="60">
        <v>167218754</v>
      </c>
      <c r="N32" s="60">
        <v>167218754</v>
      </c>
      <c r="O32" s="60"/>
      <c r="P32" s="60"/>
      <c r="Q32" s="60"/>
      <c r="R32" s="60"/>
      <c r="S32" s="60"/>
      <c r="T32" s="60"/>
      <c r="U32" s="60"/>
      <c r="V32" s="60"/>
      <c r="W32" s="60">
        <v>167218754</v>
      </c>
      <c r="X32" s="60">
        <v>45139457</v>
      </c>
      <c r="Y32" s="60">
        <v>122079297</v>
      </c>
      <c r="Z32" s="140">
        <v>270.45</v>
      </c>
      <c r="AA32" s="62">
        <v>90278914</v>
      </c>
    </row>
    <row r="33" spans="1:27" ht="12.75">
      <c r="A33" s="249" t="s">
        <v>165</v>
      </c>
      <c r="B33" s="182"/>
      <c r="C33" s="155">
        <v>127303</v>
      </c>
      <c r="D33" s="155"/>
      <c r="E33" s="59">
        <v>9109610</v>
      </c>
      <c r="F33" s="60">
        <v>9109610</v>
      </c>
      <c r="G33" s="60">
        <v>9109610</v>
      </c>
      <c r="H33" s="60">
        <v>13006688</v>
      </c>
      <c r="I33" s="60">
        <v>12936860</v>
      </c>
      <c r="J33" s="60">
        <v>12936860</v>
      </c>
      <c r="K33" s="60">
        <v>12723791</v>
      </c>
      <c r="L33" s="60">
        <v>12659753</v>
      </c>
      <c r="M33" s="60">
        <v>12505931</v>
      </c>
      <c r="N33" s="60">
        <v>12505931</v>
      </c>
      <c r="O33" s="60"/>
      <c r="P33" s="60"/>
      <c r="Q33" s="60"/>
      <c r="R33" s="60"/>
      <c r="S33" s="60"/>
      <c r="T33" s="60"/>
      <c r="U33" s="60"/>
      <c r="V33" s="60"/>
      <c r="W33" s="60">
        <v>12505931</v>
      </c>
      <c r="X33" s="60">
        <v>4554805</v>
      </c>
      <c r="Y33" s="60">
        <v>7951126</v>
      </c>
      <c r="Z33" s="140">
        <v>174.57</v>
      </c>
      <c r="AA33" s="62">
        <v>9109610</v>
      </c>
    </row>
    <row r="34" spans="1:27" ht="12.75">
      <c r="A34" s="250" t="s">
        <v>58</v>
      </c>
      <c r="B34" s="251"/>
      <c r="C34" s="168">
        <f aca="true" t="shared" si="3" ref="C34:Y34">SUM(C29:C33)</f>
        <v>147444854</v>
      </c>
      <c r="D34" s="168">
        <f>SUM(D29:D33)</f>
        <v>0</v>
      </c>
      <c r="E34" s="72">
        <f t="shared" si="3"/>
        <v>102467644</v>
      </c>
      <c r="F34" s="73">
        <f t="shared" si="3"/>
        <v>102467644</v>
      </c>
      <c r="G34" s="73">
        <f t="shared" si="3"/>
        <v>108909335</v>
      </c>
      <c r="H34" s="73">
        <f t="shared" si="3"/>
        <v>109245252</v>
      </c>
      <c r="I34" s="73">
        <f t="shared" si="3"/>
        <v>148988998</v>
      </c>
      <c r="J34" s="73">
        <f t="shared" si="3"/>
        <v>148988998</v>
      </c>
      <c r="K34" s="73">
        <f t="shared" si="3"/>
        <v>160674116</v>
      </c>
      <c r="L34" s="73">
        <f t="shared" si="3"/>
        <v>173739130</v>
      </c>
      <c r="M34" s="73">
        <f t="shared" si="3"/>
        <v>182806875</v>
      </c>
      <c r="N34" s="73">
        <f t="shared" si="3"/>
        <v>182806875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182806875</v>
      </c>
      <c r="X34" s="73">
        <f t="shared" si="3"/>
        <v>51233822</v>
      </c>
      <c r="Y34" s="73">
        <f t="shared" si="3"/>
        <v>131573053</v>
      </c>
      <c r="Z34" s="170">
        <f>+IF(X34&lt;&gt;0,+(Y34/X34)*100,0)</f>
        <v>256.8089747432858</v>
      </c>
      <c r="AA34" s="74">
        <f>SUM(AA29:AA33)</f>
        <v>102467644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67824111</v>
      </c>
      <c r="D38" s="155"/>
      <c r="E38" s="59">
        <v>62409767</v>
      </c>
      <c r="F38" s="60">
        <v>62409767</v>
      </c>
      <c r="G38" s="60">
        <v>62409974</v>
      </c>
      <c r="H38" s="60">
        <v>60901359</v>
      </c>
      <c r="I38" s="60">
        <v>60901359</v>
      </c>
      <c r="J38" s="60">
        <v>60901359</v>
      </c>
      <c r="K38" s="60">
        <v>60901359</v>
      </c>
      <c r="L38" s="60">
        <v>60901360</v>
      </c>
      <c r="M38" s="60">
        <v>60901360</v>
      </c>
      <c r="N38" s="60">
        <v>60901360</v>
      </c>
      <c r="O38" s="60"/>
      <c r="P38" s="60"/>
      <c r="Q38" s="60"/>
      <c r="R38" s="60"/>
      <c r="S38" s="60"/>
      <c r="T38" s="60"/>
      <c r="U38" s="60"/>
      <c r="V38" s="60"/>
      <c r="W38" s="60">
        <v>60901360</v>
      </c>
      <c r="X38" s="60">
        <v>31204884</v>
      </c>
      <c r="Y38" s="60">
        <v>29696476</v>
      </c>
      <c r="Z38" s="140">
        <v>95.17</v>
      </c>
      <c r="AA38" s="62">
        <v>62409767</v>
      </c>
    </row>
    <row r="39" spans="1:27" ht="12.75">
      <c r="A39" s="250" t="s">
        <v>59</v>
      </c>
      <c r="B39" s="253"/>
      <c r="C39" s="168">
        <f aca="true" t="shared" si="4" ref="C39:Y39">SUM(C37:C38)</f>
        <v>67824111</v>
      </c>
      <c r="D39" s="168">
        <f>SUM(D37:D38)</f>
        <v>0</v>
      </c>
      <c r="E39" s="76">
        <f t="shared" si="4"/>
        <v>62409767</v>
      </c>
      <c r="F39" s="77">
        <f t="shared" si="4"/>
        <v>62409767</v>
      </c>
      <c r="G39" s="77">
        <f t="shared" si="4"/>
        <v>62409974</v>
      </c>
      <c r="H39" s="77">
        <f t="shared" si="4"/>
        <v>60901359</v>
      </c>
      <c r="I39" s="77">
        <f t="shared" si="4"/>
        <v>60901359</v>
      </c>
      <c r="J39" s="77">
        <f t="shared" si="4"/>
        <v>60901359</v>
      </c>
      <c r="K39" s="77">
        <f t="shared" si="4"/>
        <v>60901359</v>
      </c>
      <c r="L39" s="77">
        <f t="shared" si="4"/>
        <v>60901360</v>
      </c>
      <c r="M39" s="77">
        <f t="shared" si="4"/>
        <v>60901360</v>
      </c>
      <c r="N39" s="77">
        <f t="shared" si="4"/>
        <v>60901360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60901360</v>
      </c>
      <c r="X39" s="77">
        <f t="shared" si="4"/>
        <v>31204884</v>
      </c>
      <c r="Y39" s="77">
        <f t="shared" si="4"/>
        <v>29696476</v>
      </c>
      <c r="Z39" s="212">
        <f>+IF(X39&lt;&gt;0,+(Y39/X39)*100,0)</f>
        <v>95.16611566317633</v>
      </c>
      <c r="AA39" s="79">
        <f>SUM(AA37:AA38)</f>
        <v>62409767</v>
      </c>
    </row>
    <row r="40" spans="1:27" ht="12.75">
      <c r="A40" s="250" t="s">
        <v>167</v>
      </c>
      <c r="B40" s="251"/>
      <c r="C40" s="168">
        <f aca="true" t="shared" si="5" ref="C40:Y40">+C34+C39</f>
        <v>215268965</v>
      </c>
      <c r="D40" s="168">
        <f>+D34+D39</f>
        <v>0</v>
      </c>
      <c r="E40" s="72">
        <f t="shared" si="5"/>
        <v>164877411</v>
      </c>
      <c r="F40" s="73">
        <f t="shared" si="5"/>
        <v>164877411</v>
      </c>
      <c r="G40" s="73">
        <f t="shared" si="5"/>
        <v>171319309</v>
      </c>
      <c r="H40" s="73">
        <f t="shared" si="5"/>
        <v>170146611</v>
      </c>
      <c r="I40" s="73">
        <f t="shared" si="5"/>
        <v>209890357</v>
      </c>
      <c r="J40" s="73">
        <f t="shared" si="5"/>
        <v>209890357</v>
      </c>
      <c r="K40" s="73">
        <f t="shared" si="5"/>
        <v>221575475</v>
      </c>
      <c r="L40" s="73">
        <f t="shared" si="5"/>
        <v>234640490</v>
      </c>
      <c r="M40" s="73">
        <f t="shared" si="5"/>
        <v>243708235</v>
      </c>
      <c r="N40" s="73">
        <f t="shared" si="5"/>
        <v>243708235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243708235</v>
      </c>
      <c r="X40" s="73">
        <f t="shared" si="5"/>
        <v>82438706</v>
      </c>
      <c r="Y40" s="73">
        <f t="shared" si="5"/>
        <v>161269529</v>
      </c>
      <c r="Z40" s="170">
        <f>+IF(X40&lt;&gt;0,+(Y40/X40)*100,0)</f>
        <v>195.62355697334698</v>
      </c>
      <c r="AA40" s="74">
        <f>+AA34+AA39</f>
        <v>164877411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1014812154</v>
      </c>
      <c r="D42" s="257">
        <f>+D25-D40</f>
        <v>0</v>
      </c>
      <c r="E42" s="258">
        <f t="shared" si="6"/>
        <v>1096337568</v>
      </c>
      <c r="F42" s="259">
        <f t="shared" si="6"/>
        <v>1096337568</v>
      </c>
      <c r="G42" s="259">
        <f t="shared" si="6"/>
        <v>1139379230</v>
      </c>
      <c r="H42" s="259">
        <f t="shared" si="6"/>
        <v>1135722263</v>
      </c>
      <c r="I42" s="259">
        <f t="shared" si="6"/>
        <v>1092162327</v>
      </c>
      <c r="J42" s="259">
        <f t="shared" si="6"/>
        <v>1092162327</v>
      </c>
      <c r="K42" s="259">
        <f t="shared" si="6"/>
        <v>1062829695</v>
      </c>
      <c r="L42" s="259">
        <f t="shared" si="6"/>
        <v>1049011039</v>
      </c>
      <c r="M42" s="259">
        <f t="shared" si="6"/>
        <v>1042346325</v>
      </c>
      <c r="N42" s="259">
        <f t="shared" si="6"/>
        <v>1042346325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1042346325</v>
      </c>
      <c r="X42" s="259">
        <f t="shared" si="6"/>
        <v>548168787</v>
      </c>
      <c r="Y42" s="259">
        <f t="shared" si="6"/>
        <v>494177538</v>
      </c>
      <c r="Z42" s="260">
        <f>+IF(X42&lt;&gt;0,+(Y42/X42)*100,0)</f>
        <v>90.15061596347331</v>
      </c>
      <c r="AA42" s="261">
        <f>+AA25-AA40</f>
        <v>1096337568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1014812154</v>
      </c>
      <c r="D45" s="155"/>
      <c r="E45" s="59">
        <v>1083295510</v>
      </c>
      <c r="F45" s="60">
        <v>1083295510</v>
      </c>
      <c r="G45" s="60">
        <v>1126337275</v>
      </c>
      <c r="H45" s="60">
        <v>1125213366</v>
      </c>
      <c r="I45" s="60">
        <v>1081653430</v>
      </c>
      <c r="J45" s="60">
        <v>1081653430</v>
      </c>
      <c r="K45" s="60">
        <v>1052320798</v>
      </c>
      <c r="L45" s="60">
        <v>1035971687</v>
      </c>
      <c r="M45" s="60">
        <v>1029307239</v>
      </c>
      <c r="N45" s="60">
        <v>1029307239</v>
      </c>
      <c r="O45" s="60"/>
      <c r="P45" s="60"/>
      <c r="Q45" s="60"/>
      <c r="R45" s="60"/>
      <c r="S45" s="60"/>
      <c r="T45" s="60"/>
      <c r="U45" s="60"/>
      <c r="V45" s="60"/>
      <c r="W45" s="60">
        <v>1029307239</v>
      </c>
      <c r="X45" s="60">
        <v>541647755</v>
      </c>
      <c r="Y45" s="60">
        <v>487659484</v>
      </c>
      <c r="Z45" s="139">
        <v>90.03</v>
      </c>
      <c r="AA45" s="62">
        <v>1083295510</v>
      </c>
    </row>
    <row r="46" spans="1:27" ht="12.75">
      <c r="A46" s="249" t="s">
        <v>171</v>
      </c>
      <c r="B46" s="182"/>
      <c r="C46" s="155"/>
      <c r="D46" s="155"/>
      <c r="E46" s="59">
        <v>13042058</v>
      </c>
      <c r="F46" s="60">
        <v>13042058</v>
      </c>
      <c r="G46" s="60">
        <v>13041955</v>
      </c>
      <c r="H46" s="60">
        <v>10508897</v>
      </c>
      <c r="I46" s="60">
        <v>10508897</v>
      </c>
      <c r="J46" s="60">
        <v>10508897</v>
      </c>
      <c r="K46" s="60">
        <v>10508897</v>
      </c>
      <c r="L46" s="60">
        <v>13039352</v>
      </c>
      <c r="M46" s="60">
        <v>13039086</v>
      </c>
      <c r="N46" s="60">
        <v>13039086</v>
      </c>
      <c r="O46" s="60"/>
      <c r="P46" s="60"/>
      <c r="Q46" s="60"/>
      <c r="R46" s="60"/>
      <c r="S46" s="60"/>
      <c r="T46" s="60"/>
      <c r="U46" s="60"/>
      <c r="V46" s="60"/>
      <c r="W46" s="60">
        <v>13039086</v>
      </c>
      <c r="X46" s="60">
        <v>6521029</v>
      </c>
      <c r="Y46" s="60">
        <v>6518057</v>
      </c>
      <c r="Z46" s="139">
        <v>99.95</v>
      </c>
      <c r="AA46" s="62">
        <v>13042058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1014812154</v>
      </c>
      <c r="D48" s="217">
        <f>SUM(D45:D47)</f>
        <v>0</v>
      </c>
      <c r="E48" s="264">
        <f t="shared" si="7"/>
        <v>1096337568</v>
      </c>
      <c r="F48" s="219">
        <f t="shared" si="7"/>
        <v>1096337568</v>
      </c>
      <c r="G48" s="219">
        <f t="shared" si="7"/>
        <v>1139379230</v>
      </c>
      <c r="H48" s="219">
        <f t="shared" si="7"/>
        <v>1135722263</v>
      </c>
      <c r="I48" s="219">
        <f t="shared" si="7"/>
        <v>1092162327</v>
      </c>
      <c r="J48" s="219">
        <f t="shared" si="7"/>
        <v>1092162327</v>
      </c>
      <c r="K48" s="219">
        <f t="shared" si="7"/>
        <v>1062829695</v>
      </c>
      <c r="L48" s="219">
        <f t="shared" si="7"/>
        <v>1049011039</v>
      </c>
      <c r="M48" s="219">
        <f t="shared" si="7"/>
        <v>1042346325</v>
      </c>
      <c r="N48" s="219">
        <f t="shared" si="7"/>
        <v>1042346325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1042346325</v>
      </c>
      <c r="X48" s="219">
        <f t="shared" si="7"/>
        <v>548168784</v>
      </c>
      <c r="Y48" s="219">
        <f t="shared" si="7"/>
        <v>494177541</v>
      </c>
      <c r="Z48" s="265">
        <f>+IF(X48&lt;&gt;0,+(Y48/X48)*100,0)</f>
        <v>90.15061700412332</v>
      </c>
      <c r="AA48" s="232">
        <f>SUM(AA45:AA47)</f>
        <v>1096337568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24968931</v>
      </c>
      <c r="D6" s="155"/>
      <c r="E6" s="59">
        <v>27508716</v>
      </c>
      <c r="F6" s="60">
        <v>27508716</v>
      </c>
      <c r="G6" s="60">
        <v>1850977</v>
      </c>
      <c r="H6" s="60">
        <v>9489936</v>
      </c>
      <c r="I6" s="60">
        <v>3157121</v>
      </c>
      <c r="J6" s="60">
        <v>14498034</v>
      </c>
      <c r="K6" s="60">
        <v>2692989</v>
      </c>
      <c r="L6" s="60">
        <v>1808901</v>
      </c>
      <c r="M6" s="60">
        <v>1404304</v>
      </c>
      <c r="N6" s="60">
        <v>5906194</v>
      </c>
      <c r="O6" s="60"/>
      <c r="P6" s="60"/>
      <c r="Q6" s="60"/>
      <c r="R6" s="60"/>
      <c r="S6" s="60"/>
      <c r="T6" s="60"/>
      <c r="U6" s="60"/>
      <c r="V6" s="60"/>
      <c r="W6" s="60">
        <v>20404228</v>
      </c>
      <c r="X6" s="60">
        <v>19993574</v>
      </c>
      <c r="Y6" s="60">
        <v>410654</v>
      </c>
      <c r="Z6" s="140">
        <v>2.05</v>
      </c>
      <c r="AA6" s="62">
        <v>27508716</v>
      </c>
    </row>
    <row r="7" spans="1:27" ht="12.75">
      <c r="A7" s="249" t="s">
        <v>32</v>
      </c>
      <c r="B7" s="182"/>
      <c r="C7" s="155">
        <v>135776044</v>
      </c>
      <c r="D7" s="155"/>
      <c r="E7" s="59">
        <v>142100591</v>
      </c>
      <c r="F7" s="60">
        <v>142100591</v>
      </c>
      <c r="G7" s="60">
        <v>7988893</v>
      </c>
      <c r="H7" s="60">
        <v>11637081</v>
      </c>
      <c r="I7" s="60">
        <v>10393960</v>
      </c>
      <c r="J7" s="60">
        <v>30019934</v>
      </c>
      <c r="K7" s="60">
        <v>11873306</v>
      </c>
      <c r="L7" s="60">
        <v>10092064</v>
      </c>
      <c r="M7" s="60">
        <v>7256329</v>
      </c>
      <c r="N7" s="60">
        <v>29221699</v>
      </c>
      <c r="O7" s="60"/>
      <c r="P7" s="60"/>
      <c r="Q7" s="60"/>
      <c r="R7" s="60"/>
      <c r="S7" s="60"/>
      <c r="T7" s="60"/>
      <c r="U7" s="60"/>
      <c r="V7" s="60"/>
      <c r="W7" s="60">
        <v>59241633</v>
      </c>
      <c r="X7" s="60">
        <v>71529313</v>
      </c>
      <c r="Y7" s="60">
        <v>-12287680</v>
      </c>
      <c r="Z7" s="140">
        <v>-17.18</v>
      </c>
      <c r="AA7" s="62">
        <v>142100591</v>
      </c>
    </row>
    <row r="8" spans="1:27" ht="12.75">
      <c r="A8" s="249" t="s">
        <v>178</v>
      </c>
      <c r="B8" s="182"/>
      <c r="C8" s="155">
        <v>8892879</v>
      </c>
      <c r="D8" s="155"/>
      <c r="E8" s="59">
        <v>6256486</v>
      </c>
      <c r="F8" s="60">
        <v>6256486</v>
      </c>
      <c r="G8" s="60">
        <v>1881462</v>
      </c>
      <c r="H8" s="60">
        <v>3113121</v>
      </c>
      <c r="I8" s="60">
        <v>1747829</v>
      </c>
      <c r="J8" s="60">
        <v>6742412</v>
      </c>
      <c r="K8" s="60">
        <v>2082031</v>
      </c>
      <c r="L8" s="60">
        <v>7940116</v>
      </c>
      <c r="M8" s="60">
        <v>10013545</v>
      </c>
      <c r="N8" s="60">
        <v>20035692</v>
      </c>
      <c r="O8" s="60"/>
      <c r="P8" s="60"/>
      <c r="Q8" s="60"/>
      <c r="R8" s="60"/>
      <c r="S8" s="60"/>
      <c r="T8" s="60"/>
      <c r="U8" s="60"/>
      <c r="V8" s="60"/>
      <c r="W8" s="60">
        <v>26778104</v>
      </c>
      <c r="X8" s="60">
        <v>3134659</v>
      </c>
      <c r="Y8" s="60">
        <v>23643445</v>
      </c>
      <c r="Z8" s="140">
        <v>754.26</v>
      </c>
      <c r="AA8" s="62">
        <v>6256486</v>
      </c>
    </row>
    <row r="9" spans="1:27" ht="12.75">
      <c r="A9" s="249" t="s">
        <v>179</v>
      </c>
      <c r="B9" s="182"/>
      <c r="C9" s="155">
        <v>115191194</v>
      </c>
      <c r="D9" s="155"/>
      <c r="E9" s="59">
        <v>97441112</v>
      </c>
      <c r="F9" s="60">
        <v>97441112</v>
      </c>
      <c r="G9" s="60">
        <v>34699000</v>
      </c>
      <c r="H9" s="60">
        <v>6751575</v>
      </c>
      <c r="I9" s="60"/>
      <c r="J9" s="60">
        <v>41450575</v>
      </c>
      <c r="K9" s="60"/>
      <c r="L9" s="60">
        <v>934975</v>
      </c>
      <c r="M9" s="60">
        <v>27759000</v>
      </c>
      <c r="N9" s="60">
        <v>28693975</v>
      </c>
      <c r="O9" s="60"/>
      <c r="P9" s="60"/>
      <c r="Q9" s="60"/>
      <c r="R9" s="60"/>
      <c r="S9" s="60"/>
      <c r="T9" s="60"/>
      <c r="U9" s="60"/>
      <c r="V9" s="60"/>
      <c r="W9" s="60">
        <v>70144550</v>
      </c>
      <c r="X9" s="60">
        <v>73080834</v>
      </c>
      <c r="Y9" s="60">
        <v>-2936284</v>
      </c>
      <c r="Z9" s="140">
        <v>-4.02</v>
      </c>
      <c r="AA9" s="62">
        <v>97441112</v>
      </c>
    </row>
    <row r="10" spans="1:27" ht="12.75">
      <c r="A10" s="249" t="s">
        <v>180</v>
      </c>
      <c r="B10" s="182"/>
      <c r="C10" s="155">
        <v>54995982</v>
      </c>
      <c r="D10" s="155"/>
      <c r="E10" s="59">
        <v>44517000</v>
      </c>
      <c r="F10" s="60">
        <v>44517000</v>
      </c>
      <c r="G10" s="60">
        <v>8114486</v>
      </c>
      <c r="H10" s="60">
        <v>41000</v>
      </c>
      <c r="I10" s="60"/>
      <c r="J10" s="60">
        <v>8155486</v>
      </c>
      <c r="K10" s="60">
        <v>2500000</v>
      </c>
      <c r="L10" s="60">
        <v>1546788</v>
      </c>
      <c r="M10" s="60"/>
      <c r="N10" s="60">
        <v>4046788</v>
      </c>
      <c r="O10" s="60"/>
      <c r="P10" s="60"/>
      <c r="Q10" s="60"/>
      <c r="R10" s="60"/>
      <c r="S10" s="60"/>
      <c r="T10" s="60"/>
      <c r="U10" s="60"/>
      <c r="V10" s="60"/>
      <c r="W10" s="60">
        <v>12202274</v>
      </c>
      <c r="X10" s="60">
        <v>33387750</v>
      </c>
      <c r="Y10" s="60">
        <v>-21185476</v>
      </c>
      <c r="Z10" s="140">
        <v>-63.45</v>
      </c>
      <c r="AA10" s="62">
        <v>44517000</v>
      </c>
    </row>
    <row r="11" spans="1:27" ht="12.75">
      <c r="A11" s="249" t="s">
        <v>181</v>
      </c>
      <c r="B11" s="182"/>
      <c r="C11" s="155">
        <v>11469497</v>
      </c>
      <c r="D11" s="155"/>
      <c r="E11" s="59">
        <v>11048772</v>
      </c>
      <c r="F11" s="60">
        <v>11048772</v>
      </c>
      <c r="G11" s="60">
        <v>36257</v>
      </c>
      <c r="H11" s="60">
        <v>2496</v>
      </c>
      <c r="I11" s="60">
        <v>21498</v>
      </c>
      <c r="J11" s="60">
        <v>60251</v>
      </c>
      <c r="K11" s="60">
        <v>15443</v>
      </c>
      <c r="L11" s="60">
        <v>371</v>
      </c>
      <c r="M11" s="60">
        <v>29354</v>
      </c>
      <c r="N11" s="60">
        <v>45168</v>
      </c>
      <c r="O11" s="60"/>
      <c r="P11" s="60"/>
      <c r="Q11" s="60"/>
      <c r="R11" s="60"/>
      <c r="S11" s="60"/>
      <c r="T11" s="60"/>
      <c r="U11" s="60"/>
      <c r="V11" s="60"/>
      <c r="W11" s="60">
        <v>105419</v>
      </c>
      <c r="X11" s="60">
        <v>5524386</v>
      </c>
      <c r="Y11" s="60">
        <v>-5418967</v>
      </c>
      <c r="Z11" s="140">
        <v>-98.09</v>
      </c>
      <c r="AA11" s="62">
        <v>11048772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-328942039</v>
      </c>
      <c r="D14" s="155"/>
      <c r="E14" s="59">
        <v>-295283566</v>
      </c>
      <c r="F14" s="60">
        <v>-295283566</v>
      </c>
      <c r="G14" s="60">
        <v>-57211966</v>
      </c>
      <c r="H14" s="60">
        <v>-29927013</v>
      </c>
      <c r="I14" s="60">
        <v>-37615800</v>
      </c>
      <c r="J14" s="60">
        <v>-124754779</v>
      </c>
      <c r="K14" s="60">
        <v>-29001042</v>
      </c>
      <c r="L14" s="60">
        <v>-24231244</v>
      </c>
      <c r="M14" s="60">
        <v>-38533319</v>
      </c>
      <c r="N14" s="60">
        <v>-91765605</v>
      </c>
      <c r="O14" s="60"/>
      <c r="P14" s="60"/>
      <c r="Q14" s="60"/>
      <c r="R14" s="60"/>
      <c r="S14" s="60"/>
      <c r="T14" s="60"/>
      <c r="U14" s="60"/>
      <c r="V14" s="60"/>
      <c r="W14" s="60">
        <v>-216520384</v>
      </c>
      <c r="X14" s="60">
        <v>-169702243</v>
      </c>
      <c r="Y14" s="60">
        <v>-46818141</v>
      </c>
      <c r="Z14" s="140">
        <v>27.59</v>
      </c>
      <c r="AA14" s="62">
        <v>-295283566</v>
      </c>
    </row>
    <row r="15" spans="1:27" ht="12.75">
      <c r="A15" s="249" t="s">
        <v>40</v>
      </c>
      <c r="B15" s="182"/>
      <c r="C15" s="155">
        <v>-7228759</v>
      </c>
      <c r="D15" s="155"/>
      <c r="E15" s="59">
        <v>-5575597</v>
      </c>
      <c r="F15" s="60">
        <v>-5575597</v>
      </c>
      <c r="G15" s="60">
        <v>-10637</v>
      </c>
      <c r="H15" s="60">
        <v>-220968</v>
      </c>
      <c r="I15" s="60">
        <v>-1017522</v>
      </c>
      <c r="J15" s="60">
        <v>-1249127</v>
      </c>
      <c r="K15" s="60">
        <v>-261907</v>
      </c>
      <c r="L15" s="60">
        <v>-14391</v>
      </c>
      <c r="M15" s="60">
        <v>-347775</v>
      </c>
      <c r="N15" s="60">
        <v>-624073</v>
      </c>
      <c r="O15" s="60"/>
      <c r="P15" s="60"/>
      <c r="Q15" s="60"/>
      <c r="R15" s="60"/>
      <c r="S15" s="60"/>
      <c r="T15" s="60"/>
      <c r="U15" s="60"/>
      <c r="V15" s="60"/>
      <c r="W15" s="60">
        <v>-1873200</v>
      </c>
      <c r="X15" s="60">
        <v>-2555482</v>
      </c>
      <c r="Y15" s="60">
        <v>682282</v>
      </c>
      <c r="Z15" s="140">
        <v>-26.7</v>
      </c>
      <c r="AA15" s="62">
        <v>-5575597</v>
      </c>
    </row>
    <row r="16" spans="1:27" ht="12.75">
      <c r="A16" s="249" t="s">
        <v>42</v>
      </c>
      <c r="B16" s="182"/>
      <c r="C16" s="155">
        <v>-18000</v>
      </c>
      <c r="D16" s="155"/>
      <c r="E16" s="59">
        <v>-239190</v>
      </c>
      <c r="F16" s="60">
        <v>-239190</v>
      </c>
      <c r="G16" s="60">
        <v>-1500</v>
      </c>
      <c r="H16" s="60">
        <v>-1500</v>
      </c>
      <c r="I16" s="60">
        <v>-1500</v>
      </c>
      <c r="J16" s="60">
        <v>-4500</v>
      </c>
      <c r="K16" s="60"/>
      <c r="L16" s="60">
        <v>-3000</v>
      </c>
      <c r="M16" s="60">
        <v>-2000</v>
      </c>
      <c r="N16" s="60">
        <v>-5000</v>
      </c>
      <c r="O16" s="60"/>
      <c r="P16" s="60"/>
      <c r="Q16" s="60"/>
      <c r="R16" s="60"/>
      <c r="S16" s="60"/>
      <c r="T16" s="60"/>
      <c r="U16" s="60"/>
      <c r="V16" s="60"/>
      <c r="W16" s="60">
        <v>-9500</v>
      </c>
      <c r="X16" s="60">
        <v>-149446</v>
      </c>
      <c r="Y16" s="60">
        <v>139946</v>
      </c>
      <c r="Z16" s="140">
        <v>-93.64</v>
      </c>
      <c r="AA16" s="62">
        <v>-239190</v>
      </c>
    </row>
    <row r="17" spans="1:27" ht="12.75">
      <c r="A17" s="250" t="s">
        <v>185</v>
      </c>
      <c r="B17" s="251"/>
      <c r="C17" s="168">
        <f aca="true" t="shared" si="0" ref="C17:Y17">SUM(C6:C16)</f>
        <v>15105729</v>
      </c>
      <c r="D17" s="168">
        <f t="shared" si="0"/>
        <v>0</v>
      </c>
      <c r="E17" s="72">
        <f t="shared" si="0"/>
        <v>27774324</v>
      </c>
      <c r="F17" s="73">
        <f t="shared" si="0"/>
        <v>27774324</v>
      </c>
      <c r="G17" s="73">
        <f t="shared" si="0"/>
        <v>-2653028</v>
      </c>
      <c r="H17" s="73">
        <f t="shared" si="0"/>
        <v>885728</v>
      </c>
      <c r="I17" s="73">
        <f t="shared" si="0"/>
        <v>-23314414</v>
      </c>
      <c r="J17" s="73">
        <f t="shared" si="0"/>
        <v>-25081714</v>
      </c>
      <c r="K17" s="73">
        <f t="shared" si="0"/>
        <v>-10099180</v>
      </c>
      <c r="L17" s="73">
        <f t="shared" si="0"/>
        <v>-1925420</v>
      </c>
      <c r="M17" s="73">
        <f t="shared" si="0"/>
        <v>7579438</v>
      </c>
      <c r="N17" s="73">
        <f t="shared" si="0"/>
        <v>-4445162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-29526876</v>
      </c>
      <c r="X17" s="73">
        <f t="shared" si="0"/>
        <v>34243345</v>
      </c>
      <c r="Y17" s="73">
        <f t="shared" si="0"/>
        <v>-63770221</v>
      </c>
      <c r="Z17" s="170">
        <f>+IF(X17&lt;&gt;0,+(Y17/X17)*100,0)</f>
        <v>-186.22661133134045</v>
      </c>
      <c r="AA17" s="74">
        <f>SUM(AA6:AA16)</f>
        <v>27774324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10100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850000</v>
      </c>
      <c r="H24" s="60">
        <v>1490000</v>
      </c>
      <c r="I24" s="60">
        <v>22192232</v>
      </c>
      <c r="J24" s="60">
        <v>24532232</v>
      </c>
      <c r="K24" s="60">
        <v>9209166</v>
      </c>
      <c r="L24" s="60">
        <v>1249957</v>
      </c>
      <c r="M24" s="60"/>
      <c r="N24" s="60">
        <v>10459123</v>
      </c>
      <c r="O24" s="60"/>
      <c r="P24" s="60"/>
      <c r="Q24" s="60"/>
      <c r="R24" s="60"/>
      <c r="S24" s="60"/>
      <c r="T24" s="60"/>
      <c r="U24" s="60"/>
      <c r="V24" s="60"/>
      <c r="W24" s="60">
        <v>34991355</v>
      </c>
      <c r="X24" s="60"/>
      <c r="Y24" s="60">
        <v>34991355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-53459027</v>
      </c>
      <c r="D26" s="155"/>
      <c r="E26" s="59">
        <v>-31817001</v>
      </c>
      <c r="F26" s="60">
        <v>-31817001</v>
      </c>
      <c r="G26" s="60"/>
      <c r="H26" s="60">
        <v>-342519</v>
      </c>
      <c r="I26" s="60">
        <v>-572533</v>
      </c>
      <c r="J26" s="60">
        <v>-915052</v>
      </c>
      <c r="K26" s="60">
        <v>-163024</v>
      </c>
      <c r="L26" s="60">
        <v>-1929192</v>
      </c>
      <c r="M26" s="60">
        <v>-5426439</v>
      </c>
      <c r="N26" s="60">
        <v>-7518655</v>
      </c>
      <c r="O26" s="60"/>
      <c r="P26" s="60"/>
      <c r="Q26" s="60"/>
      <c r="R26" s="60"/>
      <c r="S26" s="60"/>
      <c r="T26" s="60"/>
      <c r="U26" s="60"/>
      <c r="V26" s="60"/>
      <c r="W26" s="60">
        <v>-8433707</v>
      </c>
      <c r="X26" s="60">
        <v>-23697791</v>
      </c>
      <c r="Y26" s="60">
        <v>15264084</v>
      </c>
      <c r="Z26" s="140">
        <v>-64.41</v>
      </c>
      <c r="AA26" s="62">
        <v>-31817001</v>
      </c>
    </row>
    <row r="27" spans="1:27" ht="12.75">
      <c r="A27" s="250" t="s">
        <v>192</v>
      </c>
      <c r="B27" s="251"/>
      <c r="C27" s="168">
        <f aca="true" t="shared" si="1" ref="C27:Y27">SUM(C21:C26)</f>
        <v>-53448927</v>
      </c>
      <c r="D27" s="168">
        <f>SUM(D21:D26)</f>
        <v>0</v>
      </c>
      <c r="E27" s="72">
        <f t="shared" si="1"/>
        <v>-31817001</v>
      </c>
      <c r="F27" s="73">
        <f t="shared" si="1"/>
        <v>-31817001</v>
      </c>
      <c r="G27" s="73">
        <f t="shared" si="1"/>
        <v>850000</v>
      </c>
      <c r="H27" s="73">
        <f t="shared" si="1"/>
        <v>1147481</v>
      </c>
      <c r="I27" s="73">
        <f t="shared" si="1"/>
        <v>21619699</v>
      </c>
      <c r="J27" s="73">
        <f t="shared" si="1"/>
        <v>23617180</v>
      </c>
      <c r="K27" s="73">
        <f t="shared" si="1"/>
        <v>9046142</v>
      </c>
      <c r="L27" s="73">
        <f t="shared" si="1"/>
        <v>-679235</v>
      </c>
      <c r="M27" s="73">
        <f t="shared" si="1"/>
        <v>-5426439</v>
      </c>
      <c r="N27" s="73">
        <f t="shared" si="1"/>
        <v>2940468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26557648</v>
      </c>
      <c r="X27" s="73">
        <f t="shared" si="1"/>
        <v>-23697791</v>
      </c>
      <c r="Y27" s="73">
        <f t="shared" si="1"/>
        <v>50255439</v>
      </c>
      <c r="Z27" s="170">
        <f>+IF(X27&lt;&gt;0,+(Y27/X27)*100,0)</f>
        <v>-212.06803199504964</v>
      </c>
      <c r="AA27" s="74">
        <f>SUM(AA21:AA26)</f>
        <v>-31817001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99996</v>
      </c>
      <c r="F33" s="60">
        <v>99996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49998</v>
      </c>
      <c r="Y33" s="60">
        <v>-49998</v>
      </c>
      <c r="Z33" s="140">
        <v>-100</v>
      </c>
      <c r="AA33" s="62">
        <v>99996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99996</v>
      </c>
      <c r="F36" s="73">
        <f t="shared" si="2"/>
        <v>99996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49998</v>
      </c>
      <c r="Y36" s="73">
        <f t="shared" si="2"/>
        <v>-49998</v>
      </c>
      <c r="Z36" s="170">
        <f>+IF(X36&lt;&gt;0,+(Y36/X36)*100,0)</f>
        <v>-100</v>
      </c>
      <c r="AA36" s="74">
        <f>SUM(AA31:AA35)</f>
        <v>99996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-38343198</v>
      </c>
      <c r="D38" s="153">
        <f>+D17+D27+D36</f>
        <v>0</v>
      </c>
      <c r="E38" s="99">
        <f t="shared" si="3"/>
        <v>-3942681</v>
      </c>
      <c r="F38" s="100">
        <f t="shared" si="3"/>
        <v>-3942681</v>
      </c>
      <c r="G38" s="100">
        <f t="shared" si="3"/>
        <v>-1803028</v>
      </c>
      <c r="H38" s="100">
        <f t="shared" si="3"/>
        <v>2033209</v>
      </c>
      <c r="I38" s="100">
        <f t="shared" si="3"/>
        <v>-1694715</v>
      </c>
      <c r="J38" s="100">
        <f t="shared" si="3"/>
        <v>-1464534</v>
      </c>
      <c r="K38" s="100">
        <f t="shared" si="3"/>
        <v>-1053038</v>
      </c>
      <c r="L38" s="100">
        <f t="shared" si="3"/>
        <v>-2604655</v>
      </c>
      <c r="M38" s="100">
        <f t="shared" si="3"/>
        <v>2152999</v>
      </c>
      <c r="N38" s="100">
        <f t="shared" si="3"/>
        <v>-1504694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-2969228</v>
      </c>
      <c r="X38" s="100">
        <f t="shared" si="3"/>
        <v>10595552</v>
      </c>
      <c r="Y38" s="100">
        <f t="shared" si="3"/>
        <v>-13564780</v>
      </c>
      <c r="Z38" s="137">
        <f>+IF(X38&lt;&gt;0,+(Y38/X38)*100,0)</f>
        <v>-128.02334413535038</v>
      </c>
      <c r="AA38" s="102">
        <f>+AA17+AA27+AA36</f>
        <v>-3942681</v>
      </c>
    </row>
    <row r="39" spans="1:27" ht="12.75">
      <c r="A39" s="249" t="s">
        <v>200</v>
      </c>
      <c r="B39" s="182"/>
      <c r="C39" s="153">
        <v>27454611</v>
      </c>
      <c r="D39" s="153"/>
      <c r="E39" s="99">
        <v>5764261</v>
      </c>
      <c r="F39" s="100">
        <v>5764261</v>
      </c>
      <c r="G39" s="100">
        <v>5764260</v>
      </c>
      <c r="H39" s="100">
        <v>3961232</v>
      </c>
      <c r="I39" s="100">
        <v>5994441</v>
      </c>
      <c r="J39" s="100">
        <v>5764260</v>
      </c>
      <c r="K39" s="100">
        <v>4299726</v>
      </c>
      <c r="L39" s="100">
        <v>3246688</v>
      </c>
      <c r="M39" s="100">
        <v>642033</v>
      </c>
      <c r="N39" s="100">
        <v>4299726</v>
      </c>
      <c r="O39" s="100"/>
      <c r="P39" s="100"/>
      <c r="Q39" s="100"/>
      <c r="R39" s="100"/>
      <c r="S39" s="100"/>
      <c r="T39" s="100"/>
      <c r="U39" s="100"/>
      <c r="V39" s="100"/>
      <c r="W39" s="100">
        <v>5764260</v>
      </c>
      <c r="X39" s="100">
        <v>5764261</v>
      </c>
      <c r="Y39" s="100">
        <v>-1</v>
      </c>
      <c r="Z39" s="137"/>
      <c r="AA39" s="102">
        <v>5764261</v>
      </c>
    </row>
    <row r="40" spans="1:27" ht="12.75">
      <c r="A40" s="269" t="s">
        <v>201</v>
      </c>
      <c r="B40" s="256"/>
      <c r="C40" s="257">
        <v>-10888587</v>
      </c>
      <c r="D40" s="257"/>
      <c r="E40" s="258">
        <v>1821581</v>
      </c>
      <c r="F40" s="259">
        <v>1821581</v>
      </c>
      <c r="G40" s="259">
        <v>3961232</v>
      </c>
      <c r="H40" s="259">
        <v>5994441</v>
      </c>
      <c r="I40" s="259">
        <v>4299726</v>
      </c>
      <c r="J40" s="259">
        <v>4299726</v>
      </c>
      <c r="K40" s="259">
        <v>3246688</v>
      </c>
      <c r="L40" s="259">
        <v>642033</v>
      </c>
      <c r="M40" s="259">
        <v>2795032</v>
      </c>
      <c r="N40" s="259">
        <v>2795032</v>
      </c>
      <c r="O40" s="259"/>
      <c r="P40" s="259"/>
      <c r="Q40" s="259"/>
      <c r="R40" s="259"/>
      <c r="S40" s="259"/>
      <c r="T40" s="259"/>
      <c r="U40" s="259"/>
      <c r="V40" s="259"/>
      <c r="W40" s="259">
        <v>2795032</v>
      </c>
      <c r="X40" s="259">
        <v>16359814</v>
      </c>
      <c r="Y40" s="259">
        <v>-13564782</v>
      </c>
      <c r="Z40" s="260">
        <v>-82.92</v>
      </c>
      <c r="AA40" s="261">
        <v>1821581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52454344</v>
      </c>
      <c r="D5" s="200">
        <f t="shared" si="0"/>
        <v>0</v>
      </c>
      <c r="E5" s="106">
        <f t="shared" si="0"/>
        <v>15599550</v>
      </c>
      <c r="F5" s="106">
        <f t="shared" si="0"/>
        <v>15599550</v>
      </c>
      <c r="G5" s="106">
        <f t="shared" si="0"/>
        <v>0</v>
      </c>
      <c r="H5" s="106">
        <f t="shared" si="0"/>
        <v>342519</v>
      </c>
      <c r="I5" s="106">
        <f t="shared" si="0"/>
        <v>572533</v>
      </c>
      <c r="J5" s="106">
        <f t="shared" si="0"/>
        <v>915052</v>
      </c>
      <c r="K5" s="106">
        <f t="shared" si="0"/>
        <v>163024</v>
      </c>
      <c r="L5" s="106">
        <f t="shared" si="0"/>
        <v>1929192</v>
      </c>
      <c r="M5" s="106">
        <f t="shared" si="0"/>
        <v>5426439</v>
      </c>
      <c r="N5" s="106">
        <f t="shared" si="0"/>
        <v>7518655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8433707</v>
      </c>
      <c r="X5" s="106">
        <f t="shared" si="0"/>
        <v>7799775</v>
      </c>
      <c r="Y5" s="106">
        <f t="shared" si="0"/>
        <v>633932</v>
      </c>
      <c r="Z5" s="201">
        <f>+IF(X5&lt;&gt;0,+(Y5/X5)*100,0)</f>
        <v>8.12756778240398</v>
      </c>
      <c r="AA5" s="199">
        <f>SUM(AA11:AA18)</f>
        <v>15599550</v>
      </c>
    </row>
    <row r="6" spans="1:27" ht="12.75">
      <c r="A6" s="291" t="s">
        <v>206</v>
      </c>
      <c r="B6" s="142"/>
      <c r="C6" s="62">
        <v>18791156</v>
      </c>
      <c r="D6" s="156"/>
      <c r="E6" s="60"/>
      <c r="F6" s="60"/>
      <c r="G6" s="60"/>
      <c r="H6" s="60">
        <v>329069</v>
      </c>
      <c r="I6" s="60">
        <v>60539</v>
      </c>
      <c r="J6" s="60">
        <v>389608</v>
      </c>
      <c r="K6" s="60">
        <v>37500</v>
      </c>
      <c r="L6" s="60">
        <v>13938</v>
      </c>
      <c r="M6" s="60">
        <v>233100</v>
      </c>
      <c r="N6" s="60">
        <v>284538</v>
      </c>
      <c r="O6" s="60"/>
      <c r="P6" s="60"/>
      <c r="Q6" s="60"/>
      <c r="R6" s="60"/>
      <c r="S6" s="60"/>
      <c r="T6" s="60"/>
      <c r="U6" s="60"/>
      <c r="V6" s="60"/>
      <c r="W6" s="60">
        <v>674146</v>
      </c>
      <c r="X6" s="60"/>
      <c r="Y6" s="60">
        <v>674146</v>
      </c>
      <c r="Z6" s="140"/>
      <c r="AA6" s="155"/>
    </row>
    <row r="7" spans="1:27" ht="12.75">
      <c r="A7" s="291" t="s">
        <v>207</v>
      </c>
      <c r="B7" s="142"/>
      <c r="C7" s="62">
        <v>11085220</v>
      </c>
      <c r="D7" s="156"/>
      <c r="E7" s="60"/>
      <c r="F7" s="60"/>
      <c r="G7" s="60"/>
      <c r="H7" s="60"/>
      <c r="I7" s="60"/>
      <c r="J7" s="60"/>
      <c r="K7" s="60">
        <v>93845</v>
      </c>
      <c r="L7" s="60">
        <v>13889</v>
      </c>
      <c r="M7" s="60">
        <v>557375</v>
      </c>
      <c r="N7" s="60">
        <v>665109</v>
      </c>
      <c r="O7" s="60"/>
      <c r="P7" s="60"/>
      <c r="Q7" s="60"/>
      <c r="R7" s="60"/>
      <c r="S7" s="60"/>
      <c r="T7" s="60"/>
      <c r="U7" s="60"/>
      <c r="V7" s="60"/>
      <c r="W7" s="60">
        <v>665109</v>
      </c>
      <c r="X7" s="60"/>
      <c r="Y7" s="60">
        <v>665109</v>
      </c>
      <c r="Z7" s="140"/>
      <c r="AA7" s="155"/>
    </row>
    <row r="8" spans="1:27" ht="12.75">
      <c r="A8" s="291" t="s">
        <v>208</v>
      </c>
      <c r="B8" s="142"/>
      <c r="C8" s="62">
        <v>14608261</v>
      </c>
      <c r="D8" s="156"/>
      <c r="E8" s="60">
        <v>14750000</v>
      </c>
      <c r="F8" s="60">
        <v>14750000</v>
      </c>
      <c r="G8" s="60"/>
      <c r="H8" s="60"/>
      <c r="I8" s="60">
        <v>62459</v>
      </c>
      <c r="J8" s="60">
        <v>62459</v>
      </c>
      <c r="K8" s="60"/>
      <c r="L8" s="60">
        <v>1358738</v>
      </c>
      <c r="M8" s="60">
        <v>3162762</v>
      </c>
      <c r="N8" s="60">
        <v>4521500</v>
      </c>
      <c r="O8" s="60"/>
      <c r="P8" s="60"/>
      <c r="Q8" s="60"/>
      <c r="R8" s="60"/>
      <c r="S8" s="60"/>
      <c r="T8" s="60"/>
      <c r="U8" s="60"/>
      <c r="V8" s="60"/>
      <c r="W8" s="60">
        <v>4583959</v>
      </c>
      <c r="X8" s="60">
        <v>7375000</v>
      </c>
      <c r="Y8" s="60">
        <v>-2791041</v>
      </c>
      <c r="Z8" s="140">
        <v>-37.84</v>
      </c>
      <c r="AA8" s="155">
        <v>14750000</v>
      </c>
    </row>
    <row r="9" spans="1:27" ht="12.75">
      <c r="A9" s="291" t="s">
        <v>209</v>
      </c>
      <c r="B9" s="142"/>
      <c r="C9" s="62">
        <v>694121</v>
      </c>
      <c r="D9" s="156"/>
      <c r="E9" s="60"/>
      <c r="F9" s="60"/>
      <c r="G9" s="60"/>
      <c r="H9" s="60"/>
      <c r="I9" s="60"/>
      <c r="J9" s="60"/>
      <c r="K9" s="60"/>
      <c r="L9" s="60"/>
      <c r="M9" s="60">
        <v>58726</v>
      </c>
      <c r="N9" s="60">
        <v>58726</v>
      </c>
      <c r="O9" s="60"/>
      <c r="P9" s="60"/>
      <c r="Q9" s="60"/>
      <c r="R9" s="60"/>
      <c r="S9" s="60"/>
      <c r="T9" s="60"/>
      <c r="U9" s="60"/>
      <c r="V9" s="60"/>
      <c r="W9" s="60">
        <v>58726</v>
      </c>
      <c r="X9" s="60"/>
      <c r="Y9" s="60">
        <v>58726</v>
      </c>
      <c r="Z9" s="140"/>
      <c r="AA9" s="155"/>
    </row>
    <row r="10" spans="1:27" ht="12.75">
      <c r="A10" s="291" t="s">
        <v>210</v>
      </c>
      <c r="B10" s="142"/>
      <c r="C10" s="62">
        <v>5204830</v>
      </c>
      <c r="D10" s="156"/>
      <c r="E10" s="60">
        <v>250000</v>
      </c>
      <c r="F10" s="60">
        <v>250000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125000</v>
      </c>
      <c r="Y10" s="60">
        <v>-125000</v>
      </c>
      <c r="Z10" s="140">
        <v>-100</v>
      </c>
      <c r="AA10" s="155">
        <v>250000</v>
      </c>
    </row>
    <row r="11" spans="1:27" ht="12.75">
      <c r="A11" s="292" t="s">
        <v>211</v>
      </c>
      <c r="B11" s="142"/>
      <c r="C11" s="293">
        <f aca="true" t="shared" si="1" ref="C11:Y11">SUM(C6:C10)</f>
        <v>50383588</v>
      </c>
      <c r="D11" s="294">
        <f t="shared" si="1"/>
        <v>0</v>
      </c>
      <c r="E11" s="295">
        <f t="shared" si="1"/>
        <v>15000000</v>
      </c>
      <c r="F11" s="295">
        <f t="shared" si="1"/>
        <v>15000000</v>
      </c>
      <c r="G11" s="295">
        <f t="shared" si="1"/>
        <v>0</v>
      </c>
      <c r="H11" s="295">
        <f t="shared" si="1"/>
        <v>329069</v>
      </c>
      <c r="I11" s="295">
        <f t="shared" si="1"/>
        <v>122998</v>
      </c>
      <c r="J11" s="295">
        <f t="shared" si="1"/>
        <v>452067</v>
      </c>
      <c r="K11" s="295">
        <f t="shared" si="1"/>
        <v>131345</v>
      </c>
      <c r="L11" s="295">
        <f t="shared" si="1"/>
        <v>1386565</v>
      </c>
      <c r="M11" s="295">
        <f t="shared" si="1"/>
        <v>4011963</v>
      </c>
      <c r="N11" s="295">
        <f t="shared" si="1"/>
        <v>5529873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5981940</v>
      </c>
      <c r="X11" s="295">
        <f t="shared" si="1"/>
        <v>7500000</v>
      </c>
      <c r="Y11" s="295">
        <f t="shared" si="1"/>
        <v>-1518060</v>
      </c>
      <c r="Z11" s="296">
        <f>+IF(X11&lt;&gt;0,+(Y11/X11)*100,0)</f>
        <v>-20.2408</v>
      </c>
      <c r="AA11" s="297">
        <f>SUM(AA6:AA10)</f>
        <v>15000000</v>
      </c>
    </row>
    <row r="12" spans="1:27" ht="12.75">
      <c r="A12" s="298" t="s">
        <v>212</v>
      </c>
      <c r="B12" s="136"/>
      <c r="C12" s="62">
        <v>1371961</v>
      </c>
      <c r="D12" s="156"/>
      <c r="E12" s="60"/>
      <c r="F12" s="60"/>
      <c r="G12" s="60"/>
      <c r="H12" s="60"/>
      <c r="I12" s="60">
        <v>445421</v>
      </c>
      <c r="J12" s="60">
        <v>445421</v>
      </c>
      <c r="K12" s="60">
        <v>17766</v>
      </c>
      <c r="L12" s="60">
        <v>542627</v>
      </c>
      <c r="M12" s="60">
        <v>1214828</v>
      </c>
      <c r="N12" s="60">
        <v>1775221</v>
      </c>
      <c r="O12" s="60"/>
      <c r="P12" s="60"/>
      <c r="Q12" s="60"/>
      <c r="R12" s="60"/>
      <c r="S12" s="60"/>
      <c r="T12" s="60"/>
      <c r="U12" s="60"/>
      <c r="V12" s="60"/>
      <c r="W12" s="60">
        <v>2220642</v>
      </c>
      <c r="X12" s="60"/>
      <c r="Y12" s="60">
        <v>2220642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698795</v>
      </c>
      <c r="D15" s="156"/>
      <c r="E15" s="60">
        <v>599550</v>
      </c>
      <c r="F15" s="60">
        <v>599550</v>
      </c>
      <c r="G15" s="60"/>
      <c r="H15" s="60">
        <v>13450</v>
      </c>
      <c r="I15" s="60">
        <v>4114</v>
      </c>
      <c r="J15" s="60">
        <v>17564</v>
      </c>
      <c r="K15" s="60">
        <v>13913</v>
      </c>
      <c r="L15" s="60"/>
      <c r="M15" s="60">
        <v>199648</v>
      </c>
      <c r="N15" s="60">
        <v>213561</v>
      </c>
      <c r="O15" s="60"/>
      <c r="P15" s="60"/>
      <c r="Q15" s="60"/>
      <c r="R15" s="60"/>
      <c r="S15" s="60"/>
      <c r="T15" s="60"/>
      <c r="U15" s="60"/>
      <c r="V15" s="60"/>
      <c r="W15" s="60">
        <v>231125</v>
      </c>
      <c r="X15" s="60">
        <v>299775</v>
      </c>
      <c r="Y15" s="60">
        <v>-68650</v>
      </c>
      <c r="Z15" s="140">
        <v>-22.9</v>
      </c>
      <c r="AA15" s="155">
        <v>599550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29284050</v>
      </c>
      <c r="F20" s="100">
        <f t="shared" si="2"/>
        <v>29284050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14642026</v>
      </c>
      <c r="Y20" s="100">
        <f t="shared" si="2"/>
        <v>-14642026</v>
      </c>
      <c r="Z20" s="137">
        <f>+IF(X20&lt;&gt;0,+(Y20/X20)*100,0)</f>
        <v>-100</v>
      </c>
      <c r="AA20" s="153">
        <f>SUM(AA26:AA33)</f>
        <v>29284050</v>
      </c>
    </row>
    <row r="21" spans="1:27" ht="12.75">
      <c r="A21" s="291" t="s">
        <v>206</v>
      </c>
      <c r="B21" s="142"/>
      <c r="C21" s="62"/>
      <c r="D21" s="156"/>
      <c r="E21" s="60">
        <v>9595698</v>
      </c>
      <c r="F21" s="60">
        <v>9595698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4797849</v>
      </c>
      <c r="Y21" s="60">
        <v>-4797849</v>
      </c>
      <c r="Z21" s="140">
        <v>-100</v>
      </c>
      <c r="AA21" s="155">
        <v>9595698</v>
      </c>
    </row>
    <row r="22" spans="1:27" ht="12.75">
      <c r="A22" s="291" t="s">
        <v>207</v>
      </c>
      <c r="B22" s="142"/>
      <c r="C22" s="62"/>
      <c r="D22" s="156"/>
      <c r="E22" s="60">
        <v>4970400</v>
      </c>
      <c r="F22" s="60">
        <v>4970400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2485200</v>
      </c>
      <c r="Y22" s="60">
        <v>-2485200</v>
      </c>
      <c r="Z22" s="140">
        <v>-100</v>
      </c>
      <c r="AA22" s="155">
        <v>4970400</v>
      </c>
    </row>
    <row r="23" spans="1:27" ht="12.75">
      <c r="A23" s="291" t="s">
        <v>208</v>
      </c>
      <c r="B23" s="142"/>
      <c r="C23" s="62"/>
      <c r="D23" s="156"/>
      <c r="E23" s="60">
        <v>9207849</v>
      </c>
      <c r="F23" s="60">
        <v>9207849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4603925</v>
      </c>
      <c r="Y23" s="60">
        <v>-4603925</v>
      </c>
      <c r="Z23" s="140">
        <v>-100</v>
      </c>
      <c r="AA23" s="155">
        <v>9207849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2964000</v>
      </c>
      <c r="F25" s="60">
        <v>2964000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1482000</v>
      </c>
      <c r="Y25" s="60">
        <v>-1482000</v>
      </c>
      <c r="Z25" s="140">
        <v>-100</v>
      </c>
      <c r="AA25" s="155">
        <v>2964000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26737947</v>
      </c>
      <c r="F26" s="295">
        <f t="shared" si="3"/>
        <v>26737947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13368974</v>
      </c>
      <c r="Y26" s="295">
        <f t="shared" si="3"/>
        <v>-13368974</v>
      </c>
      <c r="Z26" s="296">
        <f>+IF(X26&lt;&gt;0,+(Y26/X26)*100,0)</f>
        <v>-100</v>
      </c>
      <c r="AA26" s="297">
        <f>SUM(AA21:AA25)</f>
        <v>26737947</v>
      </c>
    </row>
    <row r="27" spans="1:27" ht="12.75">
      <c r="A27" s="298" t="s">
        <v>212</v>
      </c>
      <c r="B27" s="147"/>
      <c r="C27" s="62"/>
      <c r="D27" s="156"/>
      <c r="E27" s="60">
        <v>2486103</v>
      </c>
      <c r="F27" s="60">
        <v>2486103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1243052</v>
      </c>
      <c r="Y27" s="60">
        <v>-1243052</v>
      </c>
      <c r="Z27" s="140">
        <v>-100</v>
      </c>
      <c r="AA27" s="155">
        <v>2486103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60000</v>
      </c>
      <c r="F30" s="60">
        <v>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</v>
      </c>
      <c r="Y30" s="60">
        <v>-30000</v>
      </c>
      <c r="Z30" s="140">
        <v>-100</v>
      </c>
      <c r="AA30" s="155">
        <v>60000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18791156</v>
      </c>
      <c r="D36" s="156">
        <f t="shared" si="4"/>
        <v>0</v>
      </c>
      <c r="E36" s="60">
        <f t="shared" si="4"/>
        <v>9595698</v>
      </c>
      <c r="F36" s="60">
        <f t="shared" si="4"/>
        <v>9595698</v>
      </c>
      <c r="G36" s="60">
        <f t="shared" si="4"/>
        <v>0</v>
      </c>
      <c r="H36" s="60">
        <f t="shared" si="4"/>
        <v>329069</v>
      </c>
      <c r="I36" s="60">
        <f t="shared" si="4"/>
        <v>60539</v>
      </c>
      <c r="J36" s="60">
        <f t="shared" si="4"/>
        <v>389608</v>
      </c>
      <c r="K36" s="60">
        <f t="shared" si="4"/>
        <v>37500</v>
      </c>
      <c r="L36" s="60">
        <f t="shared" si="4"/>
        <v>13938</v>
      </c>
      <c r="M36" s="60">
        <f t="shared" si="4"/>
        <v>233100</v>
      </c>
      <c r="N36" s="60">
        <f t="shared" si="4"/>
        <v>284538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674146</v>
      </c>
      <c r="X36" s="60">
        <f t="shared" si="4"/>
        <v>4797849</v>
      </c>
      <c r="Y36" s="60">
        <f t="shared" si="4"/>
        <v>-4123703</v>
      </c>
      <c r="Z36" s="140">
        <f aca="true" t="shared" si="5" ref="Z36:Z49">+IF(X36&lt;&gt;0,+(Y36/X36)*100,0)</f>
        <v>-85.94899506007796</v>
      </c>
      <c r="AA36" s="155">
        <f>AA6+AA21</f>
        <v>9595698</v>
      </c>
    </row>
    <row r="37" spans="1:27" ht="12.75">
      <c r="A37" s="291" t="s">
        <v>207</v>
      </c>
      <c r="B37" s="142"/>
      <c r="C37" s="62">
        <f t="shared" si="4"/>
        <v>11085220</v>
      </c>
      <c r="D37" s="156">
        <f t="shared" si="4"/>
        <v>0</v>
      </c>
      <c r="E37" s="60">
        <f t="shared" si="4"/>
        <v>4970400</v>
      </c>
      <c r="F37" s="60">
        <f t="shared" si="4"/>
        <v>4970400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93845</v>
      </c>
      <c r="L37" s="60">
        <f t="shared" si="4"/>
        <v>13889</v>
      </c>
      <c r="M37" s="60">
        <f t="shared" si="4"/>
        <v>557375</v>
      </c>
      <c r="N37" s="60">
        <f t="shared" si="4"/>
        <v>665109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665109</v>
      </c>
      <c r="X37" s="60">
        <f t="shared" si="4"/>
        <v>2485200</v>
      </c>
      <c r="Y37" s="60">
        <f t="shared" si="4"/>
        <v>-1820091</v>
      </c>
      <c r="Z37" s="140">
        <f t="shared" si="5"/>
        <v>-73.237204249155</v>
      </c>
      <c r="AA37" s="155">
        <f>AA7+AA22</f>
        <v>4970400</v>
      </c>
    </row>
    <row r="38" spans="1:27" ht="12.75">
      <c r="A38" s="291" t="s">
        <v>208</v>
      </c>
      <c r="B38" s="142"/>
      <c r="C38" s="62">
        <f t="shared" si="4"/>
        <v>14608261</v>
      </c>
      <c r="D38" s="156">
        <f t="shared" si="4"/>
        <v>0</v>
      </c>
      <c r="E38" s="60">
        <f t="shared" si="4"/>
        <v>23957849</v>
      </c>
      <c r="F38" s="60">
        <f t="shared" si="4"/>
        <v>23957849</v>
      </c>
      <c r="G38" s="60">
        <f t="shared" si="4"/>
        <v>0</v>
      </c>
      <c r="H38" s="60">
        <f t="shared" si="4"/>
        <v>0</v>
      </c>
      <c r="I38" s="60">
        <f t="shared" si="4"/>
        <v>62459</v>
      </c>
      <c r="J38" s="60">
        <f t="shared" si="4"/>
        <v>62459</v>
      </c>
      <c r="K38" s="60">
        <f t="shared" si="4"/>
        <v>0</v>
      </c>
      <c r="L38" s="60">
        <f t="shared" si="4"/>
        <v>1358738</v>
      </c>
      <c r="M38" s="60">
        <f t="shared" si="4"/>
        <v>3162762</v>
      </c>
      <c r="N38" s="60">
        <f t="shared" si="4"/>
        <v>4521500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4583959</v>
      </c>
      <c r="X38" s="60">
        <f t="shared" si="4"/>
        <v>11978925</v>
      </c>
      <c r="Y38" s="60">
        <f t="shared" si="4"/>
        <v>-7394966</v>
      </c>
      <c r="Z38" s="140">
        <f t="shared" si="5"/>
        <v>-61.73313548586371</v>
      </c>
      <c r="AA38" s="155">
        <f>AA8+AA23</f>
        <v>23957849</v>
      </c>
    </row>
    <row r="39" spans="1:27" ht="12.75">
      <c r="A39" s="291" t="s">
        <v>209</v>
      </c>
      <c r="B39" s="142"/>
      <c r="C39" s="62">
        <f t="shared" si="4"/>
        <v>694121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58726</v>
      </c>
      <c r="N39" s="60">
        <f t="shared" si="4"/>
        <v>58726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58726</v>
      </c>
      <c r="X39" s="60">
        <f t="shared" si="4"/>
        <v>0</v>
      </c>
      <c r="Y39" s="60">
        <f t="shared" si="4"/>
        <v>58726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5204830</v>
      </c>
      <c r="D40" s="156">
        <f t="shared" si="4"/>
        <v>0</v>
      </c>
      <c r="E40" s="60">
        <f t="shared" si="4"/>
        <v>3214000</v>
      </c>
      <c r="F40" s="60">
        <f t="shared" si="4"/>
        <v>3214000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1607000</v>
      </c>
      <c r="Y40" s="60">
        <f t="shared" si="4"/>
        <v>-1607000</v>
      </c>
      <c r="Z40" s="140">
        <f t="shared" si="5"/>
        <v>-100</v>
      </c>
      <c r="AA40" s="155">
        <f>AA10+AA25</f>
        <v>3214000</v>
      </c>
    </row>
    <row r="41" spans="1:27" ht="12.75">
      <c r="A41" s="292" t="s">
        <v>211</v>
      </c>
      <c r="B41" s="142"/>
      <c r="C41" s="293">
        <f aca="true" t="shared" si="6" ref="C41:Y41">SUM(C36:C40)</f>
        <v>50383588</v>
      </c>
      <c r="D41" s="294">
        <f t="shared" si="6"/>
        <v>0</v>
      </c>
      <c r="E41" s="295">
        <f t="shared" si="6"/>
        <v>41737947</v>
      </c>
      <c r="F41" s="295">
        <f t="shared" si="6"/>
        <v>41737947</v>
      </c>
      <c r="G41" s="295">
        <f t="shared" si="6"/>
        <v>0</v>
      </c>
      <c r="H41" s="295">
        <f t="shared" si="6"/>
        <v>329069</v>
      </c>
      <c r="I41" s="295">
        <f t="shared" si="6"/>
        <v>122998</v>
      </c>
      <c r="J41" s="295">
        <f t="shared" si="6"/>
        <v>452067</v>
      </c>
      <c r="K41" s="295">
        <f t="shared" si="6"/>
        <v>131345</v>
      </c>
      <c r="L41" s="295">
        <f t="shared" si="6"/>
        <v>1386565</v>
      </c>
      <c r="M41" s="295">
        <f t="shared" si="6"/>
        <v>4011963</v>
      </c>
      <c r="N41" s="295">
        <f t="shared" si="6"/>
        <v>5529873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5981940</v>
      </c>
      <c r="X41" s="295">
        <f t="shared" si="6"/>
        <v>20868974</v>
      </c>
      <c r="Y41" s="295">
        <f t="shared" si="6"/>
        <v>-14887034</v>
      </c>
      <c r="Z41" s="296">
        <f t="shared" si="5"/>
        <v>-71.33572546498932</v>
      </c>
      <c r="AA41" s="297">
        <f>SUM(AA36:AA40)</f>
        <v>41737947</v>
      </c>
    </row>
    <row r="42" spans="1:27" ht="12.75">
      <c r="A42" s="298" t="s">
        <v>212</v>
      </c>
      <c r="B42" s="136"/>
      <c r="C42" s="95">
        <f aca="true" t="shared" si="7" ref="C42:Y48">C12+C27</f>
        <v>1371961</v>
      </c>
      <c r="D42" s="129">
        <f t="shared" si="7"/>
        <v>0</v>
      </c>
      <c r="E42" s="54">
        <f t="shared" si="7"/>
        <v>2486103</v>
      </c>
      <c r="F42" s="54">
        <f t="shared" si="7"/>
        <v>2486103</v>
      </c>
      <c r="G42" s="54">
        <f t="shared" si="7"/>
        <v>0</v>
      </c>
      <c r="H42" s="54">
        <f t="shared" si="7"/>
        <v>0</v>
      </c>
      <c r="I42" s="54">
        <f t="shared" si="7"/>
        <v>445421</v>
      </c>
      <c r="J42" s="54">
        <f t="shared" si="7"/>
        <v>445421</v>
      </c>
      <c r="K42" s="54">
        <f t="shared" si="7"/>
        <v>17766</v>
      </c>
      <c r="L42" s="54">
        <f t="shared" si="7"/>
        <v>542627</v>
      </c>
      <c r="M42" s="54">
        <f t="shared" si="7"/>
        <v>1214828</v>
      </c>
      <c r="N42" s="54">
        <f t="shared" si="7"/>
        <v>1775221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2220642</v>
      </c>
      <c r="X42" s="54">
        <f t="shared" si="7"/>
        <v>1243052</v>
      </c>
      <c r="Y42" s="54">
        <f t="shared" si="7"/>
        <v>977590</v>
      </c>
      <c r="Z42" s="184">
        <f t="shared" si="5"/>
        <v>78.64433668100772</v>
      </c>
      <c r="AA42" s="130">
        <f aca="true" t="shared" si="8" ref="AA42:AA48">AA12+AA27</f>
        <v>2486103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698795</v>
      </c>
      <c r="D45" s="129">
        <f t="shared" si="7"/>
        <v>0</v>
      </c>
      <c r="E45" s="54">
        <f t="shared" si="7"/>
        <v>659550</v>
      </c>
      <c r="F45" s="54">
        <f t="shared" si="7"/>
        <v>659550</v>
      </c>
      <c r="G45" s="54">
        <f t="shared" si="7"/>
        <v>0</v>
      </c>
      <c r="H45" s="54">
        <f t="shared" si="7"/>
        <v>13450</v>
      </c>
      <c r="I45" s="54">
        <f t="shared" si="7"/>
        <v>4114</v>
      </c>
      <c r="J45" s="54">
        <f t="shared" si="7"/>
        <v>17564</v>
      </c>
      <c r="K45" s="54">
        <f t="shared" si="7"/>
        <v>13913</v>
      </c>
      <c r="L45" s="54">
        <f t="shared" si="7"/>
        <v>0</v>
      </c>
      <c r="M45" s="54">
        <f t="shared" si="7"/>
        <v>199648</v>
      </c>
      <c r="N45" s="54">
        <f t="shared" si="7"/>
        <v>213561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231125</v>
      </c>
      <c r="X45" s="54">
        <f t="shared" si="7"/>
        <v>329775</v>
      </c>
      <c r="Y45" s="54">
        <f t="shared" si="7"/>
        <v>-98650</v>
      </c>
      <c r="Z45" s="184">
        <f t="shared" si="5"/>
        <v>-29.91433553180199</v>
      </c>
      <c r="AA45" s="130">
        <f t="shared" si="8"/>
        <v>659550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52454344</v>
      </c>
      <c r="D49" s="218">
        <f t="shared" si="9"/>
        <v>0</v>
      </c>
      <c r="E49" s="220">
        <f t="shared" si="9"/>
        <v>44883600</v>
      </c>
      <c r="F49" s="220">
        <f t="shared" si="9"/>
        <v>44883600</v>
      </c>
      <c r="G49" s="220">
        <f t="shared" si="9"/>
        <v>0</v>
      </c>
      <c r="H49" s="220">
        <f t="shared" si="9"/>
        <v>342519</v>
      </c>
      <c r="I49" s="220">
        <f t="shared" si="9"/>
        <v>572533</v>
      </c>
      <c r="J49" s="220">
        <f t="shared" si="9"/>
        <v>915052</v>
      </c>
      <c r="K49" s="220">
        <f t="shared" si="9"/>
        <v>163024</v>
      </c>
      <c r="L49" s="220">
        <f t="shared" si="9"/>
        <v>1929192</v>
      </c>
      <c r="M49" s="220">
        <f t="shared" si="9"/>
        <v>5426439</v>
      </c>
      <c r="N49" s="220">
        <f t="shared" si="9"/>
        <v>7518655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8433707</v>
      </c>
      <c r="X49" s="220">
        <f t="shared" si="9"/>
        <v>22441801</v>
      </c>
      <c r="Y49" s="220">
        <f t="shared" si="9"/>
        <v>-14008094</v>
      </c>
      <c r="Z49" s="221">
        <f t="shared" si="5"/>
        <v>-62.41965161352246</v>
      </c>
      <c r="AA49" s="222">
        <f>SUM(AA41:AA48)</f>
        <v>44883600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7401663</v>
      </c>
      <c r="D51" s="129">
        <f t="shared" si="10"/>
        <v>0</v>
      </c>
      <c r="E51" s="54">
        <f t="shared" si="10"/>
        <v>11585379</v>
      </c>
      <c r="F51" s="54">
        <f t="shared" si="10"/>
        <v>11585379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5792691</v>
      </c>
      <c r="Y51" s="54">
        <f t="shared" si="10"/>
        <v>-5792691</v>
      </c>
      <c r="Z51" s="184">
        <f>+IF(X51&lt;&gt;0,+(Y51/X51)*100,0)</f>
        <v>-100</v>
      </c>
      <c r="AA51" s="130">
        <f>SUM(AA57:AA61)</f>
        <v>11585379</v>
      </c>
    </row>
    <row r="52" spans="1:27" ht="12.75">
      <c r="A52" s="310" t="s">
        <v>206</v>
      </c>
      <c r="B52" s="142"/>
      <c r="C52" s="62">
        <v>1999704</v>
      </c>
      <c r="D52" s="156"/>
      <c r="E52" s="60">
        <v>2001550</v>
      </c>
      <c r="F52" s="60">
        <v>2001550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1000775</v>
      </c>
      <c r="Y52" s="60">
        <v>-1000775</v>
      </c>
      <c r="Z52" s="140">
        <v>-100</v>
      </c>
      <c r="AA52" s="155">
        <v>2001550</v>
      </c>
    </row>
    <row r="53" spans="1:27" ht="12.75">
      <c r="A53" s="310" t="s">
        <v>207</v>
      </c>
      <c r="B53" s="142"/>
      <c r="C53" s="62">
        <v>456468</v>
      </c>
      <c r="D53" s="156"/>
      <c r="E53" s="60">
        <v>2942589</v>
      </c>
      <c r="F53" s="60">
        <v>2942589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1471295</v>
      </c>
      <c r="Y53" s="60">
        <v>-1471295</v>
      </c>
      <c r="Z53" s="140">
        <v>-100</v>
      </c>
      <c r="AA53" s="155">
        <v>2942589</v>
      </c>
    </row>
    <row r="54" spans="1:27" ht="12.75">
      <c r="A54" s="310" t="s">
        <v>208</v>
      </c>
      <c r="B54" s="142"/>
      <c r="C54" s="62">
        <v>747025</v>
      </c>
      <c r="D54" s="156"/>
      <c r="E54" s="60">
        <v>2699155</v>
      </c>
      <c r="F54" s="60">
        <v>2699155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1349578</v>
      </c>
      <c r="Y54" s="60">
        <v>-1349578</v>
      </c>
      <c r="Z54" s="140">
        <v>-100</v>
      </c>
      <c r="AA54" s="155">
        <v>2699155</v>
      </c>
    </row>
    <row r="55" spans="1:27" ht="12.75">
      <c r="A55" s="310" t="s">
        <v>209</v>
      </c>
      <c r="B55" s="142"/>
      <c r="C55" s="62">
        <v>221503</v>
      </c>
      <c r="D55" s="156"/>
      <c r="E55" s="60">
        <v>1330123</v>
      </c>
      <c r="F55" s="60">
        <v>1330123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665062</v>
      </c>
      <c r="Y55" s="60">
        <v>-665062</v>
      </c>
      <c r="Z55" s="140">
        <v>-100</v>
      </c>
      <c r="AA55" s="155">
        <v>1330123</v>
      </c>
    </row>
    <row r="56" spans="1:27" ht="12.75">
      <c r="A56" s="310" t="s">
        <v>210</v>
      </c>
      <c r="B56" s="142"/>
      <c r="C56" s="62">
        <v>709183</v>
      </c>
      <c r="D56" s="156"/>
      <c r="E56" s="60">
        <v>600000</v>
      </c>
      <c r="F56" s="60">
        <v>600000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300000</v>
      </c>
      <c r="Y56" s="60">
        <v>-300000</v>
      </c>
      <c r="Z56" s="140">
        <v>-100</v>
      </c>
      <c r="AA56" s="155">
        <v>600000</v>
      </c>
    </row>
    <row r="57" spans="1:27" ht="12.75">
      <c r="A57" s="138" t="s">
        <v>211</v>
      </c>
      <c r="B57" s="142"/>
      <c r="C57" s="293">
        <f aca="true" t="shared" si="11" ref="C57:Y57">SUM(C52:C56)</f>
        <v>4133883</v>
      </c>
      <c r="D57" s="294">
        <f t="shared" si="11"/>
        <v>0</v>
      </c>
      <c r="E57" s="295">
        <f t="shared" si="11"/>
        <v>9573417</v>
      </c>
      <c r="F57" s="295">
        <f t="shared" si="11"/>
        <v>9573417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4786710</v>
      </c>
      <c r="Y57" s="295">
        <f t="shared" si="11"/>
        <v>-4786710</v>
      </c>
      <c r="Z57" s="296">
        <f>+IF(X57&lt;&gt;0,+(Y57/X57)*100,0)</f>
        <v>-100</v>
      </c>
      <c r="AA57" s="297">
        <f>SUM(AA52:AA56)</f>
        <v>9573417</v>
      </c>
    </row>
    <row r="58" spans="1:27" ht="12.75">
      <c r="A58" s="311" t="s">
        <v>212</v>
      </c>
      <c r="B58" s="136"/>
      <c r="C58" s="62">
        <v>865313</v>
      </c>
      <c r="D58" s="156"/>
      <c r="E58" s="60">
        <v>909580</v>
      </c>
      <c r="F58" s="60">
        <v>909580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454790</v>
      </c>
      <c r="Y58" s="60">
        <v>-454790</v>
      </c>
      <c r="Z58" s="140">
        <v>-100</v>
      </c>
      <c r="AA58" s="155">
        <v>909580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2402467</v>
      </c>
      <c r="D61" s="156"/>
      <c r="E61" s="60">
        <v>1102382</v>
      </c>
      <c r="F61" s="60">
        <v>1102382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551191</v>
      </c>
      <c r="Y61" s="60">
        <v>-551191</v>
      </c>
      <c r="Z61" s="140">
        <v>-100</v>
      </c>
      <c r="AA61" s="155">
        <v>1102382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612624</v>
      </c>
      <c r="F66" s="275"/>
      <c r="G66" s="275">
        <v>99003</v>
      </c>
      <c r="H66" s="275">
        <v>84713</v>
      </c>
      <c r="I66" s="275">
        <v>205198</v>
      </c>
      <c r="J66" s="275">
        <v>388914</v>
      </c>
      <c r="K66" s="275">
        <v>19200</v>
      </c>
      <c r="L66" s="275"/>
      <c r="M66" s="275">
        <v>275679</v>
      </c>
      <c r="N66" s="275">
        <v>294879</v>
      </c>
      <c r="O66" s="275"/>
      <c r="P66" s="275"/>
      <c r="Q66" s="275"/>
      <c r="R66" s="275"/>
      <c r="S66" s="275"/>
      <c r="T66" s="275"/>
      <c r="U66" s="275"/>
      <c r="V66" s="275"/>
      <c r="W66" s="275">
        <v>683793</v>
      </c>
      <c r="X66" s="275"/>
      <c r="Y66" s="275">
        <v>683793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8757348</v>
      </c>
      <c r="F67" s="60"/>
      <c r="G67" s="60">
        <v>34530</v>
      </c>
      <c r="H67" s="60">
        <v>133953</v>
      </c>
      <c r="I67" s="60">
        <v>175608</v>
      </c>
      <c r="J67" s="60">
        <v>344091</v>
      </c>
      <c r="K67" s="60">
        <v>2636</v>
      </c>
      <c r="L67" s="60"/>
      <c r="M67" s="60">
        <v>249009</v>
      </c>
      <c r="N67" s="60">
        <v>251645</v>
      </c>
      <c r="O67" s="60"/>
      <c r="P67" s="60"/>
      <c r="Q67" s="60"/>
      <c r="R67" s="60"/>
      <c r="S67" s="60"/>
      <c r="T67" s="60"/>
      <c r="U67" s="60"/>
      <c r="V67" s="60"/>
      <c r="W67" s="60">
        <v>595736</v>
      </c>
      <c r="X67" s="60"/>
      <c r="Y67" s="60">
        <v>595736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2215408</v>
      </c>
      <c r="F68" s="60"/>
      <c r="G68" s="60">
        <v>203150</v>
      </c>
      <c r="H68" s="60">
        <v>17057</v>
      </c>
      <c r="I68" s="60">
        <v>46739</v>
      </c>
      <c r="J68" s="60">
        <v>266946</v>
      </c>
      <c r="K68" s="60"/>
      <c r="L68" s="60"/>
      <c r="M68" s="60">
        <v>178069</v>
      </c>
      <c r="N68" s="60">
        <v>178069</v>
      </c>
      <c r="O68" s="60"/>
      <c r="P68" s="60"/>
      <c r="Q68" s="60"/>
      <c r="R68" s="60"/>
      <c r="S68" s="60"/>
      <c r="T68" s="60"/>
      <c r="U68" s="60"/>
      <c r="V68" s="60"/>
      <c r="W68" s="60">
        <v>445015</v>
      </c>
      <c r="X68" s="60"/>
      <c r="Y68" s="60">
        <v>445015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11585380</v>
      </c>
      <c r="F69" s="220">
        <f t="shared" si="12"/>
        <v>0</v>
      </c>
      <c r="G69" s="220">
        <f t="shared" si="12"/>
        <v>336683</v>
      </c>
      <c r="H69" s="220">
        <f t="shared" si="12"/>
        <v>235723</v>
      </c>
      <c r="I69" s="220">
        <f t="shared" si="12"/>
        <v>427545</v>
      </c>
      <c r="J69" s="220">
        <f t="shared" si="12"/>
        <v>999951</v>
      </c>
      <c r="K69" s="220">
        <f t="shared" si="12"/>
        <v>21836</v>
      </c>
      <c r="L69" s="220">
        <f t="shared" si="12"/>
        <v>0</v>
      </c>
      <c r="M69" s="220">
        <f t="shared" si="12"/>
        <v>702757</v>
      </c>
      <c r="N69" s="220">
        <f t="shared" si="12"/>
        <v>724593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1724544</v>
      </c>
      <c r="X69" s="220">
        <f t="shared" si="12"/>
        <v>0</v>
      </c>
      <c r="Y69" s="220">
        <f t="shared" si="12"/>
        <v>1724544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50383588</v>
      </c>
      <c r="D5" s="357">
        <f t="shared" si="0"/>
        <v>0</v>
      </c>
      <c r="E5" s="356">
        <f t="shared" si="0"/>
        <v>15000000</v>
      </c>
      <c r="F5" s="358">
        <f t="shared" si="0"/>
        <v>15000000</v>
      </c>
      <c r="G5" s="358">
        <f t="shared" si="0"/>
        <v>0</v>
      </c>
      <c r="H5" s="356">
        <f t="shared" si="0"/>
        <v>329069</v>
      </c>
      <c r="I5" s="356">
        <f t="shared" si="0"/>
        <v>122998</v>
      </c>
      <c r="J5" s="358">
        <f t="shared" si="0"/>
        <v>452067</v>
      </c>
      <c r="K5" s="358">
        <f t="shared" si="0"/>
        <v>131345</v>
      </c>
      <c r="L5" s="356">
        <f t="shared" si="0"/>
        <v>1386565</v>
      </c>
      <c r="M5" s="356">
        <f t="shared" si="0"/>
        <v>4011963</v>
      </c>
      <c r="N5" s="358">
        <f t="shared" si="0"/>
        <v>5529873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5981940</v>
      </c>
      <c r="X5" s="356">
        <f t="shared" si="0"/>
        <v>7500000</v>
      </c>
      <c r="Y5" s="358">
        <f t="shared" si="0"/>
        <v>-1518060</v>
      </c>
      <c r="Z5" s="359">
        <f>+IF(X5&lt;&gt;0,+(Y5/X5)*100,0)</f>
        <v>-20.2408</v>
      </c>
      <c r="AA5" s="360">
        <f>+AA6+AA8+AA11+AA13+AA15</f>
        <v>15000000</v>
      </c>
    </row>
    <row r="6" spans="1:27" ht="12.75">
      <c r="A6" s="361" t="s">
        <v>206</v>
      </c>
      <c r="B6" s="142"/>
      <c r="C6" s="60">
        <f>+C7</f>
        <v>18791156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329069</v>
      </c>
      <c r="I6" s="60">
        <f t="shared" si="1"/>
        <v>60539</v>
      </c>
      <c r="J6" s="59">
        <f t="shared" si="1"/>
        <v>389608</v>
      </c>
      <c r="K6" s="59">
        <f t="shared" si="1"/>
        <v>37500</v>
      </c>
      <c r="L6" s="60">
        <f t="shared" si="1"/>
        <v>13938</v>
      </c>
      <c r="M6" s="60">
        <f t="shared" si="1"/>
        <v>233100</v>
      </c>
      <c r="N6" s="59">
        <f t="shared" si="1"/>
        <v>284538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674146</v>
      </c>
      <c r="X6" s="60">
        <f t="shared" si="1"/>
        <v>0</v>
      </c>
      <c r="Y6" s="59">
        <f t="shared" si="1"/>
        <v>674146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18791156</v>
      </c>
      <c r="D7" s="340"/>
      <c r="E7" s="60"/>
      <c r="F7" s="59"/>
      <c r="G7" s="59"/>
      <c r="H7" s="60">
        <v>329069</v>
      </c>
      <c r="I7" s="60">
        <v>60539</v>
      </c>
      <c r="J7" s="59">
        <v>389608</v>
      </c>
      <c r="K7" s="59">
        <v>37500</v>
      </c>
      <c r="L7" s="60">
        <v>13938</v>
      </c>
      <c r="M7" s="60">
        <v>233100</v>
      </c>
      <c r="N7" s="59">
        <v>284538</v>
      </c>
      <c r="O7" s="59"/>
      <c r="P7" s="60"/>
      <c r="Q7" s="60"/>
      <c r="R7" s="59"/>
      <c r="S7" s="59"/>
      <c r="T7" s="60"/>
      <c r="U7" s="60"/>
      <c r="V7" s="59"/>
      <c r="W7" s="59">
        <v>674146</v>
      </c>
      <c r="X7" s="60"/>
      <c r="Y7" s="59">
        <v>674146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11085220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93845</v>
      </c>
      <c r="L8" s="60">
        <f t="shared" si="2"/>
        <v>13889</v>
      </c>
      <c r="M8" s="60">
        <f t="shared" si="2"/>
        <v>557375</v>
      </c>
      <c r="N8" s="59">
        <f t="shared" si="2"/>
        <v>665109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665109</v>
      </c>
      <c r="X8" s="60">
        <f t="shared" si="2"/>
        <v>0</v>
      </c>
      <c r="Y8" s="59">
        <f t="shared" si="2"/>
        <v>665109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11085220</v>
      </c>
      <c r="D9" s="340"/>
      <c r="E9" s="60"/>
      <c r="F9" s="59"/>
      <c r="G9" s="59"/>
      <c r="H9" s="60"/>
      <c r="I9" s="60"/>
      <c r="J9" s="59"/>
      <c r="K9" s="59">
        <v>93845</v>
      </c>
      <c r="L9" s="60"/>
      <c r="M9" s="60">
        <v>440825</v>
      </c>
      <c r="N9" s="59">
        <v>534670</v>
      </c>
      <c r="O9" s="59"/>
      <c r="P9" s="60"/>
      <c r="Q9" s="60"/>
      <c r="R9" s="59"/>
      <c r="S9" s="59"/>
      <c r="T9" s="60"/>
      <c r="U9" s="60"/>
      <c r="V9" s="59"/>
      <c r="W9" s="59">
        <v>534670</v>
      </c>
      <c r="X9" s="60"/>
      <c r="Y9" s="59">
        <v>534670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13889</v>
      </c>
      <c r="M10" s="60">
        <v>116550</v>
      </c>
      <c r="N10" s="59">
        <v>130439</v>
      </c>
      <c r="O10" s="59"/>
      <c r="P10" s="60"/>
      <c r="Q10" s="60"/>
      <c r="R10" s="59"/>
      <c r="S10" s="59"/>
      <c r="T10" s="60"/>
      <c r="U10" s="60"/>
      <c r="V10" s="59"/>
      <c r="W10" s="59">
        <v>130439</v>
      </c>
      <c r="X10" s="60"/>
      <c r="Y10" s="59">
        <v>130439</v>
      </c>
      <c r="Z10" s="61"/>
      <c r="AA10" s="62"/>
    </row>
    <row r="11" spans="1:27" ht="12.75">
      <c r="A11" s="361" t="s">
        <v>208</v>
      </c>
      <c r="B11" s="142"/>
      <c r="C11" s="362">
        <f>+C12</f>
        <v>14608261</v>
      </c>
      <c r="D11" s="363">
        <f aca="true" t="shared" si="3" ref="D11:AA11">+D12</f>
        <v>0</v>
      </c>
      <c r="E11" s="362">
        <f t="shared" si="3"/>
        <v>14750000</v>
      </c>
      <c r="F11" s="364">
        <f t="shared" si="3"/>
        <v>14750000</v>
      </c>
      <c r="G11" s="364">
        <f t="shared" si="3"/>
        <v>0</v>
      </c>
      <c r="H11" s="362">
        <f t="shared" si="3"/>
        <v>0</v>
      </c>
      <c r="I11" s="362">
        <f t="shared" si="3"/>
        <v>62459</v>
      </c>
      <c r="J11" s="364">
        <f t="shared" si="3"/>
        <v>62459</v>
      </c>
      <c r="K11" s="364">
        <f t="shared" si="3"/>
        <v>0</v>
      </c>
      <c r="L11" s="362">
        <f t="shared" si="3"/>
        <v>1358738</v>
      </c>
      <c r="M11" s="362">
        <f t="shared" si="3"/>
        <v>3162762</v>
      </c>
      <c r="N11" s="364">
        <f t="shared" si="3"/>
        <v>4521500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4583959</v>
      </c>
      <c r="X11" s="362">
        <f t="shared" si="3"/>
        <v>7375000</v>
      </c>
      <c r="Y11" s="364">
        <f t="shared" si="3"/>
        <v>-2791041</v>
      </c>
      <c r="Z11" s="365">
        <f>+IF(X11&lt;&gt;0,+(Y11/X11)*100,0)</f>
        <v>-37.84462372881356</v>
      </c>
      <c r="AA11" s="366">
        <f t="shared" si="3"/>
        <v>14750000</v>
      </c>
    </row>
    <row r="12" spans="1:27" ht="12.75">
      <c r="A12" s="291" t="s">
        <v>233</v>
      </c>
      <c r="B12" s="136"/>
      <c r="C12" s="60">
        <v>14608261</v>
      </c>
      <c r="D12" s="340"/>
      <c r="E12" s="60">
        <v>14750000</v>
      </c>
      <c r="F12" s="59">
        <v>14750000</v>
      </c>
      <c r="G12" s="59"/>
      <c r="H12" s="60"/>
      <c r="I12" s="60">
        <v>62459</v>
      </c>
      <c r="J12" s="59">
        <v>62459</v>
      </c>
      <c r="K12" s="59"/>
      <c r="L12" s="60">
        <v>1358738</v>
      </c>
      <c r="M12" s="60">
        <v>3162762</v>
      </c>
      <c r="N12" s="59">
        <v>4521500</v>
      </c>
      <c r="O12" s="59"/>
      <c r="P12" s="60"/>
      <c r="Q12" s="60"/>
      <c r="R12" s="59"/>
      <c r="S12" s="59"/>
      <c r="T12" s="60"/>
      <c r="U12" s="60"/>
      <c r="V12" s="59"/>
      <c r="W12" s="59">
        <v>4583959</v>
      </c>
      <c r="X12" s="60">
        <v>7375000</v>
      </c>
      <c r="Y12" s="59">
        <v>-2791041</v>
      </c>
      <c r="Z12" s="61">
        <v>-37.84</v>
      </c>
      <c r="AA12" s="62">
        <v>14750000</v>
      </c>
    </row>
    <row r="13" spans="1:27" ht="12.75">
      <c r="A13" s="361" t="s">
        <v>209</v>
      </c>
      <c r="B13" s="136"/>
      <c r="C13" s="275">
        <f>+C14</f>
        <v>694121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58726</v>
      </c>
      <c r="N13" s="342">
        <f t="shared" si="4"/>
        <v>58726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58726</v>
      </c>
      <c r="X13" s="275">
        <f t="shared" si="4"/>
        <v>0</v>
      </c>
      <c r="Y13" s="342">
        <f t="shared" si="4"/>
        <v>58726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694121</v>
      </c>
      <c r="D14" s="340"/>
      <c r="E14" s="60"/>
      <c r="F14" s="59"/>
      <c r="G14" s="59"/>
      <c r="H14" s="60"/>
      <c r="I14" s="60"/>
      <c r="J14" s="59"/>
      <c r="K14" s="59"/>
      <c r="L14" s="60"/>
      <c r="M14" s="60">
        <v>58726</v>
      </c>
      <c r="N14" s="59">
        <v>58726</v>
      </c>
      <c r="O14" s="59"/>
      <c r="P14" s="60"/>
      <c r="Q14" s="60"/>
      <c r="R14" s="59"/>
      <c r="S14" s="59"/>
      <c r="T14" s="60"/>
      <c r="U14" s="60"/>
      <c r="V14" s="59"/>
      <c r="W14" s="59">
        <v>58726</v>
      </c>
      <c r="X14" s="60"/>
      <c r="Y14" s="59">
        <v>58726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5204830</v>
      </c>
      <c r="D15" s="340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125000</v>
      </c>
      <c r="Y15" s="59">
        <f t="shared" si="5"/>
        <v>-125000</v>
      </c>
      <c r="Z15" s="61">
        <f>+IF(X15&lt;&gt;0,+(Y15/X15)*100,0)</f>
        <v>-100</v>
      </c>
      <c r="AA15" s="62">
        <f>SUM(AA16:AA20)</f>
        <v>250000</v>
      </c>
    </row>
    <row r="16" spans="1:27" ht="12.75">
      <c r="A16" s="291" t="s">
        <v>235</v>
      </c>
      <c r="B16" s="300"/>
      <c r="C16" s="60">
        <v>5204830</v>
      </c>
      <c r="D16" s="340"/>
      <c r="E16" s="60">
        <v>250000</v>
      </c>
      <c r="F16" s="59">
        <v>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125000</v>
      </c>
      <c r="Y16" s="59">
        <v>-125000</v>
      </c>
      <c r="Z16" s="61">
        <v>-100</v>
      </c>
      <c r="AA16" s="62">
        <v>250000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1371961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445421</v>
      </c>
      <c r="J22" s="345">
        <f t="shared" si="6"/>
        <v>445421</v>
      </c>
      <c r="K22" s="345">
        <f t="shared" si="6"/>
        <v>17766</v>
      </c>
      <c r="L22" s="343">
        <f t="shared" si="6"/>
        <v>542627</v>
      </c>
      <c r="M22" s="343">
        <f t="shared" si="6"/>
        <v>1214828</v>
      </c>
      <c r="N22" s="345">
        <f t="shared" si="6"/>
        <v>1775221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2220642</v>
      </c>
      <c r="X22" s="343">
        <f t="shared" si="6"/>
        <v>0</v>
      </c>
      <c r="Y22" s="345">
        <f t="shared" si="6"/>
        <v>2220642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1371961</v>
      </c>
      <c r="D24" s="340"/>
      <c r="E24" s="60"/>
      <c r="F24" s="59"/>
      <c r="G24" s="59"/>
      <c r="H24" s="60"/>
      <c r="I24" s="60">
        <v>445421</v>
      </c>
      <c r="J24" s="59">
        <v>445421</v>
      </c>
      <c r="K24" s="59">
        <v>17766</v>
      </c>
      <c r="L24" s="60">
        <v>542627</v>
      </c>
      <c r="M24" s="60">
        <v>1214828</v>
      </c>
      <c r="N24" s="59">
        <v>1775221</v>
      </c>
      <c r="O24" s="59"/>
      <c r="P24" s="60"/>
      <c r="Q24" s="60"/>
      <c r="R24" s="59"/>
      <c r="S24" s="59"/>
      <c r="T24" s="60"/>
      <c r="U24" s="60"/>
      <c r="V24" s="59"/>
      <c r="W24" s="59">
        <v>2220642</v>
      </c>
      <c r="X24" s="60"/>
      <c r="Y24" s="59">
        <v>2220642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698795</v>
      </c>
      <c r="D40" s="344">
        <f t="shared" si="9"/>
        <v>0</v>
      </c>
      <c r="E40" s="343">
        <f t="shared" si="9"/>
        <v>599550</v>
      </c>
      <c r="F40" s="345">
        <f t="shared" si="9"/>
        <v>599550</v>
      </c>
      <c r="G40" s="345">
        <f t="shared" si="9"/>
        <v>0</v>
      </c>
      <c r="H40" s="343">
        <f t="shared" si="9"/>
        <v>13450</v>
      </c>
      <c r="I40" s="343">
        <f t="shared" si="9"/>
        <v>4114</v>
      </c>
      <c r="J40" s="345">
        <f t="shared" si="9"/>
        <v>17564</v>
      </c>
      <c r="K40" s="345">
        <f t="shared" si="9"/>
        <v>13913</v>
      </c>
      <c r="L40" s="343">
        <f t="shared" si="9"/>
        <v>0</v>
      </c>
      <c r="M40" s="343">
        <f t="shared" si="9"/>
        <v>199648</v>
      </c>
      <c r="N40" s="345">
        <f t="shared" si="9"/>
        <v>213561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231125</v>
      </c>
      <c r="X40" s="343">
        <f t="shared" si="9"/>
        <v>299775</v>
      </c>
      <c r="Y40" s="345">
        <f t="shared" si="9"/>
        <v>-68650</v>
      </c>
      <c r="Z40" s="336">
        <f>+IF(X40&lt;&gt;0,+(Y40/X40)*100,0)</f>
        <v>-22.900508714869485</v>
      </c>
      <c r="AA40" s="350">
        <f>SUM(AA41:AA49)</f>
        <v>599550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185913</v>
      </c>
      <c r="N41" s="364">
        <v>185913</v>
      </c>
      <c r="O41" s="364"/>
      <c r="P41" s="362"/>
      <c r="Q41" s="362"/>
      <c r="R41" s="364"/>
      <c r="S41" s="364"/>
      <c r="T41" s="362"/>
      <c r="U41" s="362"/>
      <c r="V41" s="364"/>
      <c r="W41" s="364">
        <v>185913</v>
      </c>
      <c r="X41" s="362"/>
      <c r="Y41" s="364">
        <v>185913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532350</v>
      </c>
      <c r="F43" s="370">
        <v>532350</v>
      </c>
      <c r="G43" s="370"/>
      <c r="H43" s="305">
        <v>3900</v>
      </c>
      <c r="I43" s="305">
        <v>1853</v>
      </c>
      <c r="J43" s="370">
        <v>5753</v>
      </c>
      <c r="K43" s="370">
        <v>1723</v>
      </c>
      <c r="L43" s="305"/>
      <c r="M43" s="305"/>
      <c r="N43" s="370">
        <v>1723</v>
      </c>
      <c r="O43" s="370"/>
      <c r="P43" s="305"/>
      <c r="Q43" s="305"/>
      <c r="R43" s="370"/>
      <c r="S43" s="370"/>
      <c r="T43" s="305"/>
      <c r="U43" s="305"/>
      <c r="V43" s="370"/>
      <c r="W43" s="370">
        <v>7476</v>
      </c>
      <c r="X43" s="305">
        <v>266175</v>
      </c>
      <c r="Y43" s="370">
        <v>-258699</v>
      </c>
      <c r="Z43" s="371">
        <v>-97.19</v>
      </c>
      <c r="AA43" s="303">
        <v>532350</v>
      </c>
    </row>
    <row r="44" spans="1:27" ht="12.75">
      <c r="A44" s="361" t="s">
        <v>252</v>
      </c>
      <c r="B44" s="136"/>
      <c r="C44" s="60">
        <v>12328</v>
      </c>
      <c r="D44" s="368"/>
      <c r="E44" s="54">
        <v>55200</v>
      </c>
      <c r="F44" s="53">
        <v>55200</v>
      </c>
      <c r="G44" s="53"/>
      <c r="H44" s="54"/>
      <c r="I44" s="54">
        <v>2261</v>
      </c>
      <c r="J44" s="53">
        <v>2261</v>
      </c>
      <c r="K44" s="53">
        <v>8261</v>
      </c>
      <c r="L44" s="54"/>
      <c r="M44" s="54"/>
      <c r="N44" s="53">
        <v>8261</v>
      </c>
      <c r="O44" s="53"/>
      <c r="P44" s="54"/>
      <c r="Q44" s="54"/>
      <c r="R44" s="53"/>
      <c r="S44" s="53"/>
      <c r="T44" s="54"/>
      <c r="U44" s="54"/>
      <c r="V44" s="53"/>
      <c r="W44" s="53">
        <v>10522</v>
      </c>
      <c r="X44" s="54">
        <v>27600</v>
      </c>
      <c r="Y44" s="53">
        <v>-17078</v>
      </c>
      <c r="Z44" s="94">
        <v>-61.88</v>
      </c>
      <c r="AA44" s="95">
        <v>55200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3929</v>
      </c>
      <c r="L47" s="54"/>
      <c r="M47" s="54"/>
      <c r="N47" s="53">
        <v>3929</v>
      </c>
      <c r="O47" s="53"/>
      <c r="P47" s="54"/>
      <c r="Q47" s="54"/>
      <c r="R47" s="53"/>
      <c r="S47" s="53"/>
      <c r="T47" s="54"/>
      <c r="U47" s="54"/>
      <c r="V47" s="53"/>
      <c r="W47" s="53">
        <v>3929</v>
      </c>
      <c r="X47" s="54"/>
      <c r="Y47" s="53">
        <v>3929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686467</v>
      </c>
      <c r="D49" s="368"/>
      <c r="E49" s="54">
        <v>12000</v>
      </c>
      <c r="F49" s="53">
        <v>12000</v>
      </c>
      <c r="G49" s="53"/>
      <c r="H49" s="54">
        <v>9550</v>
      </c>
      <c r="I49" s="54"/>
      <c r="J49" s="53">
        <v>9550</v>
      </c>
      <c r="K49" s="53"/>
      <c r="L49" s="54"/>
      <c r="M49" s="54">
        <v>13735</v>
      </c>
      <c r="N49" s="53">
        <v>13735</v>
      </c>
      <c r="O49" s="53"/>
      <c r="P49" s="54"/>
      <c r="Q49" s="54"/>
      <c r="R49" s="53"/>
      <c r="S49" s="53"/>
      <c r="T49" s="54"/>
      <c r="U49" s="54"/>
      <c r="V49" s="53"/>
      <c r="W49" s="53">
        <v>23285</v>
      </c>
      <c r="X49" s="54">
        <v>6000</v>
      </c>
      <c r="Y49" s="53">
        <v>17285</v>
      </c>
      <c r="Z49" s="94">
        <v>288.08</v>
      </c>
      <c r="AA49" s="95">
        <v>12000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52454344</v>
      </c>
      <c r="D60" s="346">
        <f t="shared" si="14"/>
        <v>0</v>
      </c>
      <c r="E60" s="219">
        <f t="shared" si="14"/>
        <v>15599550</v>
      </c>
      <c r="F60" s="264">
        <f t="shared" si="14"/>
        <v>15599550</v>
      </c>
      <c r="G60" s="264">
        <f t="shared" si="14"/>
        <v>0</v>
      </c>
      <c r="H60" s="219">
        <f t="shared" si="14"/>
        <v>342519</v>
      </c>
      <c r="I60" s="219">
        <f t="shared" si="14"/>
        <v>572533</v>
      </c>
      <c r="J60" s="264">
        <f t="shared" si="14"/>
        <v>915052</v>
      </c>
      <c r="K60" s="264">
        <f t="shared" si="14"/>
        <v>163024</v>
      </c>
      <c r="L60" s="219">
        <f t="shared" si="14"/>
        <v>1929192</v>
      </c>
      <c r="M60" s="219">
        <f t="shared" si="14"/>
        <v>5426439</v>
      </c>
      <c r="N60" s="264">
        <f t="shared" si="14"/>
        <v>7518655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8433707</v>
      </c>
      <c r="X60" s="219">
        <f t="shared" si="14"/>
        <v>7799775</v>
      </c>
      <c r="Y60" s="264">
        <f t="shared" si="14"/>
        <v>633932</v>
      </c>
      <c r="Z60" s="337">
        <f>+IF(X60&lt;&gt;0,+(Y60/X60)*100,0)</f>
        <v>8.12756778240398</v>
      </c>
      <c r="AA60" s="232">
        <f>+AA57+AA54+AA51+AA40+AA37+AA34+AA22+AA5</f>
        <v>15599550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26737947</v>
      </c>
      <c r="F5" s="358">
        <f t="shared" si="0"/>
        <v>26737947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13368974</v>
      </c>
      <c r="Y5" s="358">
        <f t="shared" si="0"/>
        <v>-13368974</v>
      </c>
      <c r="Z5" s="359">
        <f>+IF(X5&lt;&gt;0,+(Y5/X5)*100,0)</f>
        <v>-100</v>
      </c>
      <c r="AA5" s="360">
        <f>+AA6+AA8+AA11+AA13+AA15</f>
        <v>26737947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9595698</v>
      </c>
      <c r="F6" s="59">
        <f t="shared" si="1"/>
        <v>9595698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4797849</v>
      </c>
      <c r="Y6" s="59">
        <f t="shared" si="1"/>
        <v>-4797849</v>
      </c>
      <c r="Z6" s="61">
        <f>+IF(X6&lt;&gt;0,+(Y6/X6)*100,0)</f>
        <v>-100</v>
      </c>
      <c r="AA6" s="62">
        <f t="shared" si="1"/>
        <v>9595698</v>
      </c>
    </row>
    <row r="7" spans="1:27" ht="12.75">
      <c r="A7" s="291" t="s">
        <v>230</v>
      </c>
      <c r="B7" s="142"/>
      <c r="C7" s="60"/>
      <c r="D7" s="340"/>
      <c r="E7" s="60">
        <v>9595698</v>
      </c>
      <c r="F7" s="59">
        <v>9595698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4797849</v>
      </c>
      <c r="Y7" s="59">
        <v>-4797849</v>
      </c>
      <c r="Z7" s="61">
        <v>-100</v>
      </c>
      <c r="AA7" s="62">
        <v>9595698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4970400</v>
      </c>
      <c r="F8" s="59">
        <f t="shared" si="2"/>
        <v>4970400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2485200</v>
      </c>
      <c r="Y8" s="59">
        <f t="shared" si="2"/>
        <v>-2485200</v>
      </c>
      <c r="Z8" s="61">
        <f>+IF(X8&lt;&gt;0,+(Y8/X8)*100,0)</f>
        <v>-100</v>
      </c>
      <c r="AA8" s="62">
        <f>SUM(AA9:AA10)</f>
        <v>4970400</v>
      </c>
    </row>
    <row r="9" spans="1:27" ht="12.75">
      <c r="A9" s="291" t="s">
        <v>231</v>
      </c>
      <c r="B9" s="142"/>
      <c r="C9" s="60"/>
      <c r="D9" s="340"/>
      <c r="E9" s="60">
        <v>4970400</v>
      </c>
      <c r="F9" s="59">
        <v>4970400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2485200</v>
      </c>
      <c r="Y9" s="59">
        <v>-2485200</v>
      </c>
      <c r="Z9" s="61">
        <v>-100</v>
      </c>
      <c r="AA9" s="62">
        <v>4970400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9207849</v>
      </c>
      <c r="F11" s="364">
        <f t="shared" si="3"/>
        <v>9207849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4603925</v>
      </c>
      <c r="Y11" s="364">
        <f t="shared" si="3"/>
        <v>-4603925</v>
      </c>
      <c r="Z11" s="365">
        <f>+IF(X11&lt;&gt;0,+(Y11/X11)*100,0)</f>
        <v>-100</v>
      </c>
      <c r="AA11" s="366">
        <f t="shared" si="3"/>
        <v>9207849</v>
      </c>
    </row>
    <row r="12" spans="1:27" ht="12.75">
      <c r="A12" s="291" t="s">
        <v>233</v>
      </c>
      <c r="B12" s="136"/>
      <c r="C12" s="60"/>
      <c r="D12" s="340"/>
      <c r="E12" s="60">
        <v>9207849</v>
      </c>
      <c r="F12" s="59">
        <v>9207849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4603925</v>
      </c>
      <c r="Y12" s="59">
        <v>-4603925</v>
      </c>
      <c r="Z12" s="61">
        <v>-100</v>
      </c>
      <c r="AA12" s="62">
        <v>9207849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2964000</v>
      </c>
      <c r="F15" s="59">
        <f t="shared" si="5"/>
        <v>2964000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1482000</v>
      </c>
      <c r="Y15" s="59">
        <f t="shared" si="5"/>
        <v>-1482000</v>
      </c>
      <c r="Z15" s="61">
        <f>+IF(X15&lt;&gt;0,+(Y15/X15)*100,0)</f>
        <v>-100</v>
      </c>
      <c r="AA15" s="62">
        <f>SUM(AA16:AA20)</f>
        <v>2964000</v>
      </c>
    </row>
    <row r="16" spans="1:27" ht="12.75">
      <c r="A16" s="291" t="s">
        <v>235</v>
      </c>
      <c r="B16" s="300"/>
      <c r="C16" s="60"/>
      <c r="D16" s="340"/>
      <c r="E16" s="60">
        <v>2964000</v>
      </c>
      <c r="F16" s="59">
        <v>2964000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1482000</v>
      </c>
      <c r="Y16" s="59">
        <v>-1482000</v>
      </c>
      <c r="Z16" s="61">
        <v>-100</v>
      </c>
      <c r="AA16" s="62">
        <v>2964000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2486103</v>
      </c>
      <c r="F22" s="345">
        <f t="shared" si="6"/>
        <v>2486103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1243052</v>
      </c>
      <c r="Y22" s="345">
        <f t="shared" si="6"/>
        <v>-1243052</v>
      </c>
      <c r="Z22" s="336">
        <f>+IF(X22&lt;&gt;0,+(Y22/X22)*100,0)</f>
        <v>-100</v>
      </c>
      <c r="AA22" s="350">
        <f>SUM(AA23:AA32)</f>
        <v>2486103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2486103</v>
      </c>
      <c r="F24" s="59">
        <v>2486103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1243052</v>
      </c>
      <c r="Y24" s="59">
        <v>-1243052</v>
      </c>
      <c r="Z24" s="61">
        <v>-100</v>
      </c>
      <c r="AA24" s="62">
        <v>2486103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</v>
      </c>
      <c r="F40" s="345">
        <f t="shared" si="9"/>
        <v>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</v>
      </c>
      <c r="Y40" s="345">
        <f t="shared" si="9"/>
        <v>-30000</v>
      </c>
      <c r="Z40" s="336">
        <f>+IF(X40&lt;&gt;0,+(Y40/X40)*100,0)</f>
        <v>-100</v>
      </c>
      <c r="AA40" s="350">
        <f>SUM(AA41:AA49)</f>
        <v>60000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60000</v>
      </c>
      <c r="F48" s="53">
        <v>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</v>
      </c>
      <c r="Y48" s="53">
        <v>-30000</v>
      </c>
      <c r="Z48" s="94">
        <v>-100</v>
      </c>
      <c r="AA48" s="95">
        <v>60000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29284050</v>
      </c>
      <c r="F60" s="264">
        <f t="shared" si="14"/>
        <v>29284050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14642026</v>
      </c>
      <c r="Y60" s="264">
        <f t="shared" si="14"/>
        <v>-14642026</v>
      </c>
      <c r="Z60" s="337">
        <f>+IF(X60&lt;&gt;0,+(Y60/X60)*100,0)</f>
        <v>-100</v>
      </c>
      <c r="AA60" s="232">
        <f>+AA57+AA54+AA51+AA40+AA37+AA34+AA22+AA5</f>
        <v>29284050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2019-01-31T12:46:50Z</dcterms:created>
  <dcterms:modified xsi:type="dcterms:W3CDTF">2019-01-31T12:46:54Z</dcterms:modified>
  <cp:category/>
  <cp:version/>
  <cp:contentType/>
  <cp:contentStatus/>
</cp:coreProperties>
</file>