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<sst xmlns="http://schemas.openxmlformats.org/spreadsheetml/2006/main" count="859" uniqueCount="304">
  <si>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Makana(EC104)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</si>
  <si>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</si>
  <si>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</si>
  <si>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</si>
  <si>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</si>
  <si>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</si>
  <si>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</si>
  <si>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</si>
  <si>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</si>
  <si>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</si>
  <si>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</si>
  <si>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</si>
  <si>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</si>
  <si>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</si>
  <si>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</si>
  <si>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</si>
  <si>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</si>
  <si>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</si>
  <si>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</si>
  <si>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</si>
  <si>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</si>
  <si>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</si>
  <si>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</si>
  <si>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</si>
  <si>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</si>
  <si>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</si>
  <si>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</si>
  <si>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</si>
  <si>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</si>
  <si>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</si>
  <si>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</si>
  <si>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</si>
  <si>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</si>
  <si>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</si>
  <si>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</si>
  <si>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</si>
  <si>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</si>
  <si>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</si>
  <si>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</si>
  <si>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</si>
  <si>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</si>
  <si>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</si>
  <si>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</si>
  <si>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</si>
  <si>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</si>
  <si>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</si>
  <si>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</si>
  <si>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</si>
  <si>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</si>
  <si>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</si>
  <si>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</si>
  <si>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</si>
  <si>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</si>
  <si>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</si>
  <si>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</si>
  <si>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</si>
  <si>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</si>
  <si>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</si>
  <si>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</si>
  <si>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</si>
  <si>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</si>
  <si>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</si>
  <si>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</si>
  <si>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</si>
  <si>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</si>
  <si>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</si>
  <si>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</si>
  <si>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</si>
  <si>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</si>
  <si>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</si>
  <si>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Makana(EC104)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</si>
  <si>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</si>
  <si>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</si>
  <si>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</si>
  <si>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</si>
  <si>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</si>
  <si>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</si>
  <si>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</si>
  <si>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</si>
  <si>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</si>
  <si>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</si>
  <si>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</si>
  <si>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</si>
  <si>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</si>
  <si>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</si>
  <si>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</si>
  <si>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</si>
  <si>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</si>
  <si>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</si>
  <si>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</si>
  <si>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</si>
  <si>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</si>
  <si>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</si>
  <si>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</si>
  <si>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</si>
  <si>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</si>
  <si>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</si>
  <si>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</si>
  <si>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</si>
  <si>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</si>
  <si>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Makana(EC104)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</si>
  <si>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</si>
  <si>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</si>
  <si>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</si>
  <si>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</si>
  <si>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</si>
  <si>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</si>
  <si>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</si>
  <si>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</si>
  <si>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</si>
  <si>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</si>
  <si>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</si>
  <si>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</si>
  <si>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</si>
  <si>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</si>
  <si>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</si>
  <si>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</si>
  <si>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</si>
  <si>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</si>
  <si>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</si>
  <si>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</si>
  <si>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</si>
  <si>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</si>
  <si>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</si>
  <si>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</si>
  <si>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</si>
  <si>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</si>
  <si>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</si>
  <si>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</si>
  <si>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Makana(EC104)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</si>
  <si>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</si>
  <si>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</si>
  <si>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</si>
  <si>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</si>
  <si>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</si>
  <si>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</si>
  <si>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</si>
  <si>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</si>
  <si>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</si>
  <si>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</si>
  <si>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Makana(EC104)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</si>
  <si>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</si>
  <si>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</si>
  <si>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</si>
  <si>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</si>
  <si>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</si>
  <si>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</si>
  <si>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</si>
  <si>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</si>
  <si>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</si>
  <si>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</si>
  <si>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</si>
  <si>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</si>
  <si>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</si>
  <si>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</si>
  <si>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</si>
  <si>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</si>
  <si>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</si>
  <si>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</si>
  <si>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</si>
  <si>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</si>
  <si>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</si>
  <si>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</si>
  <si>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</si>
  <si>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</si>
  <si>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</si>
  <si>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</si>
  <si>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</si>
  <si>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</si>
  <si>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</si>
  <si>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</si>
  <si>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</si>
  <si>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</si>
  <si>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</si>
  <si>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Makana(EC104)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</si>
  <si>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</si>
  <si>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</si>
  <si>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</si>
  <si>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</si>
  <si>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</si>
  <si>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</si>
  <si>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</si>
  <si>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</si>
  <si>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</si>
  <si>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</si>
  <si>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</si>
  <si>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</si>
  <si>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</si>
  <si>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</si>
  <si>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</si>
  <si>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</si>
  <si>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</si>
  <si>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</si>
  <si>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</si>
  <si>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</si>
  <si>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</si>
  <si>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</si>
  <si>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</si>
  <si>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</si>
  <si>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</si>
  <si>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</si>
  <si>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</si>
  <si>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Makana(EC104)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</si>
  <si>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</si>
  <si>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</si>
  <si>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</si>
  <si>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</si>
  <si>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</si>
  <si>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</si>
  <si>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</si>
  <si>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</si>
  <si>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</si>
  <si>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</si>
  <si>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</si>
  <si>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</si>
  <si>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</si>
  <si>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</si>
  <si>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</si>
  <si>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</si>
  <si>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</si>
  <si>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</si>
  <si>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</si>
  <si>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</si>
  <si>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</si>
  <si>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</si>
  <si>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</si>
  <si>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</si>
  <si>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</si>
  <si>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Makana(EC104)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</si>
  <si>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</si>
  <si>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</si>
  <si>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</si>
  <si>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</si>
  <si>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</si>
  <si>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</si>
  <si>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</si>
  <si>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</si>
  <si>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</si>
  <si>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</si>
  <si>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</si>
  <si>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</si>
  <si>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</si>
  <si>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</si>
  <si>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</si>
  <si>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</si>
  <si>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</si>
  <si>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</si>
  <si>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</si>
  <si>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</si>
  <si>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</si>
  <si>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</si>
  <si>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</si>
  <si>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</si>
  <si>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</si>
  <si>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</si>
  <si>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</si>
  <si>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</si>
  <si>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</si>
  <si>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</si>
  <si>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</si>
  <si>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</si>
  <si>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</si>
  <si>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</si>
  <si>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</si>
  <si>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Makana(EC104)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</si>
  <si>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</si>
  <si>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</si>
  <si>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Makana(EC104)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</si>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</sst>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53449608</v>
      </c>
      <c r="C5" s="19">
        <v>0</v>
      </c>
      <c r="D5" s="59">
        <v>67345000</v>
      </c>
      <c r="E5" s="60">
        <v>67345000</v>
      </c>
      <c r="F5" s="60">
        <v>28196217</v>
      </c>
      <c r="G5" s="60">
        <v>0</v>
      </c>
      <c r="H5" s="60">
        <v>3161537</v>
      </c>
      <c r="I5" s="60">
        <v>31357754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31357754</v>
      </c>
      <c r="W5" s="60">
        <v>32234868</v>
      </c>
      <c r="X5" s="60">
        <v>-877114</v>
      </c>
      <c r="Y5" s="61">
        <v>-2.72</v>
      </c>
      <c r="Z5" s="62">
        <v>67345000</v>
      </c>
    </row>
    <row r="6" spans="1:26" ht="12.75">
      <c r="A6" s="58" t="s">
        <v>32</v>
      </c>
      <c r="B6" s="19">
        <v>202543006</v>
      </c>
      <c r="C6" s="19">
        <v>0</v>
      </c>
      <c r="D6" s="59">
        <v>223821591</v>
      </c>
      <c r="E6" s="60">
        <v>223821591</v>
      </c>
      <c r="F6" s="60">
        <v>-36081839</v>
      </c>
      <c r="G6" s="60">
        <v>0</v>
      </c>
      <c r="H6" s="60">
        <v>14822399</v>
      </c>
      <c r="I6" s="60">
        <v>-21259440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-21259440</v>
      </c>
      <c r="W6" s="60">
        <v>124659108</v>
      </c>
      <c r="X6" s="60">
        <v>-145918548</v>
      </c>
      <c r="Y6" s="61">
        <v>-117.05</v>
      </c>
      <c r="Z6" s="62">
        <v>223821591</v>
      </c>
    </row>
    <row r="7" spans="1:26" ht="12.75">
      <c r="A7" s="58" t="s">
        <v>33</v>
      </c>
      <c r="B7" s="19">
        <v>999800</v>
      </c>
      <c r="C7" s="19">
        <v>0</v>
      </c>
      <c r="D7" s="59">
        <v>800000</v>
      </c>
      <c r="E7" s="60">
        <v>800000</v>
      </c>
      <c r="F7" s="60">
        <v>-20107</v>
      </c>
      <c r="G7" s="60">
        <v>0</v>
      </c>
      <c r="H7" s="60">
        <v>43899</v>
      </c>
      <c r="I7" s="60">
        <v>23792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23792</v>
      </c>
      <c r="W7" s="60">
        <v>400002</v>
      </c>
      <c r="X7" s="60">
        <v>-376210</v>
      </c>
      <c r="Y7" s="61">
        <v>-94.05</v>
      </c>
      <c r="Z7" s="62">
        <v>800000</v>
      </c>
    </row>
    <row r="8" spans="1:26" ht="12.75">
      <c r="A8" s="58" t="s">
        <v>34</v>
      </c>
      <c r="B8" s="19">
        <v>89737564</v>
      </c>
      <c r="C8" s="19">
        <v>0</v>
      </c>
      <c r="D8" s="59">
        <v>92497000</v>
      </c>
      <c r="E8" s="60">
        <v>92497000</v>
      </c>
      <c r="F8" s="60">
        <v>10126830</v>
      </c>
      <c r="G8" s="60">
        <v>0</v>
      </c>
      <c r="H8" s="60">
        <v>2262668</v>
      </c>
      <c r="I8" s="60">
        <v>12389498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12389498</v>
      </c>
      <c r="W8" s="60">
        <v>50014506</v>
      </c>
      <c r="X8" s="60">
        <v>-37625008</v>
      </c>
      <c r="Y8" s="61">
        <v>-75.23</v>
      </c>
      <c r="Z8" s="62">
        <v>92497000</v>
      </c>
    </row>
    <row r="9" spans="1:26" ht="12.75">
      <c r="A9" s="58" t="s">
        <v>35</v>
      </c>
      <c r="B9" s="19">
        <v>33870895</v>
      </c>
      <c r="C9" s="19">
        <v>0</v>
      </c>
      <c r="D9" s="59">
        <v>51527000</v>
      </c>
      <c r="E9" s="60">
        <v>51527000</v>
      </c>
      <c r="F9" s="60">
        <v>-241923</v>
      </c>
      <c r="G9" s="60">
        <v>0</v>
      </c>
      <c r="H9" s="60">
        <v>390829</v>
      </c>
      <c r="I9" s="60">
        <v>148906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148906</v>
      </c>
      <c r="W9" s="60">
        <v>10944192</v>
      </c>
      <c r="X9" s="60">
        <v>-10795286</v>
      </c>
      <c r="Y9" s="61">
        <v>-98.64</v>
      </c>
      <c r="Z9" s="62">
        <v>51527000</v>
      </c>
    </row>
    <row r="10" spans="1:26" ht="22.5">
      <c r="A10" s="63" t="s">
        <v>279</v>
      </c>
      <c r="B10" s="64">
        <f>SUM(B5:B9)</f>
        <v>380600873</v>
      </c>
      <c r="C10" s="64">
        <f>SUM(C5:C9)</f>
        <v>0</v>
      </c>
      <c r="D10" s="65">
        <f aca="true" t="shared" si="0" ref="D10:Z10">SUM(D5:D9)</f>
        <v>435990591</v>
      </c>
      <c r="E10" s="66">
        <f t="shared" si="0"/>
        <v>435990591</v>
      </c>
      <c r="F10" s="66">
        <f t="shared" si="0"/>
        <v>1979178</v>
      </c>
      <c r="G10" s="66">
        <f t="shared" si="0"/>
        <v>0</v>
      </c>
      <c r="H10" s="66">
        <f t="shared" si="0"/>
        <v>20681332</v>
      </c>
      <c r="I10" s="66">
        <f t="shared" si="0"/>
        <v>22660510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22660510</v>
      </c>
      <c r="W10" s="66">
        <f t="shared" si="0"/>
        <v>218252676</v>
      </c>
      <c r="X10" s="66">
        <f t="shared" si="0"/>
        <v>-195592166</v>
      </c>
      <c r="Y10" s="67">
        <f>+IF(W10&lt;&gt;0,(X10/W10)*100,0)</f>
        <v>-89.6173048526562</v>
      </c>
      <c r="Z10" s="68">
        <f t="shared" si="0"/>
        <v>435990591</v>
      </c>
    </row>
    <row r="11" spans="1:26" ht="12.75">
      <c r="A11" s="58" t="s">
        <v>37</v>
      </c>
      <c r="B11" s="19">
        <v>144119649</v>
      </c>
      <c r="C11" s="19">
        <v>0</v>
      </c>
      <c r="D11" s="59">
        <v>182284239</v>
      </c>
      <c r="E11" s="60">
        <v>182284239</v>
      </c>
      <c r="F11" s="60">
        <v>0</v>
      </c>
      <c r="G11" s="60">
        <v>0</v>
      </c>
      <c r="H11" s="60">
        <v>11550</v>
      </c>
      <c r="I11" s="60">
        <v>11550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11550</v>
      </c>
      <c r="W11" s="60">
        <v>88293546</v>
      </c>
      <c r="X11" s="60">
        <v>-88281996</v>
      </c>
      <c r="Y11" s="61">
        <v>-99.99</v>
      </c>
      <c r="Z11" s="62">
        <v>182284239</v>
      </c>
    </row>
    <row r="12" spans="1:26" ht="12.75">
      <c r="A12" s="58" t="s">
        <v>38</v>
      </c>
      <c r="B12" s="19">
        <v>9421559</v>
      </c>
      <c r="C12" s="19">
        <v>0</v>
      </c>
      <c r="D12" s="59">
        <v>9774499</v>
      </c>
      <c r="E12" s="60">
        <v>9774499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5623806</v>
      </c>
      <c r="X12" s="60">
        <v>-5623806</v>
      </c>
      <c r="Y12" s="61">
        <v>-100</v>
      </c>
      <c r="Z12" s="62">
        <v>9774499</v>
      </c>
    </row>
    <row r="13" spans="1:26" ht="12.75">
      <c r="A13" s="58" t="s">
        <v>280</v>
      </c>
      <c r="B13" s="19">
        <v>42241051</v>
      </c>
      <c r="C13" s="19">
        <v>0</v>
      </c>
      <c r="D13" s="59">
        <v>11500000</v>
      </c>
      <c r="E13" s="60">
        <v>11500000</v>
      </c>
      <c r="F13" s="60">
        <v>48553</v>
      </c>
      <c r="G13" s="60">
        <v>0</v>
      </c>
      <c r="H13" s="60">
        <v>36930</v>
      </c>
      <c r="I13" s="60">
        <v>85483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85483</v>
      </c>
      <c r="W13" s="60">
        <v>6000000</v>
      </c>
      <c r="X13" s="60">
        <v>-5914517</v>
      </c>
      <c r="Y13" s="61">
        <v>-98.58</v>
      </c>
      <c r="Z13" s="62">
        <v>11500000</v>
      </c>
    </row>
    <row r="14" spans="1:26" ht="12.75">
      <c r="A14" s="58" t="s">
        <v>40</v>
      </c>
      <c r="B14" s="19">
        <v>507829</v>
      </c>
      <c r="C14" s="19">
        <v>0</v>
      </c>
      <c r="D14" s="59">
        <v>7500000</v>
      </c>
      <c r="E14" s="60">
        <v>7500000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3750000</v>
      </c>
      <c r="X14" s="60">
        <v>-3750000</v>
      </c>
      <c r="Y14" s="61">
        <v>-100</v>
      </c>
      <c r="Z14" s="62">
        <v>7500000</v>
      </c>
    </row>
    <row r="15" spans="1:26" ht="12.75">
      <c r="A15" s="58" t="s">
        <v>41</v>
      </c>
      <c r="B15" s="19">
        <v>95360918</v>
      </c>
      <c r="C15" s="19">
        <v>0</v>
      </c>
      <c r="D15" s="59">
        <v>108095250</v>
      </c>
      <c r="E15" s="60">
        <v>108095250</v>
      </c>
      <c r="F15" s="60">
        <v>-509905</v>
      </c>
      <c r="G15" s="60">
        <v>0</v>
      </c>
      <c r="H15" s="60">
        <v>16606245</v>
      </c>
      <c r="I15" s="60">
        <v>16096340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16096340</v>
      </c>
      <c r="W15" s="60">
        <v>48832014</v>
      </c>
      <c r="X15" s="60">
        <v>-32735674</v>
      </c>
      <c r="Y15" s="61">
        <v>-67.04</v>
      </c>
      <c r="Z15" s="62">
        <v>108095250</v>
      </c>
    </row>
    <row r="16" spans="1:26" ht="12.75">
      <c r="A16" s="69" t="s">
        <v>42</v>
      </c>
      <c r="B16" s="19">
        <v>2370270</v>
      </c>
      <c r="C16" s="19">
        <v>0</v>
      </c>
      <c r="D16" s="59">
        <v>30700000</v>
      </c>
      <c r="E16" s="60">
        <v>30700000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25002</v>
      </c>
      <c r="X16" s="60">
        <v>-25002</v>
      </c>
      <c r="Y16" s="61">
        <v>-100</v>
      </c>
      <c r="Z16" s="62">
        <v>30700000</v>
      </c>
    </row>
    <row r="17" spans="1:26" ht="12.75">
      <c r="A17" s="58" t="s">
        <v>43</v>
      </c>
      <c r="B17" s="19">
        <v>211508719</v>
      </c>
      <c r="C17" s="19">
        <v>0</v>
      </c>
      <c r="D17" s="59">
        <v>83084232</v>
      </c>
      <c r="E17" s="60">
        <v>83084232</v>
      </c>
      <c r="F17" s="60">
        <v>1624367</v>
      </c>
      <c r="G17" s="60">
        <v>0</v>
      </c>
      <c r="H17" s="60">
        <v>5797679</v>
      </c>
      <c r="I17" s="60">
        <v>7422046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7422046</v>
      </c>
      <c r="W17" s="60">
        <v>77410128</v>
      </c>
      <c r="X17" s="60">
        <v>-69988082</v>
      </c>
      <c r="Y17" s="61">
        <v>-90.41</v>
      </c>
      <c r="Z17" s="62">
        <v>83084232</v>
      </c>
    </row>
    <row r="18" spans="1:26" ht="12.75">
      <c r="A18" s="70" t="s">
        <v>44</v>
      </c>
      <c r="B18" s="71">
        <f>SUM(B11:B17)</f>
        <v>505529995</v>
      </c>
      <c r="C18" s="71">
        <f>SUM(C11:C17)</f>
        <v>0</v>
      </c>
      <c r="D18" s="72">
        <f aca="true" t="shared" si="1" ref="D18:Z18">SUM(D11:D17)</f>
        <v>432938220</v>
      </c>
      <c r="E18" s="73">
        <f t="shared" si="1"/>
        <v>432938220</v>
      </c>
      <c r="F18" s="73">
        <f t="shared" si="1"/>
        <v>1163015</v>
      </c>
      <c r="G18" s="73">
        <f t="shared" si="1"/>
        <v>0</v>
      </c>
      <c r="H18" s="73">
        <f t="shared" si="1"/>
        <v>22452404</v>
      </c>
      <c r="I18" s="73">
        <f t="shared" si="1"/>
        <v>23615419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23615419</v>
      </c>
      <c r="W18" s="73">
        <f t="shared" si="1"/>
        <v>229934496</v>
      </c>
      <c r="X18" s="73">
        <f t="shared" si="1"/>
        <v>-206319077</v>
      </c>
      <c r="Y18" s="67">
        <f>+IF(W18&lt;&gt;0,(X18/W18)*100,0)</f>
        <v>-89.72950148376171</v>
      </c>
      <c r="Z18" s="74">
        <f t="shared" si="1"/>
        <v>432938220</v>
      </c>
    </row>
    <row r="19" spans="1:26" ht="12.75">
      <c r="A19" s="70" t="s">
        <v>45</v>
      </c>
      <c r="B19" s="75">
        <f>+B10-B18</f>
        <v>-124929122</v>
      </c>
      <c r="C19" s="75">
        <f>+C10-C18</f>
        <v>0</v>
      </c>
      <c r="D19" s="76">
        <f aca="true" t="shared" si="2" ref="D19:Z19">+D10-D18</f>
        <v>3052371</v>
      </c>
      <c r="E19" s="77">
        <f t="shared" si="2"/>
        <v>3052371</v>
      </c>
      <c r="F19" s="77">
        <f t="shared" si="2"/>
        <v>816163</v>
      </c>
      <c r="G19" s="77">
        <f t="shared" si="2"/>
        <v>0</v>
      </c>
      <c r="H19" s="77">
        <f t="shared" si="2"/>
        <v>-1771072</v>
      </c>
      <c r="I19" s="77">
        <f t="shared" si="2"/>
        <v>-954909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-954909</v>
      </c>
      <c r="W19" s="77">
        <f>IF(E10=E18,0,W10-W18)</f>
        <v>-11681820</v>
      </c>
      <c r="X19" s="77">
        <f t="shared" si="2"/>
        <v>10726911</v>
      </c>
      <c r="Y19" s="78">
        <f>+IF(W19&lt;&gt;0,(X19/W19)*100,0)</f>
        <v>-91.82568298432949</v>
      </c>
      <c r="Z19" s="79">
        <f t="shared" si="2"/>
        <v>3052371</v>
      </c>
    </row>
    <row r="20" spans="1:26" ht="12.75">
      <c r="A20" s="58" t="s">
        <v>46</v>
      </c>
      <c r="B20" s="19">
        <v>26536115</v>
      </c>
      <c r="C20" s="19">
        <v>0</v>
      </c>
      <c r="D20" s="59">
        <v>68497572</v>
      </c>
      <c r="E20" s="60">
        <v>68497572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68497572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401250</v>
      </c>
      <c r="X21" s="82">
        <v>-401250</v>
      </c>
      <c r="Y21" s="83">
        <v>-100</v>
      </c>
      <c r="Z21" s="84">
        <v>0</v>
      </c>
    </row>
    <row r="22" spans="1:26" ht="22.5">
      <c r="A22" s="85" t="s">
        <v>282</v>
      </c>
      <c r="B22" s="86">
        <f>SUM(B19:B21)</f>
        <v>-98393007</v>
      </c>
      <c r="C22" s="86">
        <f>SUM(C19:C21)</f>
        <v>0</v>
      </c>
      <c r="D22" s="87">
        <f aca="true" t="shared" si="3" ref="D22:Z22">SUM(D19:D21)</f>
        <v>71549943</v>
      </c>
      <c r="E22" s="88">
        <f t="shared" si="3"/>
        <v>71549943</v>
      </c>
      <c r="F22" s="88">
        <f t="shared" si="3"/>
        <v>816163</v>
      </c>
      <c r="G22" s="88">
        <f t="shared" si="3"/>
        <v>0</v>
      </c>
      <c r="H22" s="88">
        <f t="shared" si="3"/>
        <v>-1771072</v>
      </c>
      <c r="I22" s="88">
        <f t="shared" si="3"/>
        <v>-954909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-954909</v>
      </c>
      <c r="W22" s="88">
        <f t="shared" si="3"/>
        <v>-11280570</v>
      </c>
      <c r="X22" s="88">
        <f t="shared" si="3"/>
        <v>10325661</v>
      </c>
      <c r="Y22" s="89">
        <f>+IF(W22&lt;&gt;0,(X22/W22)*100,0)</f>
        <v>-91.53492243743003</v>
      </c>
      <c r="Z22" s="90">
        <f t="shared" si="3"/>
        <v>71549943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-98393007</v>
      </c>
      <c r="C24" s="75">
        <f>SUM(C22:C23)</f>
        <v>0</v>
      </c>
      <c r="D24" s="76">
        <f aca="true" t="shared" si="4" ref="D24:Z24">SUM(D22:D23)</f>
        <v>71549943</v>
      </c>
      <c r="E24" s="77">
        <f t="shared" si="4"/>
        <v>71549943</v>
      </c>
      <c r="F24" s="77">
        <f t="shared" si="4"/>
        <v>816163</v>
      </c>
      <c r="G24" s="77">
        <f t="shared" si="4"/>
        <v>0</v>
      </c>
      <c r="H24" s="77">
        <f t="shared" si="4"/>
        <v>-1771072</v>
      </c>
      <c r="I24" s="77">
        <f t="shared" si="4"/>
        <v>-954909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-954909</v>
      </c>
      <c r="W24" s="77">
        <f t="shared" si="4"/>
        <v>-11280570</v>
      </c>
      <c r="X24" s="77">
        <f t="shared" si="4"/>
        <v>10325661</v>
      </c>
      <c r="Y24" s="78">
        <f>+IF(W24&lt;&gt;0,(X24/W24)*100,0)</f>
        <v>-91.53492243743003</v>
      </c>
      <c r="Z24" s="79">
        <f t="shared" si="4"/>
        <v>71549943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42731000</v>
      </c>
      <c r="C27" s="22">
        <v>0</v>
      </c>
      <c r="D27" s="99">
        <v>68498200</v>
      </c>
      <c r="E27" s="100">
        <v>68498200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34249100</v>
      </c>
      <c r="X27" s="100">
        <v>-34249100</v>
      </c>
      <c r="Y27" s="101">
        <v>-100</v>
      </c>
      <c r="Z27" s="102">
        <v>68498200</v>
      </c>
    </row>
    <row r="28" spans="1:26" ht="12.75">
      <c r="A28" s="103" t="s">
        <v>46</v>
      </c>
      <c r="B28" s="19">
        <v>41356820</v>
      </c>
      <c r="C28" s="19">
        <v>0</v>
      </c>
      <c r="D28" s="59">
        <v>66748200</v>
      </c>
      <c r="E28" s="60">
        <v>66748200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33374100</v>
      </c>
      <c r="X28" s="60">
        <v>-33374100</v>
      </c>
      <c r="Y28" s="61">
        <v>-100</v>
      </c>
      <c r="Z28" s="62">
        <v>66748200</v>
      </c>
    </row>
    <row r="29" spans="1:26" ht="12.75">
      <c r="A29" s="58" t="s">
        <v>284</v>
      </c>
      <c r="B29" s="19">
        <v>932338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441842</v>
      </c>
      <c r="C31" s="19">
        <v>0</v>
      </c>
      <c r="D31" s="59">
        <v>1750000</v>
      </c>
      <c r="E31" s="60">
        <v>1750000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875000</v>
      </c>
      <c r="X31" s="60">
        <v>-875000</v>
      </c>
      <c r="Y31" s="61">
        <v>-100</v>
      </c>
      <c r="Z31" s="62">
        <v>1750000</v>
      </c>
    </row>
    <row r="32" spans="1:26" ht="12.75">
      <c r="A32" s="70" t="s">
        <v>54</v>
      </c>
      <c r="B32" s="22">
        <f>SUM(B28:B31)</f>
        <v>42731000</v>
      </c>
      <c r="C32" s="22">
        <f>SUM(C28:C31)</f>
        <v>0</v>
      </c>
      <c r="D32" s="99">
        <f aca="true" t="shared" si="5" ref="D32:Z32">SUM(D28:D31)</f>
        <v>68498200</v>
      </c>
      <c r="E32" s="100">
        <f t="shared" si="5"/>
        <v>68498200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34249100</v>
      </c>
      <c r="X32" s="100">
        <f t="shared" si="5"/>
        <v>-34249100</v>
      </c>
      <c r="Y32" s="101">
        <f>+IF(W32&lt;&gt;0,(X32/W32)*100,0)</f>
        <v>-100</v>
      </c>
      <c r="Z32" s="102">
        <f t="shared" si="5"/>
        <v>68498200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67000379</v>
      </c>
      <c r="C35" s="19">
        <v>0</v>
      </c>
      <c r="D35" s="59">
        <v>131287000</v>
      </c>
      <c r="E35" s="60">
        <v>131287000</v>
      </c>
      <c r="F35" s="60">
        <v>262626289</v>
      </c>
      <c r="G35" s="60">
        <v>264731915</v>
      </c>
      <c r="H35" s="60">
        <v>249777099</v>
      </c>
      <c r="I35" s="60">
        <v>249777099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65643500</v>
      </c>
      <c r="X35" s="60">
        <v>-65643500</v>
      </c>
      <c r="Y35" s="61">
        <v>-100</v>
      </c>
      <c r="Z35" s="62">
        <v>131287000</v>
      </c>
    </row>
    <row r="36" spans="1:26" ht="12.75">
      <c r="A36" s="58" t="s">
        <v>57</v>
      </c>
      <c r="B36" s="19">
        <v>1079122219</v>
      </c>
      <c r="C36" s="19">
        <v>0</v>
      </c>
      <c r="D36" s="59">
        <v>876200000</v>
      </c>
      <c r="E36" s="60">
        <v>876200000</v>
      </c>
      <c r="F36" s="60">
        <v>1064551089</v>
      </c>
      <c r="G36" s="60">
        <v>1079786439</v>
      </c>
      <c r="H36" s="60">
        <v>1079786439</v>
      </c>
      <c r="I36" s="60">
        <v>1079786439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438100000</v>
      </c>
      <c r="X36" s="60">
        <v>-438100000</v>
      </c>
      <c r="Y36" s="61">
        <v>-100</v>
      </c>
      <c r="Z36" s="62">
        <v>876200000</v>
      </c>
    </row>
    <row r="37" spans="1:26" ht="12.75">
      <c r="A37" s="58" t="s">
        <v>58</v>
      </c>
      <c r="B37" s="19">
        <v>253740129</v>
      </c>
      <c r="C37" s="19">
        <v>0</v>
      </c>
      <c r="D37" s="59">
        <v>130597000</v>
      </c>
      <c r="E37" s="60">
        <v>130597000</v>
      </c>
      <c r="F37" s="60">
        <v>309481930</v>
      </c>
      <c r="G37" s="60">
        <v>301641695</v>
      </c>
      <c r="H37" s="60">
        <v>283594548</v>
      </c>
      <c r="I37" s="60">
        <v>283594548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65298500</v>
      </c>
      <c r="X37" s="60">
        <v>-65298500</v>
      </c>
      <c r="Y37" s="61">
        <v>-100</v>
      </c>
      <c r="Z37" s="62">
        <v>130597000</v>
      </c>
    </row>
    <row r="38" spans="1:26" ht="12.75">
      <c r="A38" s="58" t="s">
        <v>59</v>
      </c>
      <c r="B38" s="19">
        <v>160755286</v>
      </c>
      <c r="C38" s="19">
        <v>0</v>
      </c>
      <c r="D38" s="59">
        <v>73679000</v>
      </c>
      <c r="E38" s="60">
        <v>73679000</v>
      </c>
      <c r="F38" s="60">
        <v>131927126</v>
      </c>
      <c r="G38" s="60">
        <v>159006124</v>
      </c>
      <c r="H38" s="60">
        <v>160806607</v>
      </c>
      <c r="I38" s="60">
        <v>160806607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36839500</v>
      </c>
      <c r="X38" s="60">
        <v>-36839500</v>
      </c>
      <c r="Y38" s="61">
        <v>-100</v>
      </c>
      <c r="Z38" s="62">
        <v>73679000</v>
      </c>
    </row>
    <row r="39" spans="1:26" ht="12.75">
      <c r="A39" s="58" t="s">
        <v>60</v>
      </c>
      <c r="B39" s="19">
        <v>731627183</v>
      </c>
      <c r="C39" s="19">
        <v>0</v>
      </c>
      <c r="D39" s="59">
        <v>803211000</v>
      </c>
      <c r="E39" s="60">
        <v>803211000</v>
      </c>
      <c r="F39" s="60">
        <v>885768322</v>
      </c>
      <c r="G39" s="60">
        <v>883870535</v>
      </c>
      <c r="H39" s="60">
        <v>885162383</v>
      </c>
      <c r="I39" s="60">
        <v>885162383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401605500</v>
      </c>
      <c r="X39" s="60">
        <v>-401605500</v>
      </c>
      <c r="Y39" s="61">
        <v>-100</v>
      </c>
      <c r="Z39" s="62">
        <v>803211000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358064794</v>
      </c>
      <c r="C42" s="19">
        <v>0</v>
      </c>
      <c r="D42" s="59">
        <v>44966308</v>
      </c>
      <c r="E42" s="60">
        <v>44966308</v>
      </c>
      <c r="F42" s="60">
        <v>-36871566</v>
      </c>
      <c r="G42" s="60">
        <v>-4704411</v>
      </c>
      <c r="H42" s="60">
        <v>13493283</v>
      </c>
      <c r="I42" s="60">
        <v>-28082694</v>
      </c>
      <c r="J42" s="60">
        <v>-14939504</v>
      </c>
      <c r="K42" s="60">
        <v>0</v>
      </c>
      <c r="L42" s="60">
        <v>46458671</v>
      </c>
      <c r="M42" s="60">
        <v>31519167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3436473</v>
      </c>
      <c r="W42" s="60">
        <v>23039514</v>
      </c>
      <c r="X42" s="60">
        <v>-19603041</v>
      </c>
      <c r="Y42" s="61">
        <v>-85.08</v>
      </c>
      <c r="Z42" s="62">
        <v>44966308</v>
      </c>
    </row>
    <row r="43" spans="1:26" ht="12.75">
      <c r="A43" s="58" t="s">
        <v>63</v>
      </c>
      <c r="B43" s="19">
        <v>141145761</v>
      </c>
      <c r="C43" s="19">
        <v>0</v>
      </c>
      <c r="D43" s="59">
        <v>-33999000</v>
      </c>
      <c r="E43" s="60">
        <v>-33999000</v>
      </c>
      <c r="F43" s="60">
        <v>29018136</v>
      </c>
      <c r="G43" s="60">
        <v>0</v>
      </c>
      <c r="H43" s="60">
        <v>0</v>
      </c>
      <c r="I43" s="60">
        <v>29018136</v>
      </c>
      <c r="J43" s="60">
        <v>-89937</v>
      </c>
      <c r="K43" s="60">
        <v>0</v>
      </c>
      <c r="L43" s="60">
        <v>5801845</v>
      </c>
      <c r="M43" s="60">
        <v>5711908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34730044</v>
      </c>
      <c r="W43" s="60">
        <v>-13750000</v>
      </c>
      <c r="X43" s="60">
        <v>48480044</v>
      </c>
      <c r="Y43" s="61">
        <v>-352.58</v>
      </c>
      <c r="Z43" s="62">
        <v>-33999000</v>
      </c>
    </row>
    <row r="44" spans="1:26" ht="12.75">
      <c r="A44" s="58" t="s">
        <v>64</v>
      </c>
      <c r="B44" s="19">
        <v>54747514</v>
      </c>
      <c r="C44" s="19">
        <v>0</v>
      </c>
      <c r="D44" s="59">
        <v>-7500000</v>
      </c>
      <c r="E44" s="60">
        <v>-7500000</v>
      </c>
      <c r="F44" s="60">
        <v>-91644698</v>
      </c>
      <c r="G44" s="60">
        <v>-574000</v>
      </c>
      <c r="H44" s="60">
        <v>-574000</v>
      </c>
      <c r="I44" s="60">
        <v>-92792698</v>
      </c>
      <c r="J44" s="60">
        <v>-574000</v>
      </c>
      <c r="K44" s="60">
        <v>0</v>
      </c>
      <c r="L44" s="60">
        <v>336403</v>
      </c>
      <c r="M44" s="60">
        <v>-237597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-93030295</v>
      </c>
      <c r="W44" s="60">
        <v>-3300000</v>
      </c>
      <c r="X44" s="60">
        <v>-89730295</v>
      </c>
      <c r="Y44" s="61">
        <v>2719.1</v>
      </c>
      <c r="Z44" s="62">
        <v>-7500000</v>
      </c>
    </row>
    <row r="45" spans="1:26" ht="12.75">
      <c r="A45" s="70" t="s">
        <v>65</v>
      </c>
      <c r="B45" s="22">
        <v>553958069</v>
      </c>
      <c r="C45" s="22">
        <v>0</v>
      </c>
      <c r="D45" s="99">
        <v>4456308</v>
      </c>
      <c r="E45" s="100">
        <v>4456308</v>
      </c>
      <c r="F45" s="100">
        <v>-99498128</v>
      </c>
      <c r="G45" s="100">
        <v>-104776539</v>
      </c>
      <c r="H45" s="100">
        <v>-91857256</v>
      </c>
      <c r="I45" s="100">
        <v>-91857256</v>
      </c>
      <c r="J45" s="100">
        <v>-107460697</v>
      </c>
      <c r="K45" s="100">
        <v>-107460697</v>
      </c>
      <c r="L45" s="100">
        <v>-54863778</v>
      </c>
      <c r="M45" s="100">
        <v>-54863778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-54863778</v>
      </c>
      <c r="W45" s="100">
        <v>6978514</v>
      </c>
      <c r="X45" s="100">
        <v>-61842292</v>
      </c>
      <c r="Y45" s="101">
        <v>-886.18</v>
      </c>
      <c r="Z45" s="102">
        <v>4456308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30432334</v>
      </c>
      <c r="C49" s="52">
        <v>0</v>
      </c>
      <c r="D49" s="129">
        <v>23323146</v>
      </c>
      <c r="E49" s="54">
        <v>18323322</v>
      </c>
      <c r="F49" s="54">
        <v>0</v>
      </c>
      <c r="G49" s="54">
        <v>0</v>
      </c>
      <c r="H49" s="54">
        <v>0</v>
      </c>
      <c r="I49" s="54">
        <v>4769965</v>
      </c>
      <c r="J49" s="54">
        <v>0</v>
      </c>
      <c r="K49" s="54">
        <v>0</v>
      </c>
      <c r="L49" s="54">
        <v>0</v>
      </c>
      <c r="M49" s="54">
        <v>373187274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450036041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4271110</v>
      </c>
      <c r="C51" s="52">
        <v>0</v>
      </c>
      <c r="D51" s="129">
        <v>12801725</v>
      </c>
      <c r="E51" s="54">
        <v>16630927</v>
      </c>
      <c r="F51" s="54">
        <v>0</v>
      </c>
      <c r="G51" s="54">
        <v>0</v>
      </c>
      <c r="H51" s="54">
        <v>0</v>
      </c>
      <c r="I51" s="54">
        <v>302771</v>
      </c>
      <c r="J51" s="54">
        <v>0</v>
      </c>
      <c r="K51" s="54">
        <v>0</v>
      </c>
      <c r="L51" s="54">
        <v>0</v>
      </c>
      <c r="M51" s="54">
        <v>128447639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162454172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113.95037472954397</v>
      </c>
      <c r="C58" s="5">
        <f>IF(C67=0,0,+(C76/C67)*100)</f>
        <v>0</v>
      </c>
      <c r="D58" s="6">
        <f aca="true" t="shared" si="6" ref="D58:Z58">IF(D67=0,0,+(D76/D67)*100)</f>
        <v>103.59342354676299</v>
      </c>
      <c r="E58" s="7">
        <f t="shared" si="6"/>
        <v>103.59342354676299</v>
      </c>
      <c r="F58" s="7">
        <f t="shared" si="6"/>
        <v>-810.7744195702</v>
      </c>
      <c r="G58" s="7">
        <f t="shared" si="6"/>
        <v>0</v>
      </c>
      <c r="H58" s="7">
        <f t="shared" si="6"/>
        <v>186.864577365044</v>
      </c>
      <c r="I58" s="7">
        <f t="shared" si="6"/>
        <v>1242.2407641513225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1763.7026339248316</v>
      </c>
      <c r="W58" s="7">
        <f t="shared" si="6"/>
        <v>97.06504733846243</v>
      </c>
      <c r="X58" s="7">
        <f t="shared" si="6"/>
        <v>0</v>
      </c>
      <c r="Y58" s="7">
        <f t="shared" si="6"/>
        <v>0</v>
      </c>
      <c r="Z58" s="8">
        <f t="shared" si="6"/>
        <v>103.59342354676299</v>
      </c>
    </row>
    <row r="59" spans="1:26" ht="12.75">
      <c r="A59" s="37" t="s">
        <v>31</v>
      </c>
      <c r="B59" s="9">
        <f aca="true" t="shared" si="7" ref="B59:Z66">IF(B68=0,0,+(B77/B68)*100)</f>
        <v>123.99998331138369</v>
      </c>
      <c r="C59" s="9">
        <f t="shared" si="7"/>
        <v>0</v>
      </c>
      <c r="D59" s="2">
        <f t="shared" si="7"/>
        <v>100.23015814091619</v>
      </c>
      <c r="E59" s="10">
        <f t="shared" si="7"/>
        <v>100.23015814091619</v>
      </c>
      <c r="F59" s="10">
        <f t="shared" si="7"/>
        <v>98.48552023840645</v>
      </c>
      <c r="G59" s="10">
        <f t="shared" si="7"/>
        <v>0</v>
      </c>
      <c r="H59" s="10">
        <f t="shared" si="7"/>
        <v>289.7811096311699</v>
      </c>
      <c r="I59" s="10">
        <f t="shared" si="7"/>
        <v>130.29784276003952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156.60667214877697</v>
      </c>
      <c r="W59" s="10">
        <f t="shared" si="7"/>
        <v>104.70028914031847</v>
      </c>
      <c r="X59" s="10">
        <f t="shared" si="7"/>
        <v>0</v>
      </c>
      <c r="Y59" s="10">
        <f t="shared" si="7"/>
        <v>0</v>
      </c>
      <c r="Z59" s="11">
        <f t="shared" si="7"/>
        <v>100.23015814091619</v>
      </c>
    </row>
    <row r="60" spans="1:26" ht="12.75">
      <c r="A60" s="38" t="s">
        <v>32</v>
      </c>
      <c r="B60" s="12">
        <f t="shared" si="7"/>
        <v>111.03643193683024</v>
      </c>
      <c r="C60" s="12">
        <f t="shared" si="7"/>
        <v>0</v>
      </c>
      <c r="D60" s="3">
        <f t="shared" si="7"/>
        <v>105.13462930392627</v>
      </c>
      <c r="E60" s="13">
        <f t="shared" si="7"/>
        <v>105.13462930392627</v>
      </c>
      <c r="F60" s="13">
        <f t="shared" si="7"/>
        <v>-100.23162899208103</v>
      </c>
      <c r="G60" s="13">
        <f t="shared" si="7"/>
        <v>0</v>
      </c>
      <c r="H60" s="13">
        <f t="shared" si="7"/>
        <v>164.91304140443123</v>
      </c>
      <c r="I60" s="13">
        <f t="shared" si="7"/>
        <v>-397.87922918007246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-606.7699572519314</v>
      </c>
      <c r="W60" s="13">
        <f t="shared" si="7"/>
        <v>94.3805887011481</v>
      </c>
      <c r="X60" s="13">
        <f t="shared" si="7"/>
        <v>0</v>
      </c>
      <c r="Y60" s="13">
        <f t="shared" si="7"/>
        <v>0</v>
      </c>
      <c r="Z60" s="14">
        <f t="shared" si="7"/>
        <v>105.13462930392627</v>
      </c>
    </row>
    <row r="61" spans="1:26" ht="12.75">
      <c r="A61" s="39" t="s">
        <v>103</v>
      </c>
      <c r="B61" s="12">
        <f t="shared" si="7"/>
        <v>88.19963376143282</v>
      </c>
      <c r="C61" s="12">
        <f t="shared" si="7"/>
        <v>0</v>
      </c>
      <c r="D61" s="3">
        <f t="shared" si="7"/>
        <v>97.77028631382218</v>
      </c>
      <c r="E61" s="13">
        <f t="shared" si="7"/>
        <v>97.77028631382218</v>
      </c>
      <c r="F61" s="13">
        <f t="shared" si="7"/>
        <v>-100.12440410810663</v>
      </c>
      <c r="G61" s="13">
        <f t="shared" si="7"/>
        <v>0</v>
      </c>
      <c r="H61" s="13">
        <f t="shared" si="7"/>
        <v>100.22358296167748</v>
      </c>
      <c r="I61" s="13">
        <f t="shared" si="7"/>
        <v>-440.6733977350361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-620.3706268174599</v>
      </c>
      <c r="W61" s="13">
        <f t="shared" si="7"/>
        <v>70.35185920565932</v>
      </c>
      <c r="X61" s="13">
        <f t="shared" si="7"/>
        <v>0</v>
      </c>
      <c r="Y61" s="13">
        <f t="shared" si="7"/>
        <v>0</v>
      </c>
      <c r="Z61" s="14">
        <f t="shared" si="7"/>
        <v>97.77028631382218</v>
      </c>
    </row>
    <row r="62" spans="1:26" ht="12.75">
      <c r="A62" s="39" t="s">
        <v>104</v>
      </c>
      <c r="B62" s="12">
        <f t="shared" si="7"/>
        <v>184.62449690368007</v>
      </c>
      <c r="C62" s="12">
        <f t="shared" si="7"/>
        <v>0</v>
      </c>
      <c r="D62" s="3">
        <f t="shared" si="7"/>
        <v>94.73602631908106</v>
      </c>
      <c r="E62" s="13">
        <f t="shared" si="7"/>
        <v>94.73602631908106</v>
      </c>
      <c r="F62" s="13">
        <f t="shared" si="7"/>
        <v>-99.76397680534608</v>
      </c>
      <c r="G62" s="13">
        <f t="shared" si="7"/>
        <v>0</v>
      </c>
      <c r="H62" s="13">
        <f t="shared" si="7"/>
        <v>1427.3872982028631</v>
      </c>
      <c r="I62" s="13">
        <f t="shared" si="7"/>
        <v>-218.99615346344413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-393.42880493409183</v>
      </c>
      <c r="W62" s="13">
        <f t="shared" si="7"/>
        <v>103.38568135251136</v>
      </c>
      <c r="X62" s="13">
        <f t="shared" si="7"/>
        <v>0</v>
      </c>
      <c r="Y62" s="13">
        <f t="shared" si="7"/>
        <v>0</v>
      </c>
      <c r="Z62" s="14">
        <f t="shared" si="7"/>
        <v>94.73602631908106</v>
      </c>
    </row>
    <row r="63" spans="1:26" ht="12.75">
      <c r="A63" s="39" t="s">
        <v>105</v>
      </c>
      <c r="B63" s="12">
        <f t="shared" si="7"/>
        <v>110.52022312447282</v>
      </c>
      <c r="C63" s="12">
        <f t="shared" si="7"/>
        <v>0</v>
      </c>
      <c r="D63" s="3">
        <f t="shared" si="7"/>
        <v>207.31565274562192</v>
      </c>
      <c r="E63" s="13">
        <f t="shared" si="7"/>
        <v>207.31565274562192</v>
      </c>
      <c r="F63" s="13">
        <f t="shared" si="7"/>
        <v>-100</v>
      </c>
      <c r="G63" s="13">
        <f t="shared" si="7"/>
        <v>0</v>
      </c>
      <c r="H63" s="13">
        <f t="shared" si="7"/>
        <v>244.6175824985326</v>
      </c>
      <c r="I63" s="13">
        <f t="shared" si="7"/>
        <v>433.9918502486698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632.2150670875643</v>
      </c>
      <c r="W63" s="13">
        <f t="shared" si="7"/>
        <v>243.8782742563618</v>
      </c>
      <c r="X63" s="13">
        <f t="shared" si="7"/>
        <v>0</v>
      </c>
      <c r="Y63" s="13">
        <f t="shared" si="7"/>
        <v>0</v>
      </c>
      <c r="Z63" s="14">
        <f t="shared" si="7"/>
        <v>207.31565274562192</v>
      </c>
    </row>
    <row r="64" spans="1:26" ht="12.75">
      <c r="A64" s="39" t="s">
        <v>106</v>
      </c>
      <c r="B64" s="12">
        <f t="shared" si="7"/>
        <v>116.05230125349905</v>
      </c>
      <c r="C64" s="12">
        <f t="shared" si="7"/>
        <v>0</v>
      </c>
      <c r="D64" s="3">
        <f t="shared" si="7"/>
        <v>100.3338625243084</v>
      </c>
      <c r="E64" s="13">
        <f t="shared" si="7"/>
        <v>100.3338625243084</v>
      </c>
      <c r="F64" s="13">
        <f t="shared" si="7"/>
        <v>0</v>
      </c>
      <c r="G64" s="13">
        <f t="shared" si="7"/>
        <v>0</v>
      </c>
      <c r="H64" s="13">
        <f t="shared" si="7"/>
        <v>207.60929384056413</v>
      </c>
      <c r="I64" s="13">
        <f t="shared" si="7"/>
        <v>186.0539134388545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186.0539134388545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100.3338625243084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117.0746799567141</v>
      </c>
      <c r="C66" s="15">
        <f t="shared" si="7"/>
        <v>0</v>
      </c>
      <c r="D66" s="4">
        <f t="shared" si="7"/>
        <v>87.62469668374226</v>
      </c>
      <c r="E66" s="16">
        <f t="shared" si="7"/>
        <v>87.62469668374226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133.39941731170376</v>
      </c>
      <c r="X66" s="16">
        <f t="shared" si="7"/>
        <v>0</v>
      </c>
      <c r="Y66" s="16">
        <f t="shared" si="7"/>
        <v>0</v>
      </c>
      <c r="Z66" s="17">
        <f t="shared" si="7"/>
        <v>87.62469668374226</v>
      </c>
    </row>
    <row r="67" spans="1:26" ht="12.75" hidden="1">
      <c r="A67" s="41" t="s">
        <v>287</v>
      </c>
      <c r="B67" s="24">
        <v>272972739</v>
      </c>
      <c r="C67" s="24"/>
      <c r="D67" s="25">
        <v>298584591</v>
      </c>
      <c r="E67" s="26">
        <v>298584591</v>
      </c>
      <c r="F67" s="26">
        <v>-7885622</v>
      </c>
      <c r="G67" s="26"/>
      <c r="H67" s="26">
        <v>17983936</v>
      </c>
      <c r="I67" s="26">
        <v>10098314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10098314</v>
      </c>
      <c r="W67" s="26">
        <v>159330270</v>
      </c>
      <c r="X67" s="26"/>
      <c r="Y67" s="25"/>
      <c r="Z67" s="27">
        <v>298584591</v>
      </c>
    </row>
    <row r="68" spans="1:26" ht="12.75" hidden="1">
      <c r="A68" s="37" t="s">
        <v>31</v>
      </c>
      <c r="B68" s="19">
        <v>53449608</v>
      </c>
      <c r="C68" s="19"/>
      <c r="D68" s="20">
        <v>67345000</v>
      </c>
      <c r="E68" s="21">
        <v>67345000</v>
      </c>
      <c r="F68" s="21">
        <v>28196217</v>
      </c>
      <c r="G68" s="21"/>
      <c r="H68" s="21">
        <v>3161537</v>
      </c>
      <c r="I68" s="21">
        <v>31357754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31357754</v>
      </c>
      <c r="W68" s="21">
        <v>32234868</v>
      </c>
      <c r="X68" s="21"/>
      <c r="Y68" s="20"/>
      <c r="Z68" s="23">
        <v>67345000</v>
      </c>
    </row>
    <row r="69" spans="1:26" ht="12.75" hidden="1">
      <c r="A69" s="38" t="s">
        <v>32</v>
      </c>
      <c r="B69" s="19">
        <v>202543006</v>
      </c>
      <c r="C69" s="19"/>
      <c r="D69" s="20">
        <v>223821591</v>
      </c>
      <c r="E69" s="21">
        <v>223821591</v>
      </c>
      <c r="F69" s="21">
        <v>-36081839</v>
      </c>
      <c r="G69" s="21"/>
      <c r="H69" s="21">
        <v>14822399</v>
      </c>
      <c r="I69" s="21">
        <v>-21259440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-21259440</v>
      </c>
      <c r="W69" s="21">
        <v>124659108</v>
      </c>
      <c r="X69" s="21"/>
      <c r="Y69" s="20"/>
      <c r="Z69" s="23">
        <v>223821591</v>
      </c>
    </row>
    <row r="70" spans="1:26" ht="12.75" hidden="1">
      <c r="A70" s="39" t="s">
        <v>103</v>
      </c>
      <c r="B70" s="19">
        <v>134282417</v>
      </c>
      <c r="C70" s="19"/>
      <c r="D70" s="20">
        <v>122723380</v>
      </c>
      <c r="E70" s="21">
        <v>122723380</v>
      </c>
      <c r="F70" s="21">
        <v>-23781369</v>
      </c>
      <c r="G70" s="21"/>
      <c r="H70" s="21">
        <v>12299685</v>
      </c>
      <c r="I70" s="21">
        <v>-11481684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-11481684</v>
      </c>
      <c r="W70" s="21">
        <v>85277064</v>
      </c>
      <c r="X70" s="21"/>
      <c r="Y70" s="20"/>
      <c r="Z70" s="23">
        <v>122723380</v>
      </c>
    </row>
    <row r="71" spans="1:26" ht="12.75" hidden="1">
      <c r="A71" s="39" t="s">
        <v>104</v>
      </c>
      <c r="B71" s="19">
        <v>41316144</v>
      </c>
      <c r="C71" s="19"/>
      <c r="D71" s="20">
        <v>70490607</v>
      </c>
      <c r="E71" s="21">
        <v>70490607</v>
      </c>
      <c r="F71" s="21">
        <v>-12534785</v>
      </c>
      <c r="G71" s="21"/>
      <c r="H71" s="21">
        <v>525280</v>
      </c>
      <c r="I71" s="21">
        <v>-12009505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-12009505</v>
      </c>
      <c r="W71" s="21">
        <v>32296542</v>
      </c>
      <c r="X71" s="21"/>
      <c r="Y71" s="20"/>
      <c r="Z71" s="23">
        <v>70490607</v>
      </c>
    </row>
    <row r="72" spans="1:26" ht="12.75" hidden="1">
      <c r="A72" s="39" t="s">
        <v>105</v>
      </c>
      <c r="B72" s="19">
        <v>19693223</v>
      </c>
      <c r="C72" s="19"/>
      <c r="D72" s="20">
        <v>16673126</v>
      </c>
      <c r="E72" s="21">
        <v>16673126</v>
      </c>
      <c r="F72" s="21">
        <v>150739</v>
      </c>
      <c r="G72" s="21"/>
      <c r="H72" s="21">
        <v>1276053</v>
      </c>
      <c r="I72" s="21">
        <v>1426792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1426792</v>
      </c>
      <c r="W72" s="21">
        <v>7085502</v>
      </c>
      <c r="X72" s="21"/>
      <c r="Y72" s="20"/>
      <c r="Z72" s="23">
        <v>16673126</v>
      </c>
    </row>
    <row r="73" spans="1:26" ht="12.75" hidden="1">
      <c r="A73" s="39" t="s">
        <v>106</v>
      </c>
      <c r="B73" s="19">
        <v>7251222</v>
      </c>
      <c r="C73" s="19"/>
      <c r="D73" s="20">
        <v>13934478</v>
      </c>
      <c r="E73" s="21">
        <v>13934478</v>
      </c>
      <c r="F73" s="21">
        <v>83576</v>
      </c>
      <c r="G73" s="21"/>
      <c r="H73" s="21">
        <v>721381</v>
      </c>
      <c r="I73" s="21">
        <v>804957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804957</v>
      </c>
      <c r="W73" s="21"/>
      <c r="X73" s="21"/>
      <c r="Y73" s="20"/>
      <c r="Z73" s="23">
        <v>13934478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16980125</v>
      </c>
      <c r="C75" s="28"/>
      <c r="D75" s="29">
        <v>7418000</v>
      </c>
      <c r="E75" s="30">
        <v>7418000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2436294</v>
      </c>
      <c r="X75" s="30"/>
      <c r="Y75" s="29"/>
      <c r="Z75" s="31">
        <v>7418000</v>
      </c>
    </row>
    <row r="76" spans="1:26" ht="12.75" hidden="1">
      <c r="A76" s="42" t="s">
        <v>288</v>
      </c>
      <c r="B76" s="32">
        <v>311053459</v>
      </c>
      <c r="C76" s="32"/>
      <c r="D76" s="33">
        <v>309314000</v>
      </c>
      <c r="E76" s="34">
        <v>309314000</v>
      </c>
      <c r="F76" s="34">
        <v>63934606</v>
      </c>
      <c r="G76" s="34">
        <v>27905161</v>
      </c>
      <c r="H76" s="34">
        <v>33605606</v>
      </c>
      <c r="I76" s="34">
        <v>125445373</v>
      </c>
      <c r="J76" s="34">
        <v>26207013</v>
      </c>
      <c r="K76" s="34"/>
      <c r="L76" s="34">
        <v>26451844</v>
      </c>
      <c r="M76" s="34">
        <v>52658857</v>
      </c>
      <c r="N76" s="34"/>
      <c r="O76" s="34"/>
      <c r="P76" s="34"/>
      <c r="Q76" s="34"/>
      <c r="R76" s="34"/>
      <c r="S76" s="34"/>
      <c r="T76" s="34"/>
      <c r="U76" s="34"/>
      <c r="V76" s="34">
        <v>178104230</v>
      </c>
      <c r="W76" s="34">
        <v>154654002</v>
      </c>
      <c r="X76" s="34"/>
      <c r="Y76" s="33"/>
      <c r="Z76" s="35">
        <v>309314000</v>
      </c>
    </row>
    <row r="77" spans="1:26" ht="12.75" hidden="1">
      <c r="A77" s="37" t="s">
        <v>31</v>
      </c>
      <c r="B77" s="19">
        <v>66277505</v>
      </c>
      <c r="C77" s="19"/>
      <c r="D77" s="20">
        <v>67500000</v>
      </c>
      <c r="E77" s="21">
        <v>67500000</v>
      </c>
      <c r="F77" s="21">
        <v>27769191</v>
      </c>
      <c r="G77" s="21">
        <v>3927749</v>
      </c>
      <c r="H77" s="21">
        <v>9161537</v>
      </c>
      <c r="I77" s="21">
        <v>40858477</v>
      </c>
      <c r="J77" s="21">
        <v>4122476</v>
      </c>
      <c r="K77" s="21"/>
      <c r="L77" s="21">
        <v>4127382</v>
      </c>
      <c r="M77" s="21">
        <v>8249858</v>
      </c>
      <c r="N77" s="21"/>
      <c r="O77" s="21"/>
      <c r="P77" s="21"/>
      <c r="Q77" s="21"/>
      <c r="R77" s="21"/>
      <c r="S77" s="21"/>
      <c r="T77" s="21"/>
      <c r="U77" s="21"/>
      <c r="V77" s="21">
        <v>49108335</v>
      </c>
      <c r="W77" s="21">
        <v>33750000</v>
      </c>
      <c r="X77" s="21"/>
      <c r="Y77" s="20"/>
      <c r="Z77" s="23">
        <v>67500000</v>
      </c>
    </row>
    <row r="78" spans="1:26" ht="12.75" hidden="1">
      <c r="A78" s="38" t="s">
        <v>32</v>
      </c>
      <c r="B78" s="19">
        <v>224896527</v>
      </c>
      <c r="C78" s="19"/>
      <c r="D78" s="20">
        <v>235314000</v>
      </c>
      <c r="E78" s="21">
        <v>235314000</v>
      </c>
      <c r="F78" s="21">
        <v>36165415</v>
      </c>
      <c r="G78" s="21">
        <v>23977412</v>
      </c>
      <c r="H78" s="21">
        <v>24444069</v>
      </c>
      <c r="I78" s="21">
        <v>84586896</v>
      </c>
      <c r="J78" s="21">
        <v>22084537</v>
      </c>
      <c r="K78" s="21"/>
      <c r="L78" s="21">
        <v>22324462</v>
      </c>
      <c r="M78" s="21">
        <v>44408999</v>
      </c>
      <c r="N78" s="21"/>
      <c r="O78" s="21"/>
      <c r="P78" s="21"/>
      <c r="Q78" s="21"/>
      <c r="R78" s="21"/>
      <c r="S78" s="21"/>
      <c r="T78" s="21"/>
      <c r="U78" s="21"/>
      <c r="V78" s="21">
        <v>128995895</v>
      </c>
      <c r="W78" s="21">
        <v>117654000</v>
      </c>
      <c r="X78" s="21"/>
      <c r="Y78" s="20"/>
      <c r="Z78" s="23">
        <v>235314000</v>
      </c>
    </row>
    <row r="79" spans="1:26" ht="12.75" hidden="1">
      <c r="A79" s="39" t="s">
        <v>103</v>
      </c>
      <c r="B79" s="19">
        <v>118436600</v>
      </c>
      <c r="C79" s="19"/>
      <c r="D79" s="20">
        <v>119987000</v>
      </c>
      <c r="E79" s="21">
        <v>119987000</v>
      </c>
      <c r="F79" s="21">
        <v>23810954</v>
      </c>
      <c r="G79" s="21">
        <v>14458588</v>
      </c>
      <c r="H79" s="21">
        <v>12327185</v>
      </c>
      <c r="I79" s="21">
        <v>50596727</v>
      </c>
      <c r="J79" s="21">
        <v>10830229</v>
      </c>
      <c r="K79" s="21"/>
      <c r="L79" s="21">
        <v>9802039</v>
      </c>
      <c r="M79" s="21">
        <v>20632268</v>
      </c>
      <c r="N79" s="21"/>
      <c r="O79" s="21"/>
      <c r="P79" s="21"/>
      <c r="Q79" s="21"/>
      <c r="R79" s="21"/>
      <c r="S79" s="21"/>
      <c r="T79" s="21"/>
      <c r="U79" s="21"/>
      <c r="V79" s="21">
        <v>71228995</v>
      </c>
      <c r="W79" s="21">
        <v>59994000</v>
      </c>
      <c r="X79" s="21"/>
      <c r="Y79" s="20"/>
      <c r="Z79" s="23">
        <v>119987000</v>
      </c>
    </row>
    <row r="80" spans="1:26" ht="12.75" hidden="1">
      <c r="A80" s="39" t="s">
        <v>104</v>
      </c>
      <c r="B80" s="19">
        <v>76279723</v>
      </c>
      <c r="C80" s="19"/>
      <c r="D80" s="20">
        <v>66780000</v>
      </c>
      <c r="E80" s="21">
        <v>66780000</v>
      </c>
      <c r="F80" s="21">
        <v>12505200</v>
      </c>
      <c r="G80" s="21">
        <v>6297374</v>
      </c>
      <c r="H80" s="21">
        <v>7497780</v>
      </c>
      <c r="I80" s="21">
        <v>26300354</v>
      </c>
      <c r="J80" s="21">
        <v>9847135</v>
      </c>
      <c r="K80" s="21"/>
      <c r="L80" s="21">
        <v>11101363</v>
      </c>
      <c r="M80" s="21">
        <v>20948498</v>
      </c>
      <c r="N80" s="21"/>
      <c r="O80" s="21"/>
      <c r="P80" s="21"/>
      <c r="Q80" s="21"/>
      <c r="R80" s="21"/>
      <c r="S80" s="21"/>
      <c r="T80" s="21"/>
      <c r="U80" s="21"/>
      <c r="V80" s="21">
        <v>47248852</v>
      </c>
      <c r="W80" s="21">
        <v>33390000</v>
      </c>
      <c r="X80" s="21"/>
      <c r="Y80" s="20"/>
      <c r="Z80" s="23">
        <v>66780000</v>
      </c>
    </row>
    <row r="81" spans="1:26" ht="12.75" hidden="1">
      <c r="A81" s="39" t="s">
        <v>105</v>
      </c>
      <c r="B81" s="19">
        <v>21764994</v>
      </c>
      <c r="C81" s="19"/>
      <c r="D81" s="20">
        <v>34566000</v>
      </c>
      <c r="E81" s="21">
        <v>34566000</v>
      </c>
      <c r="F81" s="21">
        <v>-150739</v>
      </c>
      <c r="G81" s="21">
        <v>3221450</v>
      </c>
      <c r="H81" s="21">
        <v>3121450</v>
      </c>
      <c r="I81" s="21">
        <v>6192161</v>
      </c>
      <c r="J81" s="21">
        <v>1407173</v>
      </c>
      <c r="K81" s="21"/>
      <c r="L81" s="21">
        <v>1421060</v>
      </c>
      <c r="M81" s="21">
        <v>2828233</v>
      </c>
      <c r="N81" s="21"/>
      <c r="O81" s="21"/>
      <c r="P81" s="21"/>
      <c r="Q81" s="21"/>
      <c r="R81" s="21"/>
      <c r="S81" s="21"/>
      <c r="T81" s="21"/>
      <c r="U81" s="21"/>
      <c r="V81" s="21">
        <v>9020394</v>
      </c>
      <c r="W81" s="21">
        <v>17280000</v>
      </c>
      <c r="X81" s="21"/>
      <c r="Y81" s="20"/>
      <c r="Z81" s="23">
        <v>34566000</v>
      </c>
    </row>
    <row r="82" spans="1:26" ht="12.75" hidden="1">
      <c r="A82" s="39" t="s">
        <v>106</v>
      </c>
      <c r="B82" s="19">
        <v>8415210</v>
      </c>
      <c r="C82" s="19"/>
      <c r="D82" s="20">
        <v>13981000</v>
      </c>
      <c r="E82" s="21">
        <v>13981000</v>
      </c>
      <c r="F82" s="21"/>
      <c r="G82" s="21"/>
      <c r="H82" s="21">
        <v>1497654</v>
      </c>
      <c r="I82" s="21">
        <v>1497654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1497654</v>
      </c>
      <c r="W82" s="21">
        <v>6990000</v>
      </c>
      <c r="X82" s="21"/>
      <c r="Y82" s="20"/>
      <c r="Z82" s="23">
        <v>13981000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19879427</v>
      </c>
      <c r="C84" s="28"/>
      <c r="D84" s="29">
        <v>6500000</v>
      </c>
      <c r="E84" s="30">
        <v>6500000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3250002</v>
      </c>
      <c r="X84" s="30"/>
      <c r="Y84" s="29"/>
      <c r="Z84" s="31">
        <v>6500000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11500005</v>
      </c>
      <c r="F5" s="358">
        <f t="shared" si="0"/>
        <v>11500005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5750003</v>
      </c>
      <c r="Y5" s="358">
        <f t="shared" si="0"/>
        <v>-5750003</v>
      </c>
      <c r="Z5" s="359">
        <f>+IF(X5&lt;&gt;0,+(Y5/X5)*100,0)</f>
        <v>-100</v>
      </c>
      <c r="AA5" s="360">
        <f>+AA6+AA8+AA11+AA13+AA15</f>
        <v>11500005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2500005</v>
      </c>
      <c r="F6" s="59">
        <f t="shared" si="1"/>
        <v>2500005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1250003</v>
      </c>
      <c r="Y6" s="59">
        <f t="shared" si="1"/>
        <v>-1250003</v>
      </c>
      <c r="Z6" s="61">
        <f>+IF(X6&lt;&gt;0,+(Y6/X6)*100,0)</f>
        <v>-100</v>
      </c>
      <c r="AA6" s="62">
        <f t="shared" si="1"/>
        <v>2500005</v>
      </c>
    </row>
    <row r="7" spans="1:27" ht="12.75">
      <c r="A7" s="291" t="s">
        <v>230</v>
      </c>
      <c r="B7" s="142"/>
      <c r="C7" s="60"/>
      <c r="D7" s="340"/>
      <c r="E7" s="60">
        <v>2500005</v>
      </c>
      <c r="F7" s="59">
        <v>2500005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1250003</v>
      </c>
      <c r="Y7" s="59">
        <v>-1250003</v>
      </c>
      <c r="Z7" s="61">
        <v>-100</v>
      </c>
      <c r="AA7" s="62">
        <v>2500005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5500000</v>
      </c>
      <c r="F8" s="59">
        <f t="shared" si="2"/>
        <v>5500000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2750000</v>
      </c>
      <c r="Y8" s="59">
        <f t="shared" si="2"/>
        <v>-2750000</v>
      </c>
      <c r="Z8" s="61">
        <f>+IF(X8&lt;&gt;0,+(Y8/X8)*100,0)</f>
        <v>-100</v>
      </c>
      <c r="AA8" s="62">
        <f>SUM(AA9:AA10)</f>
        <v>5500000</v>
      </c>
    </row>
    <row r="9" spans="1:27" ht="12.75">
      <c r="A9" s="291" t="s">
        <v>231</v>
      </c>
      <c r="B9" s="142"/>
      <c r="C9" s="60"/>
      <c r="D9" s="340"/>
      <c r="E9" s="60">
        <v>5500000</v>
      </c>
      <c r="F9" s="59">
        <v>5500000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2750000</v>
      </c>
      <c r="Y9" s="59">
        <v>-2750000</v>
      </c>
      <c r="Z9" s="61">
        <v>-100</v>
      </c>
      <c r="AA9" s="62">
        <v>5500000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3500000</v>
      </c>
      <c r="F11" s="364">
        <f t="shared" si="3"/>
        <v>3500000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1750000</v>
      </c>
      <c r="Y11" s="364">
        <f t="shared" si="3"/>
        <v>-1750000</v>
      </c>
      <c r="Z11" s="365">
        <f>+IF(X11&lt;&gt;0,+(Y11/X11)*100,0)</f>
        <v>-100</v>
      </c>
      <c r="AA11" s="366">
        <f t="shared" si="3"/>
        <v>3500000</v>
      </c>
    </row>
    <row r="12" spans="1:27" ht="12.75">
      <c r="A12" s="291" t="s">
        <v>233</v>
      </c>
      <c r="B12" s="136"/>
      <c r="C12" s="60"/>
      <c r="D12" s="340"/>
      <c r="E12" s="60">
        <v>3500000</v>
      </c>
      <c r="F12" s="59">
        <v>3500000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1750000</v>
      </c>
      <c r="Y12" s="59">
        <v>-1750000</v>
      </c>
      <c r="Z12" s="61">
        <v>-100</v>
      </c>
      <c r="AA12" s="62">
        <v>3500000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11500005</v>
      </c>
      <c r="F60" s="264">
        <f t="shared" si="14"/>
        <v>11500005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5750003</v>
      </c>
      <c r="Y60" s="264">
        <f t="shared" si="14"/>
        <v>-5750003</v>
      </c>
      <c r="Z60" s="337">
        <f>+IF(X60&lt;&gt;0,+(Y60/X60)*100,0)</f>
        <v>-100</v>
      </c>
      <c r="AA60" s="232">
        <f>+AA57+AA54+AA51+AA40+AA37+AA34+AA22+AA5</f>
        <v>11500005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116980781</v>
      </c>
      <c r="D5" s="153">
        <f>SUM(D6:D8)</f>
        <v>0</v>
      </c>
      <c r="E5" s="154">
        <f t="shared" si="0"/>
        <v>127085000</v>
      </c>
      <c r="F5" s="100">
        <f t="shared" si="0"/>
        <v>127085000</v>
      </c>
      <c r="G5" s="100">
        <f t="shared" si="0"/>
        <v>58462886</v>
      </c>
      <c r="H5" s="100">
        <f t="shared" si="0"/>
        <v>0</v>
      </c>
      <c r="I5" s="100">
        <f t="shared" si="0"/>
        <v>5737519</v>
      </c>
      <c r="J5" s="100">
        <f t="shared" si="0"/>
        <v>64200405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64200405</v>
      </c>
      <c r="X5" s="100">
        <f t="shared" si="0"/>
        <v>66280614</v>
      </c>
      <c r="Y5" s="100">
        <f t="shared" si="0"/>
        <v>-2080209</v>
      </c>
      <c r="Z5" s="137">
        <f>+IF(X5&lt;&gt;0,+(Y5/X5)*100,0)</f>
        <v>-3.138487823905795</v>
      </c>
      <c r="AA5" s="153">
        <f>SUM(AA6:AA8)</f>
        <v>127085000</v>
      </c>
    </row>
    <row r="6" spans="1:27" ht="12.75">
      <c r="A6" s="138" t="s">
        <v>75</v>
      </c>
      <c r="B6" s="136"/>
      <c r="C6" s="155">
        <v>6846760</v>
      </c>
      <c r="D6" s="155"/>
      <c r="E6" s="156">
        <v>24600000</v>
      </c>
      <c r="F6" s="60">
        <v>24600000</v>
      </c>
      <c r="G6" s="60">
        <v>-2383984</v>
      </c>
      <c r="H6" s="60"/>
      <c r="I6" s="60"/>
      <c r="J6" s="60">
        <v>-2383984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-2383984</v>
      </c>
      <c r="X6" s="60">
        <v>11049996</v>
      </c>
      <c r="Y6" s="60">
        <v>-13433980</v>
      </c>
      <c r="Z6" s="140">
        <v>-121.57</v>
      </c>
      <c r="AA6" s="155">
        <v>24600000</v>
      </c>
    </row>
    <row r="7" spans="1:27" ht="12.75">
      <c r="A7" s="138" t="s">
        <v>76</v>
      </c>
      <c r="B7" s="136"/>
      <c r="C7" s="157">
        <v>105813036</v>
      </c>
      <c r="D7" s="157"/>
      <c r="E7" s="158">
        <v>102485000</v>
      </c>
      <c r="F7" s="159">
        <v>102485000</v>
      </c>
      <c r="G7" s="159">
        <v>73739652</v>
      </c>
      <c r="H7" s="159"/>
      <c r="I7" s="159">
        <v>5513736</v>
      </c>
      <c r="J7" s="159">
        <v>79253388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79253388</v>
      </c>
      <c r="X7" s="159">
        <v>53980620</v>
      </c>
      <c r="Y7" s="159">
        <v>25272768</v>
      </c>
      <c r="Z7" s="141">
        <v>46.82</v>
      </c>
      <c r="AA7" s="157">
        <v>102485000</v>
      </c>
    </row>
    <row r="8" spans="1:27" ht="12.75">
      <c r="A8" s="138" t="s">
        <v>77</v>
      </c>
      <c r="B8" s="136"/>
      <c r="C8" s="155">
        <v>4320985</v>
      </c>
      <c r="D8" s="155"/>
      <c r="E8" s="156"/>
      <c r="F8" s="60"/>
      <c r="G8" s="60">
        <v>-12892782</v>
      </c>
      <c r="H8" s="60"/>
      <c r="I8" s="60">
        <v>223783</v>
      </c>
      <c r="J8" s="60">
        <v>-12668999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-12668999</v>
      </c>
      <c r="X8" s="60">
        <v>1249998</v>
      </c>
      <c r="Y8" s="60">
        <v>-13918997</v>
      </c>
      <c r="Z8" s="140">
        <v>-1113.52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14482055</v>
      </c>
      <c r="D9" s="153">
        <f>SUM(D10:D14)</f>
        <v>0</v>
      </c>
      <c r="E9" s="154">
        <f t="shared" si="1"/>
        <v>9103000</v>
      </c>
      <c r="F9" s="100">
        <f t="shared" si="1"/>
        <v>9103000</v>
      </c>
      <c r="G9" s="100">
        <f t="shared" si="1"/>
        <v>-47597</v>
      </c>
      <c r="H9" s="100">
        <f t="shared" si="1"/>
        <v>0</v>
      </c>
      <c r="I9" s="100">
        <f t="shared" si="1"/>
        <v>79685</v>
      </c>
      <c r="J9" s="100">
        <f t="shared" si="1"/>
        <v>32088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32088</v>
      </c>
      <c r="X9" s="100">
        <f t="shared" si="1"/>
        <v>4137078</v>
      </c>
      <c r="Y9" s="100">
        <f t="shared" si="1"/>
        <v>-4104990</v>
      </c>
      <c r="Z9" s="137">
        <f>+IF(X9&lt;&gt;0,+(Y9/X9)*100,0)</f>
        <v>-99.22438010595884</v>
      </c>
      <c r="AA9" s="153">
        <f>SUM(AA10:AA14)</f>
        <v>9103000</v>
      </c>
    </row>
    <row r="10" spans="1:27" ht="12.75">
      <c r="A10" s="138" t="s">
        <v>79</v>
      </c>
      <c r="B10" s="136"/>
      <c r="C10" s="155">
        <v>4615755</v>
      </c>
      <c r="D10" s="155"/>
      <c r="E10" s="156">
        <v>7538000</v>
      </c>
      <c r="F10" s="60">
        <v>7538000</v>
      </c>
      <c r="G10" s="60">
        <v>-42217</v>
      </c>
      <c r="H10" s="60"/>
      <c r="I10" s="60">
        <v>69220</v>
      </c>
      <c r="J10" s="60">
        <v>27003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27003</v>
      </c>
      <c r="X10" s="60">
        <v>218502</v>
      </c>
      <c r="Y10" s="60">
        <v>-191499</v>
      </c>
      <c r="Z10" s="140">
        <v>-87.64</v>
      </c>
      <c r="AA10" s="155">
        <v>7538000</v>
      </c>
    </row>
    <row r="11" spans="1:27" ht="12.75">
      <c r="A11" s="138" t="s">
        <v>80</v>
      </c>
      <c r="B11" s="136"/>
      <c r="C11" s="155">
        <v>7319239</v>
      </c>
      <c r="D11" s="155"/>
      <c r="E11" s="156">
        <v>445000</v>
      </c>
      <c r="F11" s="60">
        <v>445000</v>
      </c>
      <c r="G11" s="60">
        <v>-3908</v>
      </c>
      <c r="H11" s="60"/>
      <c r="I11" s="60">
        <v>8822</v>
      </c>
      <c r="J11" s="60">
        <v>4914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4914</v>
      </c>
      <c r="X11" s="60">
        <v>3359028</v>
      </c>
      <c r="Y11" s="60">
        <v>-3354114</v>
      </c>
      <c r="Z11" s="140">
        <v>-99.85</v>
      </c>
      <c r="AA11" s="155">
        <v>445000</v>
      </c>
    </row>
    <row r="12" spans="1:27" ht="12.75">
      <c r="A12" s="138" t="s">
        <v>81</v>
      </c>
      <c r="B12" s="136"/>
      <c r="C12" s="155">
        <v>733880</v>
      </c>
      <c r="D12" s="155"/>
      <c r="E12" s="156">
        <v>510000</v>
      </c>
      <c r="F12" s="60">
        <v>510000</v>
      </c>
      <c r="G12" s="60">
        <v>-1472</v>
      </c>
      <c r="H12" s="60"/>
      <c r="I12" s="60">
        <v>1643</v>
      </c>
      <c r="J12" s="60">
        <v>171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171</v>
      </c>
      <c r="X12" s="60">
        <v>255048</v>
      </c>
      <c r="Y12" s="60">
        <v>-254877</v>
      </c>
      <c r="Z12" s="140">
        <v>-99.93</v>
      </c>
      <c r="AA12" s="155">
        <v>510000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1813181</v>
      </c>
      <c r="D14" s="157"/>
      <c r="E14" s="158">
        <v>610000</v>
      </c>
      <c r="F14" s="159">
        <v>610000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304500</v>
      </c>
      <c r="Y14" s="159">
        <v>-304500</v>
      </c>
      <c r="Z14" s="141">
        <v>-100</v>
      </c>
      <c r="AA14" s="157">
        <v>610000</v>
      </c>
    </row>
    <row r="15" spans="1:27" ht="12.75">
      <c r="A15" s="135" t="s">
        <v>84</v>
      </c>
      <c r="B15" s="142"/>
      <c r="C15" s="153">
        <f aca="true" t="shared" si="2" ref="C15:Y15">SUM(C16:C18)</f>
        <v>14631780</v>
      </c>
      <c r="D15" s="153">
        <f>SUM(D16:D18)</f>
        <v>0</v>
      </c>
      <c r="E15" s="154">
        <f t="shared" si="2"/>
        <v>20812368</v>
      </c>
      <c r="F15" s="100">
        <f t="shared" si="2"/>
        <v>20812368</v>
      </c>
      <c r="G15" s="100">
        <f t="shared" si="2"/>
        <v>-1205813</v>
      </c>
      <c r="H15" s="100">
        <f t="shared" si="2"/>
        <v>0</v>
      </c>
      <c r="I15" s="100">
        <f t="shared" si="2"/>
        <v>67908</v>
      </c>
      <c r="J15" s="100">
        <f t="shared" si="2"/>
        <v>-1137905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-1137905</v>
      </c>
      <c r="X15" s="100">
        <f t="shared" si="2"/>
        <v>9090984</v>
      </c>
      <c r="Y15" s="100">
        <f t="shared" si="2"/>
        <v>-10228889</v>
      </c>
      <c r="Z15" s="137">
        <f>+IF(X15&lt;&gt;0,+(Y15/X15)*100,0)</f>
        <v>-112.51685186114067</v>
      </c>
      <c r="AA15" s="153">
        <f>SUM(AA16:AA18)</f>
        <v>20812368</v>
      </c>
    </row>
    <row r="16" spans="1:27" ht="12.75">
      <c r="A16" s="138" t="s">
        <v>85</v>
      </c>
      <c r="B16" s="136"/>
      <c r="C16" s="155">
        <v>264405</v>
      </c>
      <c r="D16" s="155"/>
      <c r="E16" s="156">
        <v>12615000</v>
      </c>
      <c r="F16" s="60">
        <v>12615000</v>
      </c>
      <c r="G16" s="60">
        <v>-1203993</v>
      </c>
      <c r="H16" s="60"/>
      <c r="I16" s="60">
        <v>66408</v>
      </c>
      <c r="J16" s="60">
        <v>-1137585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-1137585</v>
      </c>
      <c r="X16" s="60">
        <v>6092004</v>
      </c>
      <c r="Y16" s="60">
        <v>-7229589</v>
      </c>
      <c r="Z16" s="140">
        <v>-118.67</v>
      </c>
      <c r="AA16" s="155">
        <v>12615000</v>
      </c>
    </row>
    <row r="17" spans="1:27" ht="12.75">
      <c r="A17" s="138" t="s">
        <v>86</v>
      </c>
      <c r="B17" s="136"/>
      <c r="C17" s="155">
        <v>14343767</v>
      </c>
      <c r="D17" s="155"/>
      <c r="E17" s="156">
        <v>8167368</v>
      </c>
      <c r="F17" s="60">
        <v>8167368</v>
      </c>
      <c r="G17" s="60">
        <v>-1820</v>
      </c>
      <c r="H17" s="60"/>
      <c r="I17" s="60">
        <v>1500</v>
      </c>
      <c r="J17" s="60">
        <v>-320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-320</v>
      </c>
      <c r="X17" s="60">
        <v>2998980</v>
      </c>
      <c r="Y17" s="60">
        <v>-2999300</v>
      </c>
      <c r="Z17" s="140">
        <v>-100.01</v>
      </c>
      <c r="AA17" s="155">
        <v>8167368</v>
      </c>
    </row>
    <row r="18" spans="1:27" ht="12.75">
      <c r="A18" s="138" t="s">
        <v>87</v>
      </c>
      <c r="B18" s="136"/>
      <c r="C18" s="155">
        <v>23608</v>
      </c>
      <c r="D18" s="155"/>
      <c r="E18" s="156">
        <v>30000</v>
      </c>
      <c r="F18" s="60">
        <v>30000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>
        <v>30000</v>
      </c>
    </row>
    <row r="19" spans="1:27" ht="12.75">
      <c r="A19" s="135" t="s">
        <v>88</v>
      </c>
      <c r="B19" s="142"/>
      <c r="C19" s="153">
        <f aca="true" t="shared" si="3" ref="C19:Y19">SUM(C20:C23)</f>
        <v>261041872</v>
      </c>
      <c r="D19" s="153">
        <f>SUM(D20:D23)</f>
        <v>0</v>
      </c>
      <c r="E19" s="154">
        <f t="shared" si="3"/>
        <v>347487795</v>
      </c>
      <c r="F19" s="100">
        <f t="shared" si="3"/>
        <v>347487795</v>
      </c>
      <c r="G19" s="100">
        <f t="shared" si="3"/>
        <v>-55230298</v>
      </c>
      <c r="H19" s="100">
        <f t="shared" si="3"/>
        <v>0</v>
      </c>
      <c r="I19" s="100">
        <f t="shared" si="3"/>
        <v>14796220</v>
      </c>
      <c r="J19" s="100">
        <f t="shared" si="3"/>
        <v>-40434078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-40434078</v>
      </c>
      <c r="X19" s="100">
        <f t="shared" si="3"/>
        <v>145811100</v>
      </c>
      <c r="Y19" s="100">
        <f t="shared" si="3"/>
        <v>-186245178</v>
      </c>
      <c r="Z19" s="137">
        <f>+IF(X19&lt;&gt;0,+(Y19/X19)*100,0)</f>
        <v>-127.73045261986226</v>
      </c>
      <c r="AA19" s="153">
        <f>SUM(AA20:AA23)</f>
        <v>347487795</v>
      </c>
    </row>
    <row r="20" spans="1:27" ht="12.75">
      <c r="A20" s="138" t="s">
        <v>89</v>
      </c>
      <c r="B20" s="136"/>
      <c r="C20" s="155">
        <v>138414052</v>
      </c>
      <c r="D20" s="155"/>
      <c r="E20" s="156">
        <v>170121700</v>
      </c>
      <c r="F20" s="60">
        <v>170121700</v>
      </c>
      <c r="G20" s="60">
        <v>-26353618</v>
      </c>
      <c r="H20" s="60"/>
      <c r="I20" s="60">
        <v>12279446</v>
      </c>
      <c r="J20" s="60">
        <v>-14074172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-14074172</v>
      </c>
      <c r="X20" s="60">
        <v>84886944</v>
      </c>
      <c r="Y20" s="60">
        <v>-98961116</v>
      </c>
      <c r="Z20" s="140">
        <v>-116.58</v>
      </c>
      <c r="AA20" s="155">
        <v>170121700</v>
      </c>
    </row>
    <row r="21" spans="1:27" ht="12.75">
      <c r="A21" s="138" t="s">
        <v>90</v>
      </c>
      <c r="B21" s="136"/>
      <c r="C21" s="155">
        <v>70311536</v>
      </c>
      <c r="D21" s="155"/>
      <c r="E21" s="156">
        <v>125085979</v>
      </c>
      <c r="F21" s="60">
        <v>125085979</v>
      </c>
      <c r="G21" s="60">
        <v>-21036922</v>
      </c>
      <c r="H21" s="60"/>
      <c r="I21" s="60">
        <v>516194</v>
      </c>
      <c r="J21" s="60">
        <v>-20520728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-20520728</v>
      </c>
      <c r="X21" s="60">
        <v>40096314</v>
      </c>
      <c r="Y21" s="60">
        <v>-60617042</v>
      </c>
      <c r="Z21" s="140">
        <v>-151.18</v>
      </c>
      <c r="AA21" s="155">
        <v>125085979</v>
      </c>
    </row>
    <row r="22" spans="1:27" ht="12.75">
      <c r="A22" s="138" t="s">
        <v>91</v>
      </c>
      <c r="B22" s="136"/>
      <c r="C22" s="157">
        <v>35848336</v>
      </c>
      <c r="D22" s="157"/>
      <c r="E22" s="158">
        <v>33800682</v>
      </c>
      <c r="F22" s="159">
        <v>33800682</v>
      </c>
      <c r="G22" s="159">
        <v>-5091683</v>
      </c>
      <c r="H22" s="159"/>
      <c r="I22" s="159">
        <v>1279712</v>
      </c>
      <c r="J22" s="159">
        <v>-3811971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-3811971</v>
      </c>
      <c r="X22" s="159">
        <v>11209806</v>
      </c>
      <c r="Y22" s="159">
        <v>-15021777</v>
      </c>
      <c r="Z22" s="141">
        <v>-134.01</v>
      </c>
      <c r="AA22" s="157">
        <v>33800682</v>
      </c>
    </row>
    <row r="23" spans="1:27" ht="12.75">
      <c r="A23" s="138" t="s">
        <v>92</v>
      </c>
      <c r="B23" s="136"/>
      <c r="C23" s="155">
        <v>16467948</v>
      </c>
      <c r="D23" s="155"/>
      <c r="E23" s="156">
        <v>18479434</v>
      </c>
      <c r="F23" s="60">
        <v>18479434</v>
      </c>
      <c r="G23" s="60">
        <v>-2748075</v>
      </c>
      <c r="H23" s="60"/>
      <c r="I23" s="60">
        <v>720868</v>
      </c>
      <c r="J23" s="60">
        <v>-2027207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-2027207</v>
      </c>
      <c r="X23" s="60">
        <v>9618036</v>
      </c>
      <c r="Y23" s="60">
        <v>-11645243</v>
      </c>
      <c r="Z23" s="140">
        <v>-121.08</v>
      </c>
      <c r="AA23" s="155">
        <v>18479434</v>
      </c>
    </row>
    <row r="24" spans="1:27" ht="12.75">
      <c r="A24" s="135" t="s">
        <v>93</v>
      </c>
      <c r="B24" s="142" t="s">
        <v>94</v>
      </c>
      <c r="C24" s="153">
        <v>500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498</v>
      </c>
      <c r="Y24" s="100">
        <v>-498</v>
      </c>
      <c r="Z24" s="137">
        <v>-100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407136988</v>
      </c>
      <c r="D25" s="168">
        <f>+D5+D9+D15+D19+D24</f>
        <v>0</v>
      </c>
      <c r="E25" s="169">
        <f t="shared" si="4"/>
        <v>504488163</v>
      </c>
      <c r="F25" s="73">
        <f t="shared" si="4"/>
        <v>504488163</v>
      </c>
      <c r="G25" s="73">
        <f t="shared" si="4"/>
        <v>1979178</v>
      </c>
      <c r="H25" s="73">
        <f t="shared" si="4"/>
        <v>0</v>
      </c>
      <c r="I25" s="73">
        <f t="shared" si="4"/>
        <v>20681332</v>
      </c>
      <c r="J25" s="73">
        <f t="shared" si="4"/>
        <v>22660510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22660510</v>
      </c>
      <c r="X25" s="73">
        <f t="shared" si="4"/>
        <v>225320274</v>
      </c>
      <c r="Y25" s="73">
        <f t="shared" si="4"/>
        <v>-202659764</v>
      </c>
      <c r="Z25" s="170">
        <f>+IF(X25&lt;&gt;0,+(Y25/X25)*100,0)</f>
        <v>-89.94297778991694</v>
      </c>
      <c r="AA25" s="168">
        <f>+AA5+AA9+AA15+AA19+AA24</f>
        <v>504488163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226985518</v>
      </c>
      <c r="D28" s="153">
        <f>SUM(D29:D31)</f>
        <v>0</v>
      </c>
      <c r="E28" s="154">
        <f t="shared" si="5"/>
        <v>156003937</v>
      </c>
      <c r="F28" s="100">
        <f t="shared" si="5"/>
        <v>156003937</v>
      </c>
      <c r="G28" s="100">
        <f t="shared" si="5"/>
        <v>1235362</v>
      </c>
      <c r="H28" s="100">
        <f t="shared" si="5"/>
        <v>0</v>
      </c>
      <c r="I28" s="100">
        <f t="shared" si="5"/>
        <v>5093523</v>
      </c>
      <c r="J28" s="100">
        <f t="shared" si="5"/>
        <v>6328885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6328885</v>
      </c>
      <c r="X28" s="100">
        <f t="shared" si="5"/>
        <v>83094912</v>
      </c>
      <c r="Y28" s="100">
        <f t="shared" si="5"/>
        <v>-76766027</v>
      </c>
      <c r="Z28" s="137">
        <f>+IF(X28&lt;&gt;0,+(Y28/X28)*100,0)</f>
        <v>-92.38354690116284</v>
      </c>
      <c r="AA28" s="153">
        <f>SUM(AA29:AA31)</f>
        <v>156003937</v>
      </c>
    </row>
    <row r="29" spans="1:27" ht="12.75">
      <c r="A29" s="138" t="s">
        <v>75</v>
      </c>
      <c r="B29" s="136"/>
      <c r="C29" s="155">
        <v>19224760</v>
      </c>
      <c r="D29" s="155"/>
      <c r="E29" s="156">
        <v>28836000</v>
      </c>
      <c r="F29" s="60">
        <v>28836000</v>
      </c>
      <c r="G29" s="60"/>
      <c r="H29" s="60"/>
      <c r="I29" s="60">
        <v>530481</v>
      </c>
      <c r="J29" s="60">
        <v>530481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530481</v>
      </c>
      <c r="X29" s="60">
        <v>14950698</v>
      </c>
      <c r="Y29" s="60">
        <v>-14420217</v>
      </c>
      <c r="Z29" s="140">
        <v>-96.45</v>
      </c>
      <c r="AA29" s="155">
        <v>28836000</v>
      </c>
    </row>
    <row r="30" spans="1:27" ht="12.75">
      <c r="A30" s="138" t="s">
        <v>76</v>
      </c>
      <c r="B30" s="136"/>
      <c r="C30" s="157">
        <v>159102218</v>
      </c>
      <c r="D30" s="157"/>
      <c r="E30" s="158">
        <v>125077937</v>
      </c>
      <c r="F30" s="159">
        <v>125077937</v>
      </c>
      <c r="G30" s="159">
        <v>1234970</v>
      </c>
      <c r="H30" s="159"/>
      <c r="I30" s="159">
        <v>3695321</v>
      </c>
      <c r="J30" s="159">
        <v>4930291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4930291</v>
      </c>
      <c r="X30" s="159">
        <v>67096908</v>
      </c>
      <c r="Y30" s="159">
        <v>-62166617</v>
      </c>
      <c r="Z30" s="141">
        <v>-92.65</v>
      </c>
      <c r="AA30" s="157">
        <v>125077937</v>
      </c>
    </row>
    <row r="31" spans="1:27" ht="12.75">
      <c r="A31" s="138" t="s">
        <v>77</v>
      </c>
      <c r="B31" s="136"/>
      <c r="C31" s="155">
        <v>48658540</v>
      </c>
      <c r="D31" s="155"/>
      <c r="E31" s="156">
        <v>2090000</v>
      </c>
      <c r="F31" s="60">
        <v>2090000</v>
      </c>
      <c r="G31" s="60">
        <v>392</v>
      </c>
      <c r="H31" s="60"/>
      <c r="I31" s="60">
        <v>867721</v>
      </c>
      <c r="J31" s="60">
        <v>868113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868113</v>
      </c>
      <c r="X31" s="60">
        <v>1047306</v>
      </c>
      <c r="Y31" s="60">
        <v>-179193</v>
      </c>
      <c r="Z31" s="140">
        <v>-17.11</v>
      </c>
      <c r="AA31" s="155">
        <v>2090000</v>
      </c>
    </row>
    <row r="32" spans="1:27" ht="12.75">
      <c r="A32" s="135" t="s">
        <v>78</v>
      </c>
      <c r="B32" s="136"/>
      <c r="C32" s="153">
        <f aca="true" t="shared" si="6" ref="C32:Y32">SUM(C33:C37)</f>
        <v>34829579</v>
      </c>
      <c r="D32" s="153">
        <f>SUM(D33:D37)</f>
        <v>0</v>
      </c>
      <c r="E32" s="154">
        <f t="shared" si="6"/>
        <v>47337988</v>
      </c>
      <c r="F32" s="100">
        <f t="shared" si="6"/>
        <v>47337988</v>
      </c>
      <c r="G32" s="100">
        <f t="shared" si="6"/>
        <v>0</v>
      </c>
      <c r="H32" s="100">
        <f t="shared" si="6"/>
        <v>0</v>
      </c>
      <c r="I32" s="100">
        <f t="shared" si="6"/>
        <v>86412</v>
      </c>
      <c r="J32" s="100">
        <f t="shared" si="6"/>
        <v>86412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86412</v>
      </c>
      <c r="X32" s="100">
        <f t="shared" si="6"/>
        <v>19312536</v>
      </c>
      <c r="Y32" s="100">
        <f t="shared" si="6"/>
        <v>-19226124</v>
      </c>
      <c r="Z32" s="137">
        <f>+IF(X32&lt;&gt;0,+(Y32/X32)*100,0)</f>
        <v>-99.55256005736378</v>
      </c>
      <c r="AA32" s="153">
        <f>SUM(AA33:AA37)</f>
        <v>47337988</v>
      </c>
    </row>
    <row r="33" spans="1:27" ht="12.75">
      <c r="A33" s="138" t="s">
        <v>79</v>
      </c>
      <c r="B33" s="136"/>
      <c r="C33" s="155">
        <v>11500824</v>
      </c>
      <c r="D33" s="155"/>
      <c r="E33" s="156">
        <v>13176000</v>
      </c>
      <c r="F33" s="60">
        <v>13176000</v>
      </c>
      <c r="G33" s="60"/>
      <c r="H33" s="60"/>
      <c r="I33" s="60">
        <v>12994</v>
      </c>
      <c r="J33" s="60">
        <v>12994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12994</v>
      </c>
      <c r="X33" s="60">
        <v>6920280</v>
      </c>
      <c r="Y33" s="60">
        <v>-6907286</v>
      </c>
      <c r="Z33" s="140">
        <v>-99.81</v>
      </c>
      <c r="AA33" s="155">
        <v>13176000</v>
      </c>
    </row>
    <row r="34" spans="1:27" ht="12.75">
      <c r="A34" s="138" t="s">
        <v>80</v>
      </c>
      <c r="B34" s="136"/>
      <c r="C34" s="155">
        <v>2822724</v>
      </c>
      <c r="D34" s="155"/>
      <c r="E34" s="156">
        <v>25839000</v>
      </c>
      <c r="F34" s="60">
        <v>25839000</v>
      </c>
      <c r="G34" s="60"/>
      <c r="H34" s="60"/>
      <c r="I34" s="60">
        <v>33710</v>
      </c>
      <c r="J34" s="60">
        <v>33710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33710</v>
      </c>
      <c r="X34" s="60">
        <v>5410722</v>
      </c>
      <c r="Y34" s="60">
        <v>-5377012</v>
      </c>
      <c r="Z34" s="140">
        <v>-99.38</v>
      </c>
      <c r="AA34" s="155">
        <v>25839000</v>
      </c>
    </row>
    <row r="35" spans="1:27" ht="12.75">
      <c r="A35" s="138" t="s">
        <v>81</v>
      </c>
      <c r="B35" s="136"/>
      <c r="C35" s="155">
        <v>18348511</v>
      </c>
      <c r="D35" s="155"/>
      <c r="E35" s="156">
        <v>5526000</v>
      </c>
      <c r="F35" s="60">
        <v>5526000</v>
      </c>
      <c r="G35" s="60"/>
      <c r="H35" s="60"/>
      <c r="I35" s="60">
        <v>27708</v>
      </c>
      <c r="J35" s="60">
        <v>27708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27708</v>
      </c>
      <c r="X35" s="60">
        <v>5207394</v>
      </c>
      <c r="Y35" s="60">
        <v>-5179686</v>
      </c>
      <c r="Z35" s="140">
        <v>-99.47</v>
      </c>
      <c r="AA35" s="155">
        <v>5526000</v>
      </c>
    </row>
    <row r="36" spans="1:27" ht="12.75">
      <c r="A36" s="138" t="s">
        <v>82</v>
      </c>
      <c r="B36" s="136"/>
      <c r="C36" s="155">
        <v>44548</v>
      </c>
      <c r="D36" s="155"/>
      <c r="E36" s="156">
        <v>32000</v>
      </c>
      <c r="F36" s="60">
        <v>32000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15906</v>
      </c>
      <c r="Y36" s="60">
        <v>-15906</v>
      </c>
      <c r="Z36" s="140">
        <v>-100</v>
      </c>
      <c r="AA36" s="155">
        <v>32000</v>
      </c>
    </row>
    <row r="37" spans="1:27" ht="12.75">
      <c r="A37" s="138" t="s">
        <v>83</v>
      </c>
      <c r="B37" s="136"/>
      <c r="C37" s="157">
        <v>2112972</v>
      </c>
      <c r="D37" s="157"/>
      <c r="E37" s="158">
        <v>2764988</v>
      </c>
      <c r="F37" s="159">
        <v>2764988</v>
      </c>
      <c r="G37" s="159"/>
      <c r="H37" s="159"/>
      <c r="I37" s="159">
        <v>12000</v>
      </c>
      <c r="J37" s="159">
        <v>12000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12000</v>
      </c>
      <c r="X37" s="159">
        <v>1758234</v>
      </c>
      <c r="Y37" s="159">
        <v>-1746234</v>
      </c>
      <c r="Z37" s="141">
        <v>-99.32</v>
      </c>
      <c r="AA37" s="157">
        <v>2764988</v>
      </c>
    </row>
    <row r="38" spans="1:27" ht="12.75">
      <c r="A38" s="135" t="s">
        <v>84</v>
      </c>
      <c r="B38" s="142"/>
      <c r="C38" s="153">
        <f aca="true" t="shared" si="7" ref="C38:Y38">SUM(C39:C41)</f>
        <v>44682994</v>
      </c>
      <c r="D38" s="153">
        <f>SUM(D39:D41)</f>
        <v>0</v>
      </c>
      <c r="E38" s="154">
        <f t="shared" si="7"/>
        <v>49300195</v>
      </c>
      <c r="F38" s="100">
        <f t="shared" si="7"/>
        <v>49300195</v>
      </c>
      <c r="G38" s="100">
        <f t="shared" si="7"/>
        <v>-120900</v>
      </c>
      <c r="H38" s="100">
        <f t="shared" si="7"/>
        <v>0</v>
      </c>
      <c r="I38" s="100">
        <f t="shared" si="7"/>
        <v>612935</v>
      </c>
      <c r="J38" s="100">
        <f t="shared" si="7"/>
        <v>492035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492035</v>
      </c>
      <c r="X38" s="100">
        <f t="shared" si="7"/>
        <v>29952708</v>
      </c>
      <c r="Y38" s="100">
        <f t="shared" si="7"/>
        <v>-29460673</v>
      </c>
      <c r="Z38" s="137">
        <f>+IF(X38&lt;&gt;0,+(Y38/X38)*100,0)</f>
        <v>-98.35729377123431</v>
      </c>
      <c r="AA38" s="153">
        <f>SUM(AA39:AA41)</f>
        <v>49300195</v>
      </c>
    </row>
    <row r="39" spans="1:27" ht="12.75">
      <c r="A39" s="138" t="s">
        <v>85</v>
      </c>
      <c r="B39" s="136"/>
      <c r="C39" s="155">
        <v>6476980</v>
      </c>
      <c r="D39" s="155"/>
      <c r="E39" s="156">
        <v>16837000</v>
      </c>
      <c r="F39" s="60">
        <v>16837000</v>
      </c>
      <c r="G39" s="60"/>
      <c r="H39" s="60"/>
      <c r="I39" s="60">
        <v>212500</v>
      </c>
      <c r="J39" s="60">
        <v>212500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212500</v>
      </c>
      <c r="X39" s="60">
        <v>6723408</v>
      </c>
      <c r="Y39" s="60">
        <v>-6510908</v>
      </c>
      <c r="Z39" s="140">
        <v>-96.84</v>
      </c>
      <c r="AA39" s="155">
        <v>16837000</v>
      </c>
    </row>
    <row r="40" spans="1:27" ht="12.75">
      <c r="A40" s="138" t="s">
        <v>86</v>
      </c>
      <c r="B40" s="136"/>
      <c r="C40" s="155">
        <v>34703925</v>
      </c>
      <c r="D40" s="155"/>
      <c r="E40" s="156">
        <v>30006000</v>
      </c>
      <c r="F40" s="60">
        <v>30006000</v>
      </c>
      <c r="G40" s="60">
        <v>-120900</v>
      </c>
      <c r="H40" s="60"/>
      <c r="I40" s="60">
        <v>400435</v>
      </c>
      <c r="J40" s="60">
        <v>279535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279535</v>
      </c>
      <c r="X40" s="60">
        <v>23206800</v>
      </c>
      <c r="Y40" s="60">
        <v>-22927265</v>
      </c>
      <c r="Z40" s="140">
        <v>-98.8</v>
      </c>
      <c r="AA40" s="155">
        <v>30006000</v>
      </c>
    </row>
    <row r="41" spans="1:27" ht="12.75">
      <c r="A41" s="138" t="s">
        <v>87</v>
      </c>
      <c r="B41" s="136"/>
      <c r="C41" s="155">
        <v>3502089</v>
      </c>
      <c r="D41" s="155"/>
      <c r="E41" s="156">
        <v>2457195</v>
      </c>
      <c r="F41" s="60">
        <v>2457195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22500</v>
      </c>
      <c r="Y41" s="60">
        <v>-22500</v>
      </c>
      <c r="Z41" s="140">
        <v>-100</v>
      </c>
      <c r="AA41" s="155">
        <v>2457195</v>
      </c>
    </row>
    <row r="42" spans="1:27" ht="12.75">
      <c r="A42" s="135" t="s">
        <v>88</v>
      </c>
      <c r="B42" s="142"/>
      <c r="C42" s="153">
        <f aca="true" t="shared" si="8" ref="C42:Y42">SUM(C43:C46)</f>
        <v>198815333</v>
      </c>
      <c r="D42" s="153">
        <f>SUM(D43:D46)</f>
        <v>0</v>
      </c>
      <c r="E42" s="154">
        <f t="shared" si="8"/>
        <v>180266100</v>
      </c>
      <c r="F42" s="100">
        <f t="shared" si="8"/>
        <v>180266100</v>
      </c>
      <c r="G42" s="100">
        <f t="shared" si="8"/>
        <v>48553</v>
      </c>
      <c r="H42" s="100">
        <f t="shared" si="8"/>
        <v>0</v>
      </c>
      <c r="I42" s="100">
        <f t="shared" si="8"/>
        <v>16659534</v>
      </c>
      <c r="J42" s="100">
        <f t="shared" si="8"/>
        <v>16708087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16708087</v>
      </c>
      <c r="X42" s="100">
        <f t="shared" si="8"/>
        <v>97566840</v>
      </c>
      <c r="Y42" s="100">
        <f t="shared" si="8"/>
        <v>-80858753</v>
      </c>
      <c r="Z42" s="137">
        <f>+IF(X42&lt;&gt;0,+(Y42/X42)*100,0)</f>
        <v>-82.87524019431191</v>
      </c>
      <c r="AA42" s="153">
        <f>SUM(AA43:AA46)</f>
        <v>180266100</v>
      </c>
    </row>
    <row r="43" spans="1:27" ht="12.75">
      <c r="A43" s="138" t="s">
        <v>89</v>
      </c>
      <c r="B43" s="136"/>
      <c r="C43" s="155">
        <v>123550748</v>
      </c>
      <c r="D43" s="155"/>
      <c r="E43" s="156">
        <v>88338600</v>
      </c>
      <c r="F43" s="60">
        <v>88338600</v>
      </c>
      <c r="G43" s="60"/>
      <c r="H43" s="60"/>
      <c r="I43" s="60">
        <v>16076179</v>
      </c>
      <c r="J43" s="60">
        <v>16076179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16076179</v>
      </c>
      <c r="X43" s="60">
        <v>49712160</v>
      </c>
      <c r="Y43" s="60">
        <v>-33635981</v>
      </c>
      <c r="Z43" s="140">
        <v>-67.66</v>
      </c>
      <c r="AA43" s="155">
        <v>88338600</v>
      </c>
    </row>
    <row r="44" spans="1:27" ht="12.75">
      <c r="A44" s="138" t="s">
        <v>90</v>
      </c>
      <c r="B44" s="136"/>
      <c r="C44" s="155">
        <v>34616789</v>
      </c>
      <c r="D44" s="155"/>
      <c r="E44" s="156">
        <v>45633000</v>
      </c>
      <c r="F44" s="60">
        <v>45633000</v>
      </c>
      <c r="G44" s="60">
        <v>48553</v>
      </c>
      <c r="H44" s="60"/>
      <c r="I44" s="60">
        <v>539822</v>
      </c>
      <c r="J44" s="60">
        <v>588375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588375</v>
      </c>
      <c r="X44" s="60">
        <v>25091898</v>
      </c>
      <c r="Y44" s="60">
        <v>-24503523</v>
      </c>
      <c r="Z44" s="140">
        <v>-97.66</v>
      </c>
      <c r="AA44" s="155">
        <v>45633000</v>
      </c>
    </row>
    <row r="45" spans="1:27" ht="12.75">
      <c r="A45" s="138" t="s">
        <v>91</v>
      </c>
      <c r="B45" s="136"/>
      <c r="C45" s="157">
        <v>24786627</v>
      </c>
      <c r="D45" s="157"/>
      <c r="E45" s="158">
        <v>26511500</v>
      </c>
      <c r="F45" s="159">
        <v>26511500</v>
      </c>
      <c r="G45" s="159"/>
      <c r="H45" s="159"/>
      <c r="I45" s="159">
        <v>38533</v>
      </c>
      <c r="J45" s="159">
        <v>38533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38533</v>
      </c>
      <c r="X45" s="159">
        <v>15931896</v>
      </c>
      <c r="Y45" s="159">
        <v>-15893363</v>
      </c>
      <c r="Z45" s="141">
        <v>-99.76</v>
      </c>
      <c r="AA45" s="157">
        <v>26511500</v>
      </c>
    </row>
    <row r="46" spans="1:27" ht="12.75">
      <c r="A46" s="138" t="s">
        <v>92</v>
      </c>
      <c r="B46" s="136"/>
      <c r="C46" s="155">
        <v>15861169</v>
      </c>
      <c r="D46" s="155"/>
      <c r="E46" s="156">
        <v>19783000</v>
      </c>
      <c r="F46" s="60">
        <v>19783000</v>
      </c>
      <c r="G46" s="60"/>
      <c r="H46" s="60"/>
      <c r="I46" s="60">
        <v>5000</v>
      </c>
      <c r="J46" s="60">
        <v>5000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5000</v>
      </c>
      <c r="X46" s="60">
        <v>6830886</v>
      </c>
      <c r="Y46" s="60">
        <v>-6825886</v>
      </c>
      <c r="Z46" s="140">
        <v>-99.93</v>
      </c>
      <c r="AA46" s="155">
        <v>19783000</v>
      </c>
    </row>
    <row r="47" spans="1:27" ht="12.75">
      <c r="A47" s="135" t="s">
        <v>93</v>
      </c>
      <c r="B47" s="142" t="s">
        <v>94</v>
      </c>
      <c r="C47" s="153">
        <v>216571</v>
      </c>
      <c r="D47" s="153"/>
      <c r="E47" s="154">
        <v>30000</v>
      </c>
      <c r="F47" s="100">
        <v>30000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182496</v>
      </c>
      <c r="Y47" s="100">
        <v>-182496</v>
      </c>
      <c r="Z47" s="137">
        <v>-100</v>
      </c>
      <c r="AA47" s="153">
        <v>30000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505529995</v>
      </c>
      <c r="D48" s="168">
        <f>+D28+D32+D38+D42+D47</f>
        <v>0</v>
      </c>
      <c r="E48" s="169">
        <f t="shared" si="9"/>
        <v>432938220</v>
      </c>
      <c r="F48" s="73">
        <f t="shared" si="9"/>
        <v>432938220</v>
      </c>
      <c r="G48" s="73">
        <f t="shared" si="9"/>
        <v>1163015</v>
      </c>
      <c r="H48" s="73">
        <f t="shared" si="9"/>
        <v>0</v>
      </c>
      <c r="I48" s="73">
        <f t="shared" si="9"/>
        <v>22452404</v>
      </c>
      <c r="J48" s="73">
        <f t="shared" si="9"/>
        <v>23615419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23615419</v>
      </c>
      <c r="X48" s="73">
        <f t="shared" si="9"/>
        <v>230109492</v>
      </c>
      <c r="Y48" s="73">
        <f t="shared" si="9"/>
        <v>-206494073</v>
      </c>
      <c r="Z48" s="170">
        <f>+IF(X48&lt;&gt;0,+(Y48/X48)*100,0)</f>
        <v>-89.73731209662571</v>
      </c>
      <c r="AA48" s="168">
        <f>+AA28+AA32+AA38+AA42+AA47</f>
        <v>432938220</v>
      </c>
    </row>
    <row r="49" spans="1:27" ht="12.75">
      <c r="A49" s="148" t="s">
        <v>49</v>
      </c>
      <c r="B49" s="149"/>
      <c r="C49" s="171">
        <f aca="true" t="shared" si="10" ref="C49:Y49">+C25-C48</f>
        <v>-98393007</v>
      </c>
      <c r="D49" s="171">
        <f>+D25-D48</f>
        <v>0</v>
      </c>
      <c r="E49" s="172">
        <f t="shared" si="10"/>
        <v>71549943</v>
      </c>
      <c r="F49" s="173">
        <f t="shared" si="10"/>
        <v>71549943</v>
      </c>
      <c r="G49" s="173">
        <f t="shared" si="10"/>
        <v>816163</v>
      </c>
      <c r="H49" s="173">
        <f t="shared" si="10"/>
        <v>0</v>
      </c>
      <c r="I49" s="173">
        <f t="shared" si="10"/>
        <v>-1771072</v>
      </c>
      <c r="J49" s="173">
        <f t="shared" si="10"/>
        <v>-954909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-954909</v>
      </c>
      <c r="X49" s="173">
        <f>IF(F25=F48,0,X25-X48)</f>
        <v>-4789218</v>
      </c>
      <c r="Y49" s="173">
        <f t="shared" si="10"/>
        <v>3834309</v>
      </c>
      <c r="Z49" s="174">
        <f>+IF(X49&lt;&gt;0,+(Y49/X49)*100,0)</f>
        <v>-80.0612751392816</v>
      </c>
      <c r="AA49" s="171">
        <f>+AA25-AA48</f>
        <v>71549943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53449608</v>
      </c>
      <c r="D5" s="155">
        <v>0</v>
      </c>
      <c r="E5" s="156">
        <v>67345000</v>
      </c>
      <c r="F5" s="60">
        <v>67345000</v>
      </c>
      <c r="G5" s="60">
        <v>28196217</v>
      </c>
      <c r="H5" s="60">
        <v>0</v>
      </c>
      <c r="I5" s="60">
        <v>3161537</v>
      </c>
      <c r="J5" s="60">
        <v>31357754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31357754</v>
      </c>
      <c r="X5" s="60">
        <v>32234868</v>
      </c>
      <c r="Y5" s="60">
        <v>-877114</v>
      </c>
      <c r="Z5" s="140">
        <v>-2.72</v>
      </c>
      <c r="AA5" s="155">
        <v>67345000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134282417</v>
      </c>
      <c r="D7" s="155">
        <v>0</v>
      </c>
      <c r="E7" s="156">
        <v>122723380</v>
      </c>
      <c r="F7" s="60">
        <v>122723380</v>
      </c>
      <c r="G7" s="60">
        <v>-23781369</v>
      </c>
      <c r="H7" s="60">
        <v>0</v>
      </c>
      <c r="I7" s="60">
        <v>12299685</v>
      </c>
      <c r="J7" s="60">
        <v>-11481684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-11481684</v>
      </c>
      <c r="X7" s="60">
        <v>85277064</v>
      </c>
      <c r="Y7" s="60">
        <v>-96758748</v>
      </c>
      <c r="Z7" s="140">
        <v>-113.46</v>
      </c>
      <c r="AA7" s="155">
        <v>122723380</v>
      </c>
    </row>
    <row r="8" spans="1:27" ht="12.75">
      <c r="A8" s="183" t="s">
        <v>104</v>
      </c>
      <c r="B8" s="182"/>
      <c r="C8" s="155">
        <v>41316144</v>
      </c>
      <c r="D8" s="155">
        <v>0</v>
      </c>
      <c r="E8" s="156">
        <v>70490607</v>
      </c>
      <c r="F8" s="60">
        <v>70490607</v>
      </c>
      <c r="G8" s="60">
        <v>-12534785</v>
      </c>
      <c r="H8" s="60">
        <v>0</v>
      </c>
      <c r="I8" s="60">
        <v>525280</v>
      </c>
      <c r="J8" s="60">
        <v>-12009505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-12009505</v>
      </c>
      <c r="X8" s="60">
        <v>32296542</v>
      </c>
      <c r="Y8" s="60">
        <v>-44306047</v>
      </c>
      <c r="Z8" s="140">
        <v>-137.19</v>
      </c>
      <c r="AA8" s="155">
        <v>70490607</v>
      </c>
    </row>
    <row r="9" spans="1:27" ht="12.75">
      <c r="A9" s="183" t="s">
        <v>105</v>
      </c>
      <c r="B9" s="182"/>
      <c r="C9" s="155">
        <v>19693223</v>
      </c>
      <c r="D9" s="155">
        <v>0</v>
      </c>
      <c r="E9" s="156">
        <v>16673126</v>
      </c>
      <c r="F9" s="60">
        <v>16673126</v>
      </c>
      <c r="G9" s="60">
        <v>150739</v>
      </c>
      <c r="H9" s="60">
        <v>0</v>
      </c>
      <c r="I9" s="60">
        <v>1276053</v>
      </c>
      <c r="J9" s="60">
        <v>1426792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1426792</v>
      </c>
      <c r="X9" s="60">
        <v>7085502</v>
      </c>
      <c r="Y9" s="60">
        <v>-5658710</v>
      </c>
      <c r="Z9" s="140">
        <v>-79.86</v>
      </c>
      <c r="AA9" s="155">
        <v>16673126</v>
      </c>
    </row>
    <row r="10" spans="1:27" ht="12.75">
      <c r="A10" s="183" t="s">
        <v>106</v>
      </c>
      <c r="B10" s="182"/>
      <c r="C10" s="155">
        <v>7251222</v>
      </c>
      <c r="D10" s="155">
        <v>0</v>
      </c>
      <c r="E10" s="156">
        <v>13934478</v>
      </c>
      <c r="F10" s="54">
        <v>13934478</v>
      </c>
      <c r="G10" s="54">
        <v>83576</v>
      </c>
      <c r="H10" s="54">
        <v>0</v>
      </c>
      <c r="I10" s="54">
        <v>721381</v>
      </c>
      <c r="J10" s="54">
        <v>804957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804957</v>
      </c>
      <c r="X10" s="54"/>
      <c r="Y10" s="54">
        <v>804957</v>
      </c>
      <c r="Z10" s="184">
        <v>0</v>
      </c>
      <c r="AA10" s="130">
        <v>13934478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1166798</v>
      </c>
      <c r="D12" s="155">
        <v>0</v>
      </c>
      <c r="E12" s="156">
        <v>1425000</v>
      </c>
      <c r="F12" s="60">
        <v>1425000</v>
      </c>
      <c r="G12" s="60">
        <v>-41331</v>
      </c>
      <c r="H12" s="60">
        <v>0</v>
      </c>
      <c r="I12" s="60">
        <v>75891</v>
      </c>
      <c r="J12" s="60">
        <v>34560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34560</v>
      </c>
      <c r="X12" s="60">
        <v>402300</v>
      </c>
      <c r="Y12" s="60">
        <v>-367740</v>
      </c>
      <c r="Z12" s="140">
        <v>-91.41</v>
      </c>
      <c r="AA12" s="155">
        <v>1425000</v>
      </c>
    </row>
    <row r="13" spans="1:27" ht="12.75">
      <c r="A13" s="181" t="s">
        <v>109</v>
      </c>
      <c r="B13" s="185"/>
      <c r="C13" s="155">
        <v>999800</v>
      </c>
      <c r="D13" s="155">
        <v>0</v>
      </c>
      <c r="E13" s="156">
        <v>800000</v>
      </c>
      <c r="F13" s="60">
        <v>800000</v>
      </c>
      <c r="G13" s="60">
        <v>-20107</v>
      </c>
      <c r="H13" s="60">
        <v>0</v>
      </c>
      <c r="I13" s="60">
        <v>43899</v>
      </c>
      <c r="J13" s="60">
        <v>23792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23792</v>
      </c>
      <c r="X13" s="60">
        <v>400002</v>
      </c>
      <c r="Y13" s="60">
        <v>-376210</v>
      </c>
      <c r="Z13" s="140">
        <v>-94.05</v>
      </c>
      <c r="AA13" s="155">
        <v>800000</v>
      </c>
    </row>
    <row r="14" spans="1:27" ht="12.75">
      <c r="A14" s="181" t="s">
        <v>110</v>
      </c>
      <c r="B14" s="185"/>
      <c r="C14" s="155">
        <v>16980125</v>
      </c>
      <c r="D14" s="155">
        <v>0</v>
      </c>
      <c r="E14" s="156">
        <v>7418000</v>
      </c>
      <c r="F14" s="60">
        <v>7418000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2436294</v>
      </c>
      <c r="Y14" s="60">
        <v>-2436294</v>
      </c>
      <c r="Z14" s="140">
        <v>-100</v>
      </c>
      <c r="AA14" s="155">
        <v>7418000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49016</v>
      </c>
      <c r="D16" s="155">
        <v>0</v>
      </c>
      <c r="E16" s="156">
        <v>990000</v>
      </c>
      <c r="F16" s="60">
        <v>990000</v>
      </c>
      <c r="G16" s="60">
        <v>-19019</v>
      </c>
      <c r="H16" s="60">
        <v>0</v>
      </c>
      <c r="I16" s="60">
        <v>-7809</v>
      </c>
      <c r="J16" s="60">
        <v>-26828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-26828</v>
      </c>
      <c r="X16" s="60">
        <v>594828</v>
      </c>
      <c r="Y16" s="60">
        <v>-621656</v>
      </c>
      <c r="Z16" s="140">
        <v>-104.51</v>
      </c>
      <c r="AA16" s="155">
        <v>990000</v>
      </c>
    </row>
    <row r="17" spans="1:27" ht="12.75">
      <c r="A17" s="181" t="s">
        <v>113</v>
      </c>
      <c r="B17" s="185"/>
      <c r="C17" s="155">
        <v>2220899</v>
      </c>
      <c r="D17" s="155">
        <v>0</v>
      </c>
      <c r="E17" s="156">
        <v>2550000</v>
      </c>
      <c r="F17" s="60">
        <v>2550000</v>
      </c>
      <c r="G17" s="60">
        <v>-320</v>
      </c>
      <c r="H17" s="60">
        <v>0</v>
      </c>
      <c r="I17" s="60">
        <v>0</v>
      </c>
      <c r="J17" s="60">
        <v>-320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-320</v>
      </c>
      <c r="X17" s="60">
        <v>2379996</v>
      </c>
      <c r="Y17" s="60">
        <v>-2380316</v>
      </c>
      <c r="Z17" s="140">
        <v>-100.01</v>
      </c>
      <c r="AA17" s="155">
        <v>2550000</v>
      </c>
    </row>
    <row r="18" spans="1:27" ht="12.75">
      <c r="A18" s="183" t="s">
        <v>114</v>
      </c>
      <c r="B18" s="182"/>
      <c r="C18" s="155">
        <v>995783</v>
      </c>
      <c r="D18" s="155">
        <v>0</v>
      </c>
      <c r="E18" s="156">
        <v>1500000</v>
      </c>
      <c r="F18" s="60">
        <v>1500000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1500000</v>
      </c>
    </row>
    <row r="19" spans="1:27" ht="12.75">
      <c r="A19" s="181" t="s">
        <v>34</v>
      </c>
      <c r="B19" s="185"/>
      <c r="C19" s="155">
        <v>89737564</v>
      </c>
      <c r="D19" s="155">
        <v>0</v>
      </c>
      <c r="E19" s="156">
        <v>92497000</v>
      </c>
      <c r="F19" s="60">
        <v>92497000</v>
      </c>
      <c r="G19" s="60">
        <v>10126830</v>
      </c>
      <c r="H19" s="60">
        <v>0</v>
      </c>
      <c r="I19" s="60">
        <v>2262668</v>
      </c>
      <c r="J19" s="60">
        <v>12389498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12389498</v>
      </c>
      <c r="X19" s="60">
        <v>50014506</v>
      </c>
      <c r="Y19" s="60">
        <v>-37625008</v>
      </c>
      <c r="Z19" s="140">
        <v>-75.23</v>
      </c>
      <c r="AA19" s="155">
        <v>92497000</v>
      </c>
    </row>
    <row r="20" spans="1:27" ht="12.75">
      <c r="A20" s="181" t="s">
        <v>35</v>
      </c>
      <c r="B20" s="185"/>
      <c r="C20" s="155">
        <v>5587945</v>
      </c>
      <c r="D20" s="155">
        <v>0</v>
      </c>
      <c r="E20" s="156">
        <v>37444000</v>
      </c>
      <c r="F20" s="54">
        <v>37444000</v>
      </c>
      <c r="G20" s="54">
        <v>-181253</v>
      </c>
      <c r="H20" s="54">
        <v>0</v>
      </c>
      <c r="I20" s="54">
        <v>322747</v>
      </c>
      <c r="J20" s="54">
        <v>141494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141494</v>
      </c>
      <c r="X20" s="54">
        <v>5130774</v>
      </c>
      <c r="Y20" s="54">
        <v>-4989280</v>
      </c>
      <c r="Z20" s="184">
        <v>-97.24</v>
      </c>
      <c r="AA20" s="130">
        <v>37444000</v>
      </c>
    </row>
    <row r="21" spans="1:27" ht="12.75">
      <c r="A21" s="181" t="s">
        <v>115</v>
      </c>
      <c r="B21" s="185"/>
      <c r="C21" s="155">
        <v>6870329</v>
      </c>
      <c r="D21" s="155">
        <v>0</v>
      </c>
      <c r="E21" s="156">
        <v>200000</v>
      </c>
      <c r="F21" s="60">
        <v>200000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200000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380600873</v>
      </c>
      <c r="D22" s="188">
        <f>SUM(D5:D21)</f>
        <v>0</v>
      </c>
      <c r="E22" s="189">
        <f t="shared" si="0"/>
        <v>435990591</v>
      </c>
      <c r="F22" s="190">
        <f t="shared" si="0"/>
        <v>435990591</v>
      </c>
      <c r="G22" s="190">
        <f t="shared" si="0"/>
        <v>1979178</v>
      </c>
      <c r="H22" s="190">
        <f t="shared" si="0"/>
        <v>0</v>
      </c>
      <c r="I22" s="190">
        <f t="shared" si="0"/>
        <v>20681332</v>
      </c>
      <c r="J22" s="190">
        <f t="shared" si="0"/>
        <v>22660510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22660510</v>
      </c>
      <c r="X22" s="190">
        <f t="shared" si="0"/>
        <v>218252676</v>
      </c>
      <c r="Y22" s="190">
        <f t="shared" si="0"/>
        <v>-195592166</v>
      </c>
      <c r="Z22" s="191">
        <f>+IF(X22&lt;&gt;0,+(Y22/X22)*100,0)</f>
        <v>-89.6173048526562</v>
      </c>
      <c r="AA22" s="188">
        <f>SUM(AA5:AA21)</f>
        <v>435990591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144119649</v>
      </c>
      <c r="D25" s="155">
        <v>0</v>
      </c>
      <c r="E25" s="156">
        <v>182284239</v>
      </c>
      <c r="F25" s="60">
        <v>182284239</v>
      </c>
      <c r="G25" s="60">
        <v>0</v>
      </c>
      <c r="H25" s="60">
        <v>0</v>
      </c>
      <c r="I25" s="60">
        <v>11550</v>
      </c>
      <c r="J25" s="60">
        <v>11550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11550</v>
      </c>
      <c r="X25" s="60">
        <v>88293546</v>
      </c>
      <c r="Y25" s="60">
        <v>-88281996</v>
      </c>
      <c r="Z25" s="140">
        <v>-99.99</v>
      </c>
      <c r="AA25" s="155">
        <v>182284239</v>
      </c>
    </row>
    <row r="26" spans="1:27" ht="12.75">
      <c r="A26" s="183" t="s">
        <v>38</v>
      </c>
      <c r="B26" s="182"/>
      <c r="C26" s="155">
        <v>9421559</v>
      </c>
      <c r="D26" s="155">
        <v>0</v>
      </c>
      <c r="E26" s="156">
        <v>9774499</v>
      </c>
      <c r="F26" s="60">
        <v>9774499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5623806</v>
      </c>
      <c r="Y26" s="60">
        <v>-5623806</v>
      </c>
      <c r="Z26" s="140">
        <v>-100</v>
      </c>
      <c r="AA26" s="155">
        <v>9774499</v>
      </c>
    </row>
    <row r="27" spans="1:27" ht="12.75">
      <c r="A27" s="183" t="s">
        <v>118</v>
      </c>
      <c r="B27" s="182"/>
      <c r="C27" s="155">
        <v>104500500</v>
      </c>
      <c r="D27" s="155">
        <v>0</v>
      </c>
      <c r="E27" s="156">
        <v>20000000</v>
      </c>
      <c r="F27" s="60">
        <v>20000000</v>
      </c>
      <c r="G27" s="60">
        <v>1367351</v>
      </c>
      <c r="H27" s="60">
        <v>0</v>
      </c>
      <c r="I27" s="60">
        <v>1373787</v>
      </c>
      <c r="J27" s="60">
        <v>2741138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2741138</v>
      </c>
      <c r="X27" s="60">
        <v>14159142</v>
      </c>
      <c r="Y27" s="60">
        <v>-11418004</v>
      </c>
      <c r="Z27" s="140">
        <v>-80.64</v>
      </c>
      <c r="AA27" s="155">
        <v>20000000</v>
      </c>
    </row>
    <row r="28" spans="1:27" ht="12.75">
      <c r="A28" s="183" t="s">
        <v>39</v>
      </c>
      <c r="B28" s="182"/>
      <c r="C28" s="155">
        <v>42241051</v>
      </c>
      <c r="D28" s="155">
        <v>0</v>
      </c>
      <c r="E28" s="156">
        <v>11500000</v>
      </c>
      <c r="F28" s="60">
        <v>11500000</v>
      </c>
      <c r="G28" s="60">
        <v>48553</v>
      </c>
      <c r="H28" s="60">
        <v>0</v>
      </c>
      <c r="I28" s="60">
        <v>36930</v>
      </c>
      <c r="J28" s="60">
        <v>85483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85483</v>
      </c>
      <c r="X28" s="60">
        <v>6000000</v>
      </c>
      <c r="Y28" s="60">
        <v>-5914517</v>
      </c>
      <c r="Z28" s="140">
        <v>-98.58</v>
      </c>
      <c r="AA28" s="155">
        <v>11500000</v>
      </c>
    </row>
    <row r="29" spans="1:27" ht="12.75">
      <c r="A29" s="183" t="s">
        <v>40</v>
      </c>
      <c r="B29" s="182"/>
      <c r="C29" s="155">
        <v>507829</v>
      </c>
      <c r="D29" s="155">
        <v>0</v>
      </c>
      <c r="E29" s="156">
        <v>7500000</v>
      </c>
      <c r="F29" s="60">
        <v>7500000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3750000</v>
      </c>
      <c r="Y29" s="60">
        <v>-3750000</v>
      </c>
      <c r="Z29" s="140">
        <v>-100</v>
      </c>
      <c r="AA29" s="155">
        <v>7500000</v>
      </c>
    </row>
    <row r="30" spans="1:27" ht="12.75">
      <c r="A30" s="183" t="s">
        <v>119</v>
      </c>
      <c r="B30" s="182"/>
      <c r="C30" s="155">
        <v>95360918</v>
      </c>
      <c r="D30" s="155">
        <v>0</v>
      </c>
      <c r="E30" s="156">
        <v>83065000</v>
      </c>
      <c r="F30" s="60">
        <v>83065000</v>
      </c>
      <c r="G30" s="60">
        <v>0</v>
      </c>
      <c r="H30" s="60">
        <v>0</v>
      </c>
      <c r="I30" s="60">
        <v>16484212</v>
      </c>
      <c r="J30" s="60">
        <v>16484212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16484212</v>
      </c>
      <c r="X30" s="60">
        <v>47075004</v>
      </c>
      <c r="Y30" s="60">
        <v>-30590792</v>
      </c>
      <c r="Z30" s="140">
        <v>-64.98</v>
      </c>
      <c r="AA30" s="155">
        <v>83065000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25030250</v>
      </c>
      <c r="F31" s="60">
        <v>25030250</v>
      </c>
      <c r="G31" s="60">
        <v>-509905</v>
      </c>
      <c r="H31" s="60">
        <v>0</v>
      </c>
      <c r="I31" s="60">
        <v>122033</v>
      </c>
      <c r="J31" s="60">
        <v>-387872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-387872</v>
      </c>
      <c r="X31" s="60">
        <v>1757010</v>
      </c>
      <c r="Y31" s="60">
        <v>-2144882</v>
      </c>
      <c r="Z31" s="140">
        <v>-122.08</v>
      </c>
      <c r="AA31" s="155">
        <v>25030250</v>
      </c>
    </row>
    <row r="32" spans="1:27" ht="12.75">
      <c r="A32" s="183" t="s">
        <v>121</v>
      </c>
      <c r="B32" s="182"/>
      <c r="C32" s="155">
        <v>15780693</v>
      </c>
      <c r="D32" s="155">
        <v>0</v>
      </c>
      <c r="E32" s="156">
        <v>12459150</v>
      </c>
      <c r="F32" s="60">
        <v>12459150</v>
      </c>
      <c r="G32" s="60">
        <v>0</v>
      </c>
      <c r="H32" s="60">
        <v>0</v>
      </c>
      <c r="I32" s="60">
        <v>1948763</v>
      </c>
      <c r="J32" s="60">
        <v>1948763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1948763</v>
      </c>
      <c r="X32" s="60">
        <v>15472920</v>
      </c>
      <c r="Y32" s="60">
        <v>-13524157</v>
      </c>
      <c r="Z32" s="140">
        <v>-87.41</v>
      </c>
      <c r="AA32" s="155">
        <v>12459150</v>
      </c>
    </row>
    <row r="33" spans="1:27" ht="12.75">
      <c r="A33" s="183" t="s">
        <v>42</v>
      </c>
      <c r="B33" s="182"/>
      <c r="C33" s="155">
        <v>2370270</v>
      </c>
      <c r="D33" s="155">
        <v>0</v>
      </c>
      <c r="E33" s="156">
        <v>30700000</v>
      </c>
      <c r="F33" s="60">
        <v>30700000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25002</v>
      </c>
      <c r="Y33" s="60">
        <v>-25002</v>
      </c>
      <c r="Z33" s="140">
        <v>-100</v>
      </c>
      <c r="AA33" s="155">
        <v>30700000</v>
      </c>
    </row>
    <row r="34" spans="1:27" ht="12.75">
      <c r="A34" s="183" t="s">
        <v>43</v>
      </c>
      <c r="B34" s="182"/>
      <c r="C34" s="155">
        <v>91119645</v>
      </c>
      <c r="D34" s="155">
        <v>0</v>
      </c>
      <c r="E34" s="156">
        <v>50625082</v>
      </c>
      <c r="F34" s="60">
        <v>50625082</v>
      </c>
      <c r="G34" s="60">
        <v>257016</v>
      </c>
      <c r="H34" s="60">
        <v>0</v>
      </c>
      <c r="I34" s="60">
        <v>2475129</v>
      </c>
      <c r="J34" s="60">
        <v>2732145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2732145</v>
      </c>
      <c r="X34" s="60">
        <v>47953062</v>
      </c>
      <c r="Y34" s="60">
        <v>-45220917</v>
      </c>
      <c r="Z34" s="140">
        <v>-94.3</v>
      </c>
      <c r="AA34" s="155">
        <v>50625082</v>
      </c>
    </row>
    <row r="35" spans="1:27" ht="12.75">
      <c r="A35" s="181" t="s">
        <v>122</v>
      </c>
      <c r="B35" s="185"/>
      <c r="C35" s="155">
        <v>107881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-174996</v>
      </c>
      <c r="Y35" s="60">
        <v>174996</v>
      </c>
      <c r="Z35" s="140">
        <v>-100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505529995</v>
      </c>
      <c r="D36" s="188">
        <f>SUM(D25:D35)</f>
        <v>0</v>
      </c>
      <c r="E36" s="189">
        <f t="shared" si="1"/>
        <v>432938220</v>
      </c>
      <c r="F36" s="190">
        <f t="shared" si="1"/>
        <v>432938220</v>
      </c>
      <c r="G36" s="190">
        <f t="shared" si="1"/>
        <v>1163015</v>
      </c>
      <c r="H36" s="190">
        <f t="shared" si="1"/>
        <v>0</v>
      </c>
      <c r="I36" s="190">
        <f t="shared" si="1"/>
        <v>22452404</v>
      </c>
      <c r="J36" s="190">
        <f t="shared" si="1"/>
        <v>23615419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23615419</v>
      </c>
      <c r="X36" s="190">
        <f t="shared" si="1"/>
        <v>229934496</v>
      </c>
      <c r="Y36" s="190">
        <f t="shared" si="1"/>
        <v>-206319077</v>
      </c>
      <c r="Z36" s="191">
        <f>+IF(X36&lt;&gt;0,+(Y36/X36)*100,0)</f>
        <v>-89.72950148376171</v>
      </c>
      <c r="AA36" s="188">
        <f>SUM(AA25:AA35)</f>
        <v>432938220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-124929122</v>
      </c>
      <c r="D38" s="199">
        <f>+D22-D36</f>
        <v>0</v>
      </c>
      <c r="E38" s="200">
        <f t="shared" si="2"/>
        <v>3052371</v>
      </c>
      <c r="F38" s="106">
        <f t="shared" si="2"/>
        <v>3052371</v>
      </c>
      <c r="G38" s="106">
        <f t="shared" si="2"/>
        <v>816163</v>
      </c>
      <c r="H38" s="106">
        <f t="shared" si="2"/>
        <v>0</v>
      </c>
      <c r="I38" s="106">
        <f t="shared" si="2"/>
        <v>-1771072</v>
      </c>
      <c r="J38" s="106">
        <f t="shared" si="2"/>
        <v>-954909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-954909</v>
      </c>
      <c r="X38" s="106">
        <f>IF(F22=F36,0,X22-X36)</f>
        <v>-11681820</v>
      </c>
      <c r="Y38" s="106">
        <f t="shared" si="2"/>
        <v>10726911</v>
      </c>
      <c r="Z38" s="201">
        <f>+IF(X38&lt;&gt;0,+(Y38/X38)*100,0)</f>
        <v>-91.82568298432949</v>
      </c>
      <c r="AA38" s="199">
        <f>+AA22-AA36</f>
        <v>3052371</v>
      </c>
    </row>
    <row r="39" spans="1:27" ht="12.75">
      <c r="A39" s="181" t="s">
        <v>46</v>
      </c>
      <c r="B39" s="185"/>
      <c r="C39" s="155">
        <v>26536115</v>
      </c>
      <c r="D39" s="155">
        <v>0</v>
      </c>
      <c r="E39" s="156">
        <v>68497572</v>
      </c>
      <c r="F39" s="60">
        <v>68497572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68497572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401250</v>
      </c>
      <c r="Y40" s="54">
        <v>-401250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-98393007</v>
      </c>
      <c r="D42" s="206">
        <f>SUM(D38:D41)</f>
        <v>0</v>
      </c>
      <c r="E42" s="207">
        <f t="shared" si="3"/>
        <v>71549943</v>
      </c>
      <c r="F42" s="88">
        <f t="shared" si="3"/>
        <v>71549943</v>
      </c>
      <c r="G42" s="88">
        <f t="shared" si="3"/>
        <v>816163</v>
      </c>
      <c r="H42" s="88">
        <f t="shared" si="3"/>
        <v>0</v>
      </c>
      <c r="I42" s="88">
        <f t="shared" si="3"/>
        <v>-1771072</v>
      </c>
      <c r="J42" s="88">
        <f t="shared" si="3"/>
        <v>-954909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-954909</v>
      </c>
      <c r="X42" s="88">
        <f t="shared" si="3"/>
        <v>-11280570</v>
      </c>
      <c r="Y42" s="88">
        <f t="shared" si="3"/>
        <v>10325661</v>
      </c>
      <c r="Z42" s="208">
        <f>+IF(X42&lt;&gt;0,+(Y42/X42)*100,0)</f>
        <v>-91.53492243743003</v>
      </c>
      <c r="AA42" s="206">
        <f>SUM(AA38:AA41)</f>
        <v>71549943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-98393007</v>
      </c>
      <c r="D44" s="210">
        <f>+D42-D43</f>
        <v>0</v>
      </c>
      <c r="E44" s="211">
        <f t="shared" si="4"/>
        <v>71549943</v>
      </c>
      <c r="F44" s="77">
        <f t="shared" si="4"/>
        <v>71549943</v>
      </c>
      <c r="G44" s="77">
        <f t="shared" si="4"/>
        <v>816163</v>
      </c>
      <c r="H44" s="77">
        <f t="shared" si="4"/>
        <v>0</v>
      </c>
      <c r="I44" s="77">
        <f t="shared" si="4"/>
        <v>-1771072</v>
      </c>
      <c r="J44" s="77">
        <f t="shared" si="4"/>
        <v>-954909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-954909</v>
      </c>
      <c r="X44" s="77">
        <f t="shared" si="4"/>
        <v>-11280570</v>
      </c>
      <c r="Y44" s="77">
        <f t="shared" si="4"/>
        <v>10325661</v>
      </c>
      <c r="Z44" s="212">
        <f>+IF(X44&lt;&gt;0,+(Y44/X44)*100,0)</f>
        <v>-91.53492243743003</v>
      </c>
      <c r="AA44" s="210">
        <f>+AA42-AA43</f>
        <v>71549943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-98393007</v>
      </c>
      <c r="D46" s="206">
        <f>SUM(D44:D45)</f>
        <v>0</v>
      </c>
      <c r="E46" s="207">
        <f t="shared" si="5"/>
        <v>71549943</v>
      </c>
      <c r="F46" s="88">
        <f t="shared" si="5"/>
        <v>71549943</v>
      </c>
      <c r="G46" s="88">
        <f t="shared" si="5"/>
        <v>816163</v>
      </c>
      <c r="H46" s="88">
        <f t="shared" si="5"/>
        <v>0</v>
      </c>
      <c r="I46" s="88">
        <f t="shared" si="5"/>
        <v>-1771072</v>
      </c>
      <c r="J46" s="88">
        <f t="shared" si="5"/>
        <v>-954909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-954909</v>
      </c>
      <c r="X46" s="88">
        <f t="shared" si="5"/>
        <v>-11280570</v>
      </c>
      <c r="Y46" s="88">
        <f t="shared" si="5"/>
        <v>10325661</v>
      </c>
      <c r="Z46" s="208">
        <f>+IF(X46&lt;&gt;0,+(Y46/X46)*100,0)</f>
        <v>-91.53492243743003</v>
      </c>
      <c r="AA46" s="206">
        <f>SUM(AA44:AA45)</f>
        <v>71549943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-98393007</v>
      </c>
      <c r="D48" s="217">
        <f>SUM(D46:D47)</f>
        <v>0</v>
      </c>
      <c r="E48" s="218">
        <f t="shared" si="6"/>
        <v>71549943</v>
      </c>
      <c r="F48" s="219">
        <f t="shared" si="6"/>
        <v>71549943</v>
      </c>
      <c r="G48" s="219">
        <f t="shared" si="6"/>
        <v>816163</v>
      </c>
      <c r="H48" s="220">
        <f t="shared" si="6"/>
        <v>0</v>
      </c>
      <c r="I48" s="220">
        <f t="shared" si="6"/>
        <v>-1771072</v>
      </c>
      <c r="J48" s="220">
        <f t="shared" si="6"/>
        <v>-954909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-954909</v>
      </c>
      <c r="X48" s="220">
        <f t="shared" si="6"/>
        <v>-11280570</v>
      </c>
      <c r="Y48" s="220">
        <f t="shared" si="6"/>
        <v>10325661</v>
      </c>
      <c r="Z48" s="221">
        <f>+IF(X48&lt;&gt;0,+(Y48/X48)*100,0)</f>
        <v>-91.53492243743003</v>
      </c>
      <c r="AA48" s="222">
        <f>SUM(AA46:AA47)</f>
        <v>71549943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1508406</v>
      </c>
      <c r="D5" s="153">
        <f>SUM(D6:D8)</f>
        <v>0</v>
      </c>
      <c r="E5" s="154">
        <f t="shared" si="0"/>
        <v>750000</v>
      </c>
      <c r="F5" s="100">
        <f t="shared" si="0"/>
        <v>750000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750000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261196</v>
      </c>
      <c r="D7" s="157"/>
      <c r="E7" s="158">
        <v>750000</v>
      </c>
      <c r="F7" s="159">
        <v>750000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750000</v>
      </c>
    </row>
    <row r="8" spans="1:27" ht="12.75">
      <c r="A8" s="138" t="s">
        <v>77</v>
      </c>
      <c r="B8" s="136"/>
      <c r="C8" s="155">
        <v>1247210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7558219</v>
      </c>
      <c r="D9" s="153">
        <f>SUM(D10:D14)</f>
        <v>0</v>
      </c>
      <c r="E9" s="154">
        <f t="shared" si="1"/>
        <v>2522000</v>
      </c>
      <c r="F9" s="100">
        <f t="shared" si="1"/>
        <v>2522000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760998</v>
      </c>
      <c r="Y9" s="100">
        <f t="shared" si="1"/>
        <v>-760998</v>
      </c>
      <c r="Z9" s="137">
        <f>+IF(X9&lt;&gt;0,+(Y9/X9)*100,0)</f>
        <v>-100</v>
      </c>
      <c r="AA9" s="102">
        <f>SUM(AA10:AA14)</f>
        <v>2522000</v>
      </c>
    </row>
    <row r="10" spans="1:27" ht="12.75">
      <c r="A10" s="138" t="s">
        <v>79</v>
      </c>
      <c r="B10" s="136"/>
      <c r="C10" s="155">
        <v>1155782</v>
      </c>
      <c r="D10" s="155"/>
      <c r="E10" s="156">
        <v>1000000</v>
      </c>
      <c r="F10" s="60">
        <v>1000000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760998</v>
      </c>
      <c r="Y10" s="60">
        <v>-760998</v>
      </c>
      <c r="Z10" s="140">
        <v>-100</v>
      </c>
      <c r="AA10" s="62">
        <v>1000000</v>
      </c>
    </row>
    <row r="11" spans="1:27" ht="12.75">
      <c r="A11" s="138" t="s">
        <v>80</v>
      </c>
      <c r="B11" s="136"/>
      <c r="C11" s="155">
        <v>6402437</v>
      </c>
      <c r="D11" s="155"/>
      <c r="E11" s="156">
        <v>1522000</v>
      </c>
      <c r="F11" s="60">
        <v>1522000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>
        <v>1522000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18941168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159642</v>
      </c>
      <c r="Y15" s="100">
        <f t="shared" si="2"/>
        <v>-159642</v>
      </c>
      <c r="Z15" s="137">
        <f>+IF(X15&lt;&gt;0,+(Y15/X15)*100,0)</f>
        <v>-100</v>
      </c>
      <c r="AA15" s="102">
        <f>SUM(AA16:AA18)</f>
        <v>0</v>
      </c>
    </row>
    <row r="16" spans="1:27" ht="12.75">
      <c r="A16" s="138" t="s">
        <v>85</v>
      </c>
      <c r="B16" s="136"/>
      <c r="C16" s="155">
        <v>9674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18931494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159642</v>
      </c>
      <c r="Y17" s="60">
        <v>-159642</v>
      </c>
      <c r="Z17" s="140">
        <v>-100</v>
      </c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14723207</v>
      </c>
      <c r="D19" s="153">
        <f>SUM(D20:D23)</f>
        <v>0</v>
      </c>
      <c r="E19" s="154">
        <f t="shared" si="3"/>
        <v>65226200</v>
      </c>
      <c r="F19" s="100">
        <f t="shared" si="3"/>
        <v>65226200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16176360</v>
      </c>
      <c r="Y19" s="100">
        <f t="shared" si="3"/>
        <v>-16176360</v>
      </c>
      <c r="Z19" s="137">
        <f>+IF(X19&lt;&gt;0,+(Y19/X19)*100,0)</f>
        <v>-100</v>
      </c>
      <c r="AA19" s="102">
        <f>SUM(AA20:AA23)</f>
        <v>65226200</v>
      </c>
    </row>
    <row r="20" spans="1:27" ht="12.75">
      <c r="A20" s="138" t="s">
        <v>89</v>
      </c>
      <c r="B20" s="136"/>
      <c r="C20" s="155">
        <v>932338</v>
      </c>
      <c r="D20" s="155"/>
      <c r="E20" s="156">
        <v>8000000</v>
      </c>
      <c r="F20" s="60">
        <v>8000000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4000002</v>
      </c>
      <c r="Y20" s="60">
        <v>-4000002</v>
      </c>
      <c r="Z20" s="140">
        <v>-100</v>
      </c>
      <c r="AA20" s="62">
        <v>8000000</v>
      </c>
    </row>
    <row r="21" spans="1:27" ht="12.75">
      <c r="A21" s="138" t="s">
        <v>90</v>
      </c>
      <c r="B21" s="136"/>
      <c r="C21" s="155">
        <v>11118259</v>
      </c>
      <c r="D21" s="155"/>
      <c r="E21" s="156">
        <v>45844800</v>
      </c>
      <c r="F21" s="60">
        <v>45844800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8829618</v>
      </c>
      <c r="Y21" s="60">
        <v>-8829618</v>
      </c>
      <c r="Z21" s="140">
        <v>-100</v>
      </c>
      <c r="AA21" s="62">
        <v>45844800</v>
      </c>
    </row>
    <row r="22" spans="1:27" ht="12.75">
      <c r="A22" s="138" t="s">
        <v>91</v>
      </c>
      <c r="B22" s="136"/>
      <c r="C22" s="157">
        <v>2672610</v>
      </c>
      <c r="D22" s="157"/>
      <c r="E22" s="158">
        <v>11381400</v>
      </c>
      <c r="F22" s="159">
        <v>11381400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3346740</v>
      </c>
      <c r="Y22" s="159">
        <v>-3346740</v>
      </c>
      <c r="Z22" s="141">
        <v>-100</v>
      </c>
      <c r="AA22" s="225">
        <v>11381400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42731000</v>
      </c>
      <c r="D25" s="217">
        <f>+D5+D9+D15+D19+D24</f>
        <v>0</v>
      </c>
      <c r="E25" s="230">
        <f t="shared" si="4"/>
        <v>68498200</v>
      </c>
      <c r="F25" s="219">
        <f t="shared" si="4"/>
        <v>68498200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17097000</v>
      </c>
      <c r="Y25" s="219">
        <f t="shared" si="4"/>
        <v>-17097000</v>
      </c>
      <c r="Z25" s="231">
        <f>+IF(X25&lt;&gt;0,+(Y25/X25)*100,0)</f>
        <v>-100</v>
      </c>
      <c r="AA25" s="232">
        <f>+AA5+AA9+AA15+AA19+AA24</f>
        <v>68498200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40201038</v>
      </c>
      <c r="D28" s="155"/>
      <c r="E28" s="156">
        <v>65226200</v>
      </c>
      <c r="F28" s="60">
        <v>65226200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65226200</v>
      </c>
    </row>
    <row r="29" spans="1:27" ht="12.75">
      <c r="A29" s="234" t="s">
        <v>134</v>
      </c>
      <c r="B29" s="136"/>
      <c r="C29" s="155">
        <v>1155782</v>
      </c>
      <c r="D29" s="155"/>
      <c r="E29" s="156">
        <v>1522000</v>
      </c>
      <c r="F29" s="60">
        <v>1522000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1522000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41356820</v>
      </c>
      <c r="D32" s="210">
        <f>SUM(D28:D31)</f>
        <v>0</v>
      </c>
      <c r="E32" s="211">
        <f t="shared" si="5"/>
        <v>66748200</v>
      </c>
      <c r="F32" s="77">
        <f t="shared" si="5"/>
        <v>66748200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66748200</v>
      </c>
    </row>
    <row r="33" spans="1:27" ht="12.75">
      <c r="A33" s="237" t="s">
        <v>51</v>
      </c>
      <c r="B33" s="136" t="s">
        <v>137</v>
      </c>
      <c r="C33" s="155">
        <v>932338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441842</v>
      </c>
      <c r="D35" s="155"/>
      <c r="E35" s="156">
        <v>1750000</v>
      </c>
      <c r="F35" s="60">
        <v>1750000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1750000</v>
      </c>
    </row>
    <row r="36" spans="1:27" ht="12.75">
      <c r="A36" s="238" t="s">
        <v>139</v>
      </c>
      <c r="B36" s="149"/>
      <c r="C36" s="222">
        <f aca="true" t="shared" si="6" ref="C36:Y36">SUM(C32:C35)</f>
        <v>42731000</v>
      </c>
      <c r="D36" s="222">
        <f>SUM(D32:D35)</f>
        <v>0</v>
      </c>
      <c r="E36" s="218">
        <f t="shared" si="6"/>
        <v>68498200</v>
      </c>
      <c r="F36" s="220">
        <f t="shared" si="6"/>
        <v>68498200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0</v>
      </c>
      <c r="Y36" s="220">
        <f t="shared" si="6"/>
        <v>0</v>
      </c>
      <c r="Z36" s="221">
        <f>+IF(X36&lt;&gt;0,+(Y36/X36)*100,0)</f>
        <v>0</v>
      </c>
      <c r="AA36" s="239">
        <f>SUM(AA32:AA35)</f>
        <v>68498200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24407697</v>
      </c>
      <c r="D6" s="155"/>
      <c r="E6" s="59">
        <v>1500000</v>
      </c>
      <c r="F6" s="60">
        <v>1500000</v>
      </c>
      <c r="G6" s="60">
        <v>59246616</v>
      </c>
      <c r="H6" s="60">
        <v>82354609</v>
      </c>
      <c r="I6" s="60">
        <v>125975287</v>
      </c>
      <c r="J6" s="60">
        <v>125975287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750000</v>
      </c>
      <c r="Y6" s="60">
        <v>-750000</v>
      </c>
      <c r="Z6" s="140">
        <v>-100</v>
      </c>
      <c r="AA6" s="62">
        <v>1500000</v>
      </c>
    </row>
    <row r="7" spans="1:27" ht="12.75">
      <c r="A7" s="249" t="s">
        <v>144</v>
      </c>
      <c r="B7" s="182"/>
      <c r="C7" s="155"/>
      <c r="D7" s="155"/>
      <c r="E7" s="59">
        <v>3487000</v>
      </c>
      <c r="F7" s="60">
        <v>3487000</v>
      </c>
      <c r="G7" s="60">
        <v>-1957793</v>
      </c>
      <c r="H7" s="60">
        <v>-1940175</v>
      </c>
      <c r="I7" s="60">
        <v>-5938479</v>
      </c>
      <c r="J7" s="60">
        <v>-5938479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1743500</v>
      </c>
      <c r="Y7" s="60">
        <v>-1743500</v>
      </c>
      <c r="Z7" s="140">
        <v>-100</v>
      </c>
      <c r="AA7" s="62">
        <v>3487000</v>
      </c>
    </row>
    <row r="8" spans="1:27" ht="12.75">
      <c r="A8" s="249" t="s">
        <v>145</v>
      </c>
      <c r="B8" s="182"/>
      <c r="C8" s="155">
        <v>17479410</v>
      </c>
      <c r="D8" s="155"/>
      <c r="E8" s="59">
        <v>95000000</v>
      </c>
      <c r="F8" s="60">
        <v>95000000</v>
      </c>
      <c r="G8" s="60">
        <v>121857310</v>
      </c>
      <c r="H8" s="60">
        <v>129767948</v>
      </c>
      <c r="I8" s="60">
        <v>79998268</v>
      </c>
      <c r="J8" s="60">
        <v>79998268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47500000</v>
      </c>
      <c r="Y8" s="60">
        <v>-47500000</v>
      </c>
      <c r="Z8" s="140">
        <v>-100</v>
      </c>
      <c r="AA8" s="62">
        <v>95000000</v>
      </c>
    </row>
    <row r="9" spans="1:27" ht="12.75">
      <c r="A9" s="249" t="s">
        <v>146</v>
      </c>
      <c r="B9" s="182"/>
      <c r="C9" s="155">
        <v>17607518</v>
      </c>
      <c r="D9" s="155"/>
      <c r="E9" s="59">
        <v>25600000</v>
      </c>
      <c r="F9" s="60">
        <v>25600000</v>
      </c>
      <c r="G9" s="60">
        <v>68906550</v>
      </c>
      <c r="H9" s="60">
        <v>46518274</v>
      </c>
      <c r="I9" s="60">
        <v>41012975</v>
      </c>
      <c r="J9" s="60">
        <v>41012975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12800000</v>
      </c>
      <c r="Y9" s="60">
        <v>-12800000</v>
      </c>
      <c r="Z9" s="140">
        <v>-100</v>
      </c>
      <c r="AA9" s="62">
        <v>25600000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7505754</v>
      </c>
      <c r="D11" s="155"/>
      <c r="E11" s="59">
        <v>5700000</v>
      </c>
      <c r="F11" s="60">
        <v>5700000</v>
      </c>
      <c r="G11" s="60">
        <v>14573606</v>
      </c>
      <c r="H11" s="60">
        <v>8031259</v>
      </c>
      <c r="I11" s="60">
        <v>8729048</v>
      </c>
      <c r="J11" s="60">
        <v>8729048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2850000</v>
      </c>
      <c r="Y11" s="60">
        <v>-2850000</v>
      </c>
      <c r="Z11" s="140">
        <v>-100</v>
      </c>
      <c r="AA11" s="62">
        <v>5700000</v>
      </c>
    </row>
    <row r="12" spans="1:27" ht="12.75">
      <c r="A12" s="250" t="s">
        <v>56</v>
      </c>
      <c r="B12" s="251"/>
      <c r="C12" s="168">
        <f aca="true" t="shared" si="0" ref="C12:Y12">SUM(C6:C11)</f>
        <v>67000379</v>
      </c>
      <c r="D12" s="168">
        <f>SUM(D6:D11)</f>
        <v>0</v>
      </c>
      <c r="E12" s="72">
        <f t="shared" si="0"/>
        <v>131287000</v>
      </c>
      <c r="F12" s="73">
        <f t="shared" si="0"/>
        <v>131287000</v>
      </c>
      <c r="G12" s="73">
        <f t="shared" si="0"/>
        <v>262626289</v>
      </c>
      <c r="H12" s="73">
        <f t="shared" si="0"/>
        <v>264731915</v>
      </c>
      <c r="I12" s="73">
        <f t="shared" si="0"/>
        <v>249777099</v>
      </c>
      <c r="J12" s="73">
        <f t="shared" si="0"/>
        <v>249777099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65643500</v>
      </c>
      <c r="Y12" s="73">
        <f t="shared" si="0"/>
        <v>-65643500</v>
      </c>
      <c r="Z12" s="170">
        <f>+IF(X12&lt;&gt;0,+(Y12/X12)*100,0)</f>
        <v>-100</v>
      </c>
      <c r="AA12" s="74">
        <f>SUM(AA6:AA11)</f>
        <v>131287000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494106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184470390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188500000</v>
      </c>
      <c r="F17" s="60">
        <v>188500000</v>
      </c>
      <c r="G17" s="60">
        <v>184590795</v>
      </c>
      <c r="H17" s="60">
        <v>184470894</v>
      </c>
      <c r="I17" s="60">
        <v>184470894</v>
      </c>
      <c r="J17" s="60">
        <v>184470894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94250000</v>
      </c>
      <c r="Y17" s="60">
        <v>-94250000</v>
      </c>
      <c r="Z17" s="140">
        <v>-100</v>
      </c>
      <c r="AA17" s="62">
        <v>188500000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860792855</v>
      </c>
      <c r="D19" s="155"/>
      <c r="E19" s="59">
        <v>685000000</v>
      </c>
      <c r="F19" s="60">
        <v>685000000</v>
      </c>
      <c r="G19" s="60">
        <v>879389219</v>
      </c>
      <c r="H19" s="60">
        <v>894821439</v>
      </c>
      <c r="I19" s="60">
        <v>894821439</v>
      </c>
      <c r="J19" s="60">
        <v>894821439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342500000</v>
      </c>
      <c r="Y19" s="60">
        <v>-342500000</v>
      </c>
      <c r="Z19" s="140">
        <v>-100</v>
      </c>
      <c r="AA19" s="62">
        <v>685000000</v>
      </c>
    </row>
    <row r="20" spans="1:27" ht="12.75">
      <c r="A20" s="249" t="s">
        <v>155</v>
      </c>
      <c r="B20" s="182"/>
      <c r="C20" s="155">
        <v>33364868</v>
      </c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2700000</v>
      </c>
      <c r="F22" s="60">
        <v>2700000</v>
      </c>
      <c r="G22" s="60">
        <v>571075</v>
      </c>
      <c r="H22" s="60">
        <v>494106</v>
      </c>
      <c r="I22" s="60">
        <v>494106</v>
      </c>
      <c r="J22" s="60">
        <v>494106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1350000</v>
      </c>
      <c r="Y22" s="60">
        <v>-1350000</v>
      </c>
      <c r="Z22" s="140">
        <v>-100</v>
      </c>
      <c r="AA22" s="62">
        <v>2700000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1079122219</v>
      </c>
      <c r="D24" s="168">
        <f>SUM(D15:D23)</f>
        <v>0</v>
      </c>
      <c r="E24" s="76">
        <f t="shared" si="1"/>
        <v>876200000</v>
      </c>
      <c r="F24" s="77">
        <f t="shared" si="1"/>
        <v>876200000</v>
      </c>
      <c r="G24" s="77">
        <f t="shared" si="1"/>
        <v>1064551089</v>
      </c>
      <c r="H24" s="77">
        <f t="shared" si="1"/>
        <v>1079786439</v>
      </c>
      <c r="I24" s="77">
        <f t="shared" si="1"/>
        <v>1079786439</v>
      </c>
      <c r="J24" s="77">
        <f t="shared" si="1"/>
        <v>1079786439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438100000</v>
      </c>
      <c r="Y24" s="77">
        <f t="shared" si="1"/>
        <v>-438100000</v>
      </c>
      <c r="Z24" s="212">
        <f>+IF(X24&lt;&gt;0,+(Y24/X24)*100,0)</f>
        <v>-100</v>
      </c>
      <c r="AA24" s="79">
        <f>SUM(AA15:AA23)</f>
        <v>876200000</v>
      </c>
    </row>
    <row r="25" spans="1:27" ht="12.75">
      <c r="A25" s="250" t="s">
        <v>159</v>
      </c>
      <c r="B25" s="251"/>
      <c r="C25" s="168">
        <f aca="true" t="shared" si="2" ref="C25:Y25">+C12+C24</f>
        <v>1146122598</v>
      </c>
      <c r="D25" s="168">
        <f>+D12+D24</f>
        <v>0</v>
      </c>
      <c r="E25" s="72">
        <f t="shared" si="2"/>
        <v>1007487000</v>
      </c>
      <c r="F25" s="73">
        <f t="shared" si="2"/>
        <v>1007487000</v>
      </c>
      <c r="G25" s="73">
        <f t="shared" si="2"/>
        <v>1327177378</v>
      </c>
      <c r="H25" s="73">
        <f t="shared" si="2"/>
        <v>1344518354</v>
      </c>
      <c r="I25" s="73">
        <f t="shared" si="2"/>
        <v>1329563538</v>
      </c>
      <c r="J25" s="73">
        <f t="shared" si="2"/>
        <v>1329563538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503743500</v>
      </c>
      <c r="Y25" s="73">
        <f t="shared" si="2"/>
        <v>-503743500</v>
      </c>
      <c r="Z25" s="170">
        <f>+IF(X25&lt;&gt;0,+(Y25/X25)*100,0)</f>
        <v>-100</v>
      </c>
      <c r="AA25" s="74">
        <f>+AA12+AA24</f>
        <v>1007487000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1205621</v>
      </c>
      <c r="D30" s="155"/>
      <c r="E30" s="59">
        <v>2750000</v>
      </c>
      <c r="F30" s="60">
        <v>2750000</v>
      </c>
      <c r="G30" s="60">
        <v>1084861</v>
      </c>
      <c r="H30" s="60">
        <v>1205623</v>
      </c>
      <c r="I30" s="60">
        <v>1205621</v>
      </c>
      <c r="J30" s="60">
        <v>1205621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1375000</v>
      </c>
      <c r="Y30" s="60">
        <v>-1375000</v>
      </c>
      <c r="Z30" s="140">
        <v>-100</v>
      </c>
      <c r="AA30" s="62">
        <v>2750000</v>
      </c>
    </row>
    <row r="31" spans="1:27" ht="12.75">
      <c r="A31" s="249" t="s">
        <v>163</v>
      </c>
      <c r="B31" s="182"/>
      <c r="C31" s="155">
        <v>3238016</v>
      </c>
      <c r="D31" s="155"/>
      <c r="E31" s="59">
        <v>3500000</v>
      </c>
      <c r="F31" s="60">
        <v>3500000</v>
      </c>
      <c r="G31" s="60">
        <v>5419963</v>
      </c>
      <c r="H31" s="60">
        <v>5175516</v>
      </c>
      <c r="I31" s="60">
        <v>5130760</v>
      </c>
      <c r="J31" s="60">
        <v>5130760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1750000</v>
      </c>
      <c r="Y31" s="60">
        <v>-1750000</v>
      </c>
      <c r="Z31" s="140">
        <v>-100</v>
      </c>
      <c r="AA31" s="62">
        <v>3500000</v>
      </c>
    </row>
    <row r="32" spans="1:27" ht="12.75">
      <c r="A32" s="249" t="s">
        <v>164</v>
      </c>
      <c r="B32" s="182"/>
      <c r="C32" s="155">
        <v>212460974</v>
      </c>
      <c r="D32" s="155"/>
      <c r="E32" s="59">
        <v>116847000</v>
      </c>
      <c r="F32" s="60">
        <v>116847000</v>
      </c>
      <c r="G32" s="60">
        <v>278491041</v>
      </c>
      <c r="H32" s="60">
        <v>278324332</v>
      </c>
      <c r="I32" s="60">
        <v>260321943</v>
      </c>
      <c r="J32" s="60">
        <v>260321943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58423500</v>
      </c>
      <c r="Y32" s="60">
        <v>-58423500</v>
      </c>
      <c r="Z32" s="140">
        <v>-100</v>
      </c>
      <c r="AA32" s="62">
        <v>116847000</v>
      </c>
    </row>
    <row r="33" spans="1:27" ht="12.75">
      <c r="A33" s="249" t="s">
        <v>165</v>
      </c>
      <c r="B33" s="182"/>
      <c r="C33" s="155">
        <v>36835518</v>
      </c>
      <c r="D33" s="155"/>
      <c r="E33" s="59">
        <v>7500000</v>
      </c>
      <c r="F33" s="60">
        <v>7500000</v>
      </c>
      <c r="G33" s="60">
        <v>24486065</v>
      </c>
      <c r="H33" s="60">
        <v>16936224</v>
      </c>
      <c r="I33" s="60">
        <v>16936224</v>
      </c>
      <c r="J33" s="60">
        <v>16936224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3750000</v>
      </c>
      <c r="Y33" s="60">
        <v>-3750000</v>
      </c>
      <c r="Z33" s="140">
        <v>-100</v>
      </c>
      <c r="AA33" s="62">
        <v>7500000</v>
      </c>
    </row>
    <row r="34" spans="1:27" ht="12.75">
      <c r="A34" s="250" t="s">
        <v>58</v>
      </c>
      <c r="B34" s="251"/>
      <c r="C34" s="168">
        <f aca="true" t="shared" si="3" ref="C34:Y34">SUM(C29:C33)</f>
        <v>253740129</v>
      </c>
      <c r="D34" s="168">
        <f>SUM(D29:D33)</f>
        <v>0</v>
      </c>
      <c r="E34" s="72">
        <f t="shared" si="3"/>
        <v>130597000</v>
      </c>
      <c r="F34" s="73">
        <f t="shared" si="3"/>
        <v>130597000</v>
      </c>
      <c r="G34" s="73">
        <f t="shared" si="3"/>
        <v>309481930</v>
      </c>
      <c r="H34" s="73">
        <f t="shared" si="3"/>
        <v>301641695</v>
      </c>
      <c r="I34" s="73">
        <f t="shared" si="3"/>
        <v>283594548</v>
      </c>
      <c r="J34" s="73">
        <f t="shared" si="3"/>
        <v>283594548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65298500</v>
      </c>
      <c r="Y34" s="73">
        <f t="shared" si="3"/>
        <v>-65298500</v>
      </c>
      <c r="Z34" s="170">
        <f>+IF(X34&lt;&gt;0,+(Y34/X34)*100,0)</f>
        <v>-100</v>
      </c>
      <c r="AA34" s="74">
        <f>SUM(AA29:AA33)</f>
        <v>130597000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53541893</v>
      </c>
      <c r="D37" s="155"/>
      <c r="E37" s="59">
        <v>59179000</v>
      </c>
      <c r="F37" s="60">
        <v>59179000</v>
      </c>
      <c r="G37" s="60">
        <v>53662653</v>
      </c>
      <c r="H37" s="60">
        <v>53541893</v>
      </c>
      <c r="I37" s="60">
        <v>53541893</v>
      </c>
      <c r="J37" s="60">
        <v>53541893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29589500</v>
      </c>
      <c r="Y37" s="60">
        <v>-29589500</v>
      </c>
      <c r="Z37" s="140">
        <v>-100</v>
      </c>
      <c r="AA37" s="62">
        <v>59179000</v>
      </c>
    </row>
    <row r="38" spans="1:27" ht="12.75">
      <c r="A38" s="249" t="s">
        <v>165</v>
      </c>
      <c r="B38" s="182"/>
      <c r="C38" s="155">
        <v>107213393</v>
      </c>
      <c r="D38" s="155"/>
      <c r="E38" s="59">
        <v>14500000</v>
      </c>
      <c r="F38" s="60">
        <v>14500000</v>
      </c>
      <c r="G38" s="60">
        <v>78264473</v>
      </c>
      <c r="H38" s="60">
        <v>105464231</v>
      </c>
      <c r="I38" s="60">
        <v>107264714</v>
      </c>
      <c r="J38" s="60">
        <v>107264714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7250000</v>
      </c>
      <c r="Y38" s="60">
        <v>-7250000</v>
      </c>
      <c r="Z38" s="140">
        <v>-100</v>
      </c>
      <c r="AA38" s="62">
        <v>14500000</v>
      </c>
    </row>
    <row r="39" spans="1:27" ht="12.75">
      <c r="A39" s="250" t="s">
        <v>59</v>
      </c>
      <c r="B39" s="253"/>
      <c r="C39" s="168">
        <f aca="true" t="shared" si="4" ref="C39:Y39">SUM(C37:C38)</f>
        <v>160755286</v>
      </c>
      <c r="D39" s="168">
        <f>SUM(D37:D38)</f>
        <v>0</v>
      </c>
      <c r="E39" s="76">
        <f t="shared" si="4"/>
        <v>73679000</v>
      </c>
      <c r="F39" s="77">
        <f t="shared" si="4"/>
        <v>73679000</v>
      </c>
      <c r="G39" s="77">
        <f t="shared" si="4"/>
        <v>131927126</v>
      </c>
      <c r="H39" s="77">
        <f t="shared" si="4"/>
        <v>159006124</v>
      </c>
      <c r="I39" s="77">
        <f t="shared" si="4"/>
        <v>160806607</v>
      </c>
      <c r="J39" s="77">
        <f t="shared" si="4"/>
        <v>160806607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36839500</v>
      </c>
      <c r="Y39" s="77">
        <f t="shared" si="4"/>
        <v>-36839500</v>
      </c>
      <c r="Z39" s="212">
        <f>+IF(X39&lt;&gt;0,+(Y39/X39)*100,0)</f>
        <v>-100</v>
      </c>
      <c r="AA39" s="79">
        <f>SUM(AA37:AA38)</f>
        <v>73679000</v>
      </c>
    </row>
    <row r="40" spans="1:27" ht="12.75">
      <c r="A40" s="250" t="s">
        <v>167</v>
      </c>
      <c r="B40" s="251"/>
      <c r="C40" s="168">
        <f aca="true" t="shared" si="5" ref="C40:Y40">+C34+C39</f>
        <v>414495415</v>
      </c>
      <c r="D40" s="168">
        <f>+D34+D39</f>
        <v>0</v>
      </c>
      <c r="E40" s="72">
        <f t="shared" si="5"/>
        <v>204276000</v>
      </c>
      <c r="F40" s="73">
        <f t="shared" si="5"/>
        <v>204276000</v>
      </c>
      <c r="G40" s="73">
        <f t="shared" si="5"/>
        <v>441409056</v>
      </c>
      <c r="H40" s="73">
        <f t="shared" si="5"/>
        <v>460647819</v>
      </c>
      <c r="I40" s="73">
        <f t="shared" si="5"/>
        <v>444401155</v>
      </c>
      <c r="J40" s="73">
        <f t="shared" si="5"/>
        <v>444401155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102138000</v>
      </c>
      <c r="Y40" s="73">
        <f t="shared" si="5"/>
        <v>-102138000</v>
      </c>
      <c r="Z40" s="170">
        <f>+IF(X40&lt;&gt;0,+(Y40/X40)*100,0)</f>
        <v>-100</v>
      </c>
      <c r="AA40" s="74">
        <f>+AA34+AA39</f>
        <v>204276000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731627183</v>
      </c>
      <c r="D42" s="257">
        <f>+D25-D40</f>
        <v>0</v>
      </c>
      <c r="E42" s="258">
        <f t="shared" si="6"/>
        <v>803211000</v>
      </c>
      <c r="F42" s="259">
        <f t="shared" si="6"/>
        <v>803211000</v>
      </c>
      <c r="G42" s="259">
        <f t="shared" si="6"/>
        <v>885768322</v>
      </c>
      <c r="H42" s="259">
        <f t="shared" si="6"/>
        <v>883870535</v>
      </c>
      <c r="I42" s="259">
        <f t="shared" si="6"/>
        <v>885162383</v>
      </c>
      <c r="J42" s="259">
        <f t="shared" si="6"/>
        <v>885162383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401605500</v>
      </c>
      <c r="Y42" s="259">
        <f t="shared" si="6"/>
        <v>-401605500</v>
      </c>
      <c r="Z42" s="260">
        <f>+IF(X42&lt;&gt;0,+(Y42/X42)*100,0)</f>
        <v>-100</v>
      </c>
      <c r="AA42" s="261">
        <f>+AA25-AA40</f>
        <v>803211000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731627183</v>
      </c>
      <c r="D45" s="155"/>
      <c r="E45" s="59">
        <v>803211000</v>
      </c>
      <c r="F45" s="60">
        <v>803211000</v>
      </c>
      <c r="G45" s="60">
        <v>885768322</v>
      </c>
      <c r="H45" s="60">
        <v>883870535</v>
      </c>
      <c r="I45" s="60">
        <v>885162383</v>
      </c>
      <c r="J45" s="60">
        <v>885162383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401605500</v>
      </c>
      <c r="Y45" s="60">
        <v>-401605500</v>
      </c>
      <c r="Z45" s="139">
        <v>-100</v>
      </c>
      <c r="AA45" s="62">
        <v>803211000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731627183</v>
      </c>
      <c r="D48" s="217">
        <f>SUM(D45:D47)</f>
        <v>0</v>
      </c>
      <c r="E48" s="264">
        <f t="shared" si="7"/>
        <v>803211000</v>
      </c>
      <c r="F48" s="219">
        <f t="shared" si="7"/>
        <v>803211000</v>
      </c>
      <c r="G48" s="219">
        <f t="shared" si="7"/>
        <v>885768322</v>
      </c>
      <c r="H48" s="219">
        <f t="shared" si="7"/>
        <v>883870535</v>
      </c>
      <c r="I48" s="219">
        <f t="shared" si="7"/>
        <v>885162383</v>
      </c>
      <c r="J48" s="219">
        <f t="shared" si="7"/>
        <v>885162383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401605500</v>
      </c>
      <c r="Y48" s="219">
        <f t="shared" si="7"/>
        <v>-401605500</v>
      </c>
      <c r="Z48" s="265">
        <f>+IF(X48&lt;&gt;0,+(Y48/X48)*100,0)</f>
        <v>-100</v>
      </c>
      <c r="AA48" s="232">
        <f>SUM(AA45:AA47)</f>
        <v>803211000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66277505</v>
      </c>
      <c r="D6" s="155"/>
      <c r="E6" s="59">
        <v>67500000</v>
      </c>
      <c r="F6" s="60">
        <v>67500000</v>
      </c>
      <c r="G6" s="60">
        <v>27769191</v>
      </c>
      <c r="H6" s="60">
        <v>3927749</v>
      </c>
      <c r="I6" s="60">
        <v>9161537</v>
      </c>
      <c r="J6" s="60">
        <v>40858477</v>
      </c>
      <c r="K6" s="60">
        <v>4122476</v>
      </c>
      <c r="L6" s="60"/>
      <c r="M6" s="60">
        <v>4127382</v>
      </c>
      <c r="N6" s="60">
        <v>8249858</v>
      </c>
      <c r="O6" s="60"/>
      <c r="P6" s="60"/>
      <c r="Q6" s="60"/>
      <c r="R6" s="60"/>
      <c r="S6" s="60"/>
      <c r="T6" s="60"/>
      <c r="U6" s="60"/>
      <c r="V6" s="60"/>
      <c r="W6" s="60">
        <v>49108335</v>
      </c>
      <c r="X6" s="60">
        <v>33750000</v>
      </c>
      <c r="Y6" s="60">
        <v>15358335</v>
      </c>
      <c r="Z6" s="140">
        <v>45.51</v>
      </c>
      <c r="AA6" s="62">
        <v>67500000</v>
      </c>
    </row>
    <row r="7" spans="1:27" ht="12.75">
      <c r="A7" s="249" t="s">
        <v>32</v>
      </c>
      <c r="B7" s="182"/>
      <c r="C7" s="155">
        <v>224896527</v>
      </c>
      <c r="D7" s="155"/>
      <c r="E7" s="59">
        <v>235314000</v>
      </c>
      <c r="F7" s="60">
        <v>235314000</v>
      </c>
      <c r="G7" s="60">
        <v>36165415</v>
      </c>
      <c r="H7" s="60">
        <v>23977412</v>
      </c>
      <c r="I7" s="60">
        <v>24444069</v>
      </c>
      <c r="J7" s="60">
        <v>84586896</v>
      </c>
      <c r="K7" s="60">
        <v>22084537</v>
      </c>
      <c r="L7" s="60"/>
      <c r="M7" s="60">
        <v>22324462</v>
      </c>
      <c r="N7" s="60">
        <v>44408999</v>
      </c>
      <c r="O7" s="60"/>
      <c r="P7" s="60"/>
      <c r="Q7" s="60"/>
      <c r="R7" s="60"/>
      <c r="S7" s="60"/>
      <c r="T7" s="60"/>
      <c r="U7" s="60"/>
      <c r="V7" s="60"/>
      <c r="W7" s="60">
        <v>128995895</v>
      </c>
      <c r="X7" s="60">
        <v>117654000</v>
      </c>
      <c r="Y7" s="60">
        <v>11341895</v>
      </c>
      <c r="Z7" s="140">
        <v>9.64</v>
      </c>
      <c r="AA7" s="62">
        <v>235314000</v>
      </c>
    </row>
    <row r="8" spans="1:27" ht="12.75">
      <c r="A8" s="249" t="s">
        <v>178</v>
      </c>
      <c r="B8" s="182"/>
      <c r="C8" s="155">
        <v>7040230</v>
      </c>
      <c r="D8" s="155"/>
      <c r="E8" s="59">
        <v>10500000</v>
      </c>
      <c r="F8" s="60">
        <v>10500000</v>
      </c>
      <c r="G8" s="60">
        <v>241923</v>
      </c>
      <c r="H8" s="60">
        <v>292667</v>
      </c>
      <c r="I8" s="60">
        <v>1744084</v>
      </c>
      <c r="J8" s="60">
        <v>2278674</v>
      </c>
      <c r="K8" s="60">
        <v>2096018</v>
      </c>
      <c r="L8" s="60"/>
      <c r="M8" s="60">
        <v>354633</v>
      </c>
      <c r="N8" s="60">
        <v>2450651</v>
      </c>
      <c r="O8" s="60"/>
      <c r="P8" s="60"/>
      <c r="Q8" s="60"/>
      <c r="R8" s="60"/>
      <c r="S8" s="60"/>
      <c r="T8" s="60"/>
      <c r="U8" s="60"/>
      <c r="V8" s="60"/>
      <c r="W8" s="60">
        <v>4729325</v>
      </c>
      <c r="X8" s="60">
        <v>5250008</v>
      </c>
      <c r="Y8" s="60">
        <v>-520683</v>
      </c>
      <c r="Z8" s="140">
        <v>-9.92</v>
      </c>
      <c r="AA8" s="62">
        <v>10500000</v>
      </c>
    </row>
    <row r="9" spans="1:27" ht="12.75">
      <c r="A9" s="249" t="s">
        <v>179</v>
      </c>
      <c r="B9" s="182"/>
      <c r="C9" s="155"/>
      <c r="D9" s="155"/>
      <c r="E9" s="59">
        <v>91092996</v>
      </c>
      <c r="F9" s="60">
        <v>91092996</v>
      </c>
      <c r="G9" s="60">
        <v>-10126830</v>
      </c>
      <c r="H9" s="60">
        <v>2595017</v>
      </c>
      <c r="I9" s="60"/>
      <c r="J9" s="60">
        <v>-7531813</v>
      </c>
      <c r="K9" s="60">
        <v>2628794</v>
      </c>
      <c r="L9" s="60"/>
      <c r="M9" s="60">
        <v>30954380</v>
      </c>
      <c r="N9" s="60">
        <v>33583174</v>
      </c>
      <c r="O9" s="60"/>
      <c r="P9" s="60"/>
      <c r="Q9" s="60"/>
      <c r="R9" s="60"/>
      <c r="S9" s="60"/>
      <c r="T9" s="60"/>
      <c r="U9" s="60"/>
      <c r="V9" s="60"/>
      <c r="W9" s="60">
        <v>26051361</v>
      </c>
      <c r="X9" s="60">
        <v>45546498</v>
      </c>
      <c r="Y9" s="60">
        <v>-19495137</v>
      </c>
      <c r="Z9" s="140">
        <v>-42.8</v>
      </c>
      <c r="AA9" s="62">
        <v>91092996</v>
      </c>
    </row>
    <row r="10" spans="1:27" ht="12.75">
      <c r="A10" s="249" t="s">
        <v>180</v>
      </c>
      <c r="B10" s="182"/>
      <c r="C10" s="155">
        <v>391318108</v>
      </c>
      <c r="D10" s="155"/>
      <c r="E10" s="59">
        <v>34199000</v>
      </c>
      <c r="F10" s="60">
        <v>34199000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17659000</v>
      </c>
      <c r="Y10" s="60">
        <v>-17659000</v>
      </c>
      <c r="Z10" s="140">
        <v>-100</v>
      </c>
      <c r="AA10" s="62">
        <v>34199000</v>
      </c>
    </row>
    <row r="11" spans="1:27" ht="12.75">
      <c r="A11" s="249" t="s">
        <v>181</v>
      </c>
      <c r="B11" s="182"/>
      <c r="C11" s="155">
        <v>20870451</v>
      </c>
      <c r="D11" s="155"/>
      <c r="E11" s="59">
        <v>7300000</v>
      </c>
      <c r="F11" s="60">
        <v>7300000</v>
      </c>
      <c r="G11" s="60">
        <v>20107</v>
      </c>
      <c r="H11" s="60"/>
      <c r="I11" s="60">
        <v>43899</v>
      </c>
      <c r="J11" s="60">
        <v>64006</v>
      </c>
      <c r="K11" s="60">
        <v>309390</v>
      </c>
      <c r="L11" s="60"/>
      <c r="M11" s="60">
        <v>37658</v>
      </c>
      <c r="N11" s="60">
        <v>347048</v>
      </c>
      <c r="O11" s="60"/>
      <c r="P11" s="60"/>
      <c r="Q11" s="60"/>
      <c r="R11" s="60"/>
      <c r="S11" s="60"/>
      <c r="T11" s="60"/>
      <c r="U11" s="60"/>
      <c r="V11" s="60"/>
      <c r="W11" s="60">
        <v>411054</v>
      </c>
      <c r="X11" s="60">
        <v>3650000</v>
      </c>
      <c r="Y11" s="60">
        <v>-3238946</v>
      </c>
      <c r="Z11" s="140">
        <v>-88.74</v>
      </c>
      <c r="AA11" s="62">
        <v>7300000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-350915322</v>
      </c>
      <c r="D14" s="155"/>
      <c r="E14" s="59">
        <v>-368196196</v>
      </c>
      <c r="F14" s="60">
        <v>-368196196</v>
      </c>
      <c r="G14" s="60">
        <v>-90941372</v>
      </c>
      <c r="H14" s="60">
        <v>-35497256</v>
      </c>
      <c r="I14" s="60">
        <v>-21900306</v>
      </c>
      <c r="J14" s="60">
        <v>-148338934</v>
      </c>
      <c r="K14" s="60">
        <v>-44247806</v>
      </c>
      <c r="L14" s="60"/>
      <c r="M14" s="60">
        <v>-10867816</v>
      </c>
      <c r="N14" s="60">
        <v>-55115622</v>
      </c>
      <c r="O14" s="60"/>
      <c r="P14" s="60"/>
      <c r="Q14" s="60"/>
      <c r="R14" s="60"/>
      <c r="S14" s="60"/>
      <c r="T14" s="60"/>
      <c r="U14" s="60"/>
      <c r="V14" s="60"/>
      <c r="W14" s="60">
        <v>-203454556</v>
      </c>
      <c r="X14" s="60">
        <v>-184097996</v>
      </c>
      <c r="Y14" s="60">
        <v>-19356560</v>
      </c>
      <c r="Z14" s="140">
        <v>10.51</v>
      </c>
      <c r="AA14" s="62">
        <v>-368196196</v>
      </c>
    </row>
    <row r="15" spans="1:27" ht="12.75">
      <c r="A15" s="249" t="s">
        <v>40</v>
      </c>
      <c r="B15" s="182"/>
      <c r="C15" s="155"/>
      <c r="D15" s="155"/>
      <c r="E15" s="59">
        <v>-4308996</v>
      </c>
      <c r="F15" s="60">
        <v>-4308996</v>
      </c>
      <c r="G15" s="60"/>
      <c r="H15" s="60"/>
      <c r="I15" s="60"/>
      <c r="J15" s="60"/>
      <c r="K15" s="60">
        <v>-1932913</v>
      </c>
      <c r="L15" s="60"/>
      <c r="M15" s="60">
        <v>-469315</v>
      </c>
      <c r="N15" s="60">
        <v>-2402228</v>
      </c>
      <c r="O15" s="60"/>
      <c r="P15" s="60"/>
      <c r="Q15" s="60"/>
      <c r="R15" s="60"/>
      <c r="S15" s="60"/>
      <c r="T15" s="60"/>
      <c r="U15" s="60"/>
      <c r="V15" s="60"/>
      <c r="W15" s="60">
        <v>-2402228</v>
      </c>
      <c r="X15" s="60">
        <v>-2154498</v>
      </c>
      <c r="Y15" s="60">
        <v>-247730</v>
      </c>
      <c r="Z15" s="140">
        <v>11.5</v>
      </c>
      <c r="AA15" s="62">
        <v>-4308996</v>
      </c>
    </row>
    <row r="16" spans="1:27" ht="12.75">
      <c r="A16" s="249" t="s">
        <v>42</v>
      </c>
      <c r="B16" s="182"/>
      <c r="C16" s="155">
        <v>-1422705</v>
      </c>
      <c r="D16" s="155"/>
      <c r="E16" s="59">
        <v>-28434496</v>
      </c>
      <c r="F16" s="60">
        <v>-28434496</v>
      </c>
      <c r="G16" s="60"/>
      <c r="H16" s="60"/>
      <c r="I16" s="60"/>
      <c r="J16" s="60"/>
      <c r="K16" s="60"/>
      <c r="L16" s="60"/>
      <c r="M16" s="60">
        <v>-2713</v>
      </c>
      <c r="N16" s="60">
        <v>-2713</v>
      </c>
      <c r="O16" s="60"/>
      <c r="P16" s="60"/>
      <c r="Q16" s="60"/>
      <c r="R16" s="60"/>
      <c r="S16" s="60"/>
      <c r="T16" s="60"/>
      <c r="U16" s="60"/>
      <c r="V16" s="60"/>
      <c r="W16" s="60">
        <v>-2713</v>
      </c>
      <c r="X16" s="60">
        <v>-14217498</v>
      </c>
      <c r="Y16" s="60">
        <v>14214785</v>
      </c>
      <c r="Z16" s="140">
        <v>-99.98</v>
      </c>
      <c r="AA16" s="62">
        <v>-28434496</v>
      </c>
    </row>
    <row r="17" spans="1:27" ht="12.75">
      <c r="A17" s="250" t="s">
        <v>185</v>
      </c>
      <c r="B17" s="251"/>
      <c r="C17" s="168">
        <f aca="true" t="shared" si="0" ref="C17:Y17">SUM(C6:C16)</f>
        <v>358064794</v>
      </c>
      <c r="D17" s="168">
        <f t="shared" si="0"/>
        <v>0</v>
      </c>
      <c r="E17" s="72">
        <f t="shared" si="0"/>
        <v>44966308</v>
      </c>
      <c r="F17" s="73">
        <f t="shared" si="0"/>
        <v>44966308</v>
      </c>
      <c r="G17" s="73">
        <f t="shared" si="0"/>
        <v>-36871566</v>
      </c>
      <c r="H17" s="73">
        <f t="shared" si="0"/>
        <v>-4704411</v>
      </c>
      <c r="I17" s="73">
        <f t="shared" si="0"/>
        <v>13493283</v>
      </c>
      <c r="J17" s="73">
        <f t="shared" si="0"/>
        <v>-28082694</v>
      </c>
      <c r="K17" s="73">
        <f t="shared" si="0"/>
        <v>-14939504</v>
      </c>
      <c r="L17" s="73">
        <f t="shared" si="0"/>
        <v>0</v>
      </c>
      <c r="M17" s="73">
        <f t="shared" si="0"/>
        <v>46458671</v>
      </c>
      <c r="N17" s="73">
        <f t="shared" si="0"/>
        <v>31519167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3436473</v>
      </c>
      <c r="X17" s="73">
        <f t="shared" si="0"/>
        <v>23039514</v>
      </c>
      <c r="Y17" s="73">
        <f t="shared" si="0"/>
        <v>-19603041</v>
      </c>
      <c r="Z17" s="170">
        <f>+IF(X17&lt;&gt;0,+(Y17/X17)*100,0)</f>
        <v>-85.0844379790303</v>
      </c>
      <c r="AA17" s="74">
        <f>SUM(AA6:AA16)</f>
        <v>44966308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141145761</v>
      </c>
      <c r="D21" s="155"/>
      <c r="E21" s="59">
        <v>200000</v>
      </c>
      <c r="F21" s="60">
        <v>200000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200000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>
        <v>1079465</v>
      </c>
      <c r="H23" s="159"/>
      <c r="I23" s="159"/>
      <c r="J23" s="60">
        <v>1079465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1079465</v>
      </c>
      <c r="X23" s="60"/>
      <c r="Y23" s="159">
        <v>1079465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-631042</v>
      </c>
      <c r="H24" s="60"/>
      <c r="I24" s="60"/>
      <c r="J24" s="60">
        <v>-631042</v>
      </c>
      <c r="K24" s="60"/>
      <c r="L24" s="60"/>
      <c r="M24" s="60">
        <v>16662279</v>
      </c>
      <c r="N24" s="60">
        <v>16662279</v>
      </c>
      <c r="O24" s="60"/>
      <c r="P24" s="60"/>
      <c r="Q24" s="60"/>
      <c r="R24" s="60"/>
      <c r="S24" s="60"/>
      <c r="T24" s="60"/>
      <c r="U24" s="60"/>
      <c r="V24" s="60"/>
      <c r="W24" s="60">
        <v>16031237</v>
      </c>
      <c r="X24" s="60"/>
      <c r="Y24" s="60">
        <v>16031237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-34199000</v>
      </c>
      <c r="F26" s="60">
        <v>-34199000</v>
      </c>
      <c r="G26" s="60">
        <v>28569713</v>
      </c>
      <c r="H26" s="60"/>
      <c r="I26" s="60"/>
      <c r="J26" s="60">
        <v>28569713</v>
      </c>
      <c r="K26" s="60">
        <v>-89937</v>
      </c>
      <c r="L26" s="60"/>
      <c r="M26" s="60">
        <v>-10860434</v>
      </c>
      <c r="N26" s="60">
        <v>-10950371</v>
      </c>
      <c r="O26" s="60"/>
      <c r="P26" s="60"/>
      <c r="Q26" s="60"/>
      <c r="R26" s="60"/>
      <c r="S26" s="60"/>
      <c r="T26" s="60"/>
      <c r="U26" s="60"/>
      <c r="V26" s="60"/>
      <c r="W26" s="60">
        <v>17619342</v>
      </c>
      <c r="X26" s="60">
        <v>-13750000</v>
      </c>
      <c r="Y26" s="60">
        <v>31369342</v>
      </c>
      <c r="Z26" s="140">
        <v>-228.14</v>
      </c>
      <c r="AA26" s="62">
        <v>-34199000</v>
      </c>
    </row>
    <row r="27" spans="1:27" ht="12.75">
      <c r="A27" s="250" t="s">
        <v>192</v>
      </c>
      <c r="B27" s="251"/>
      <c r="C27" s="168">
        <f aca="true" t="shared" si="1" ref="C27:Y27">SUM(C21:C26)</f>
        <v>141145761</v>
      </c>
      <c r="D27" s="168">
        <f>SUM(D21:D26)</f>
        <v>0</v>
      </c>
      <c r="E27" s="72">
        <f t="shared" si="1"/>
        <v>-33999000</v>
      </c>
      <c r="F27" s="73">
        <f t="shared" si="1"/>
        <v>-33999000</v>
      </c>
      <c r="G27" s="73">
        <f t="shared" si="1"/>
        <v>29018136</v>
      </c>
      <c r="H27" s="73">
        <f t="shared" si="1"/>
        <v>0</v>
      </c>
      <c r="I27" s="73">
        <f t="shared" si="1"/>
        <v>0</v>
      </c>
      <c r="J27" s="73">
        <f t="shared" si="1"/>
        <v>29018136</v>
      </c>
      <c r="K27" s="73">
        <f t="shared" si="1"/>
        <v>-89937</v>
      </c>
      <c r="L27" s="73">
        <f t="shared" si="1"/>
        <v>0</v>
      </c>
      <c r="M27" s="73">
        <f t="shared" si="1"/>
        <v>5801845</v>
      </c>
      <c r="N27" s="73">
        <f t="shared" si="1"/>
        <v>5711908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34730044</v>
      </c>
      <c r="X27" s="73">
        <f t="shared" si="1"/>
        <v>-13750000</v>
      </c>
      <c r="Y27" s="73">
        <f t="shared" si="1"/>
        <v>48480044</v>
      </c>
      <c r="Z27" s="170">
        <f>+IF(X27&lt;&gt;0,+(Y27/X27)*100,0)</f>
        <v>-352.58213818181815</v>
      </c>
      <c r="AA27" s="74">
        <f>SUM(AA21:AA26)</f>
        <v>-33999000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54747514</v>
      </c>
      <c r="D32" s="155"/>
      <c r="E32" s="59"/>
      <c r="F32" s="60"/>
      <c r="G32" s="60">
        <v>-526025</v>
      </c>
      <c r="H32" s="60"/>
      <c r="I32" s="60"/>
      <c r="J32" s="60">
        <v>-526025</v>
      </c>
      <c r="K32" s="60"/>
      <c r="L32" s="60"/>
      <c r="M32" s="60">
        <v>-105567</v>
      </c>
      <c r="N32" s="60">
        <v>-105567</v>
      </c>
      <c r="O32" s="60"/>
      <c r="P32" s="60"/>
      <c r="Q32" s="60"/>
      <c r="R32" s="60"/>
      <c r="S32" s="60"/>
      <c r="T32" s="60"/>
      <c r="U32" s="60"/>
      <c r="V32" s="60"/>
      <c r="W32" s="60">
        <v>-631592</v>
      </c>
      <c r="X32" s="60"/>
      <c r="Y32" s="60">
        <v>-631592</v>
      </c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39083795</v>
      </c>
      <c r="H33" s="159"/>
      <c r="I33" s="159"/>
      <c r="J33" s="159">
        <v>39083795</v>
      </c>
      <c r="K33" s="60"/>
      <c r="L33" s="60"/>
      <c r="M33" s="60">
        <v>441970</v>
      </c>
      <c r="N33" s="60">
        <v>441970</v>
      </c>
      <c r="O33" s="159"/>
      <c r="P33" s="159"/>
      <c r="Q33" s="159"/>
      <c r="R33" s="60"/>
      <c r="S33" s="60"/>
      <c r="T33" s="60"/>
      <c r="U33" s="60"/>
      <c r="V33" s="159"/>
      <c r="W33" s="159">
        <v>39525765</v>
      </c>
      <c r="X33" s="159"/>
      <c r="Y33" s="60">
        <v>39525765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-7500000</v>
      </c>
      <c r="F35" s="60">
        <v>-7500000</v>
      </c>
      <c r="G35" s="60">
        <v>-130202468</v>
      </c>
      <c r="H35" s="60">
        <v>-574000</v>
      </c>
      <c r="I35" s="60">
        <v>-574000</v>
      </c>
      <c r="J35" s="60">
        <v>-131350468</v>
      </c>
      <c r="K35" s="60">
        <v>-574000</v>
      </c>
      <c r="L35" s="60"/>
      <c r="M35" s="60"/>
      <c r="N35" s="60">
        <v>-574000</v>
      </c>
      <c r="O35" s="60"/>
      <c r="P35" s="60"/>
      <c r="Q35" s="60"/>
      <c r="R35" s="60"/>
      <c r="S35" s="60"/>
      <c r="T35" s="60"/>
      <c r="U35" s="60"/>
      <c r="V35" s="60"/>
      <c r="W35" s="60">
        <v>-131924468</v>
      </c>
      <c r="X35" s="60">
        <v>-3300000</v>
      </c>
      <c r="Y35" s="60">
        <v>-128624468</v>
      </c>
      <c r="Z35" s="140">
        <v>3897.71</v>
      </c>
      <c r="AA35" s="62">
        <v>-7500000</v>
      </c>
    </row>
    <row r="36" spans="1:27" ht="12.75">
      <c r="A36" s="250" t="s">
        <v>198</v>
      </c>
      <c r="B36" s="251"/>
      <c r="C36" s="168">
        <f aca="true" t="shared" si="2" ref="C36:Y36">SUM(C31:C35)</f>
        <v>54747514</v>
      </c>
      <c r="D36" s="168">
        <f>SUM(D31:D35)</f>
        <v>0</v>
      </c>
      <c r="E36" s="72">
        <f t="shared" si="2"/>
        <v>-7500000</v>
      </c>
      <c r="F36" s="73">
        <f t="shared" si="2"/>
        <v>-7500000</v>
      </c>
      <c r="G36" s="73">
        <f t="shared" si="2"/>
        <v>-91644698</v>
      </c>
      <c r="H36" s="73">
        <f t="shared" si="2"/>
        <v>-574000</v>
      </c>
      <c r="I36" s="73">
        <f t="shared" si="2"/>
        <v>-574000</v>
      </c>
      <c r="J36" s="73">
        <f t="shared" si="2"/>
        <v>-92792698</v>
      </c>
      <c r="K36" s="73">
        <f t="shared" si="2"/>
        <v>-574000</v>
      </c>
      <c r="L36" s="73">
        <f t="shared" si="2"/>
        <v>0</v>
      </c>
      <c r="M36" s="73">
        <f t="shared" si="2"/>
        <v>336403</v>
      </c>
      <c r="N36" s="73">
        <f t="shared" si="2"/>
        <v>-237597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-93030295</v>
      </c>
      <c r="X36" s="73">
        <f t="shared" si="2"/>
        <v>-3300000</v>
      </c>
      <c r="Y36" s="73">
        <f t="shared" si="2"/>
        <v>-89730295</v>
      </c>
      <c r="Z36" s="170">
        <f>+IF(X36&lt;&gt;0,+(Y36/X36)*100,0)</f>
        <v>2719.0998484848487</v>
      </c>
      <c r="AA36" s="74">
        <f>SUM(AA31:AA35)</f>
        <v>-7500000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553958069</v>
      </c>
      <c r="D38" s="153">
        <f>+D17+D27+D36</f>
        <v>0</v>
      </c>
      <c r="E38" s="99">
        <f t="shared" si="3"/>
        <v>3467308</v>
      </c>
      <c r="F38" s="100">
        <f t="shared" si="3"/>
        <v>3467308</v>
      </c>
      <c r="G38" s="100">
        <f t="shared" si="3"/>
        <v>-99498128</v>
      </c>
      <c r="H38" s="100">
        <f t="shared" si="3"/>
        <v>-5278411</v>
      </c>
      <c r="I38" s="100">
        <f t="shared" si="3"/>
        <v>12919283</v>
      </c>
      <c r="J38" s="100">
        <f t="shared" si="3"/>
        <v>-91857256</v>
      </c>
      <c r="K38" s="100">
        <f t="shared" si="3"/>
        <v>-15603441</v>
      </c>
      <c r="L38" s="100">
        <f t="shared" si="3"/>
        <v>0</v>
      </c>
      <c r="M38" s="100">
        <f t="shared" si="3"/>
        <v>52596919</v>
      </c>
      <c r="N38" s="100">
        <f t="shared" si="3"/>
        <v>36993478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-54863778</v>
      </c>
      <c r="X38" s="100">
        <f t="shared" si="3"/>
        <v>5989514</v>
      </c>
      <c r="Y38" s="100">
        <f t="shared" si="3"/>
        <v>-60853292</v>
      </c>
      <c r="Z38" s="137">
        <f>+IF(X38&lt;&gt;0,+(Y38/X38)*100,0)</f>
        <v>-1015.9971576992724</v>
      </c>
      <c r="AA38" s="102">
        <f>+AA17+AA27+AA36</f>
        <v>3467308</v>
      </c>
    </row>
    <row r="39" spans="1:27" ht="12.75">
      <c r="A39" s="249" t="s">
        <v>200</v>
      </c>
      <c r="B39" s="182"/>
      <c r="C39" s="153"/>
      <c r="D39" s="153"/>
      <c r="E39" s="99">
        <v>989000</v>
      </c>
      <c r="F39" s="100">
        <v>989000</v>
      </c>
      <c r="G39" s="100"/>
      <c r="H39" s="100">
        <v>-99498128</v>
      </c>
      <c r="I39" s="100">
        <v>-104776539</v>
      </c>
      <c r="J39" s="100"/>
      <c r="K39" s="100">
        <v>-91857256</v>
      </c>
      <c r="L39" s="100">
        <v>-107460697</v>
      </c>
      <c r="M39" s="100">
        <v>-107460697</v>
      </c>
      <c r="N39" s="100">
        <v>-91857256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>
        <v>989000</v>
      </c>
      <c r="Y39" s="100">
        <v>-989000</v>
      </c>
      <c r="Z39" s="137">
        <v>-100</v>
      </c>
      <c r="AA39" s="102">
        <v>989000</v>
      </c>
    </row>
    <row r="40" spans="1:27" ht="12.75">
      <c r="A40" s="269" t="s">
        <v>201</v>
      </c>
      <c r="B40" s="256"/>
      <c r="C40" s="257">
        <v>553958069</v>
      </c>
      <c r="D40" s="257"/>
      <c r="E40" s="258">
        <v>4456308</v>
      </c>
      <c r="F40" s="259">
        <v>4456308</v>
      </c>
      <c r="G40" s="259">
        <v>-99498128</v>
      </c>
      <c r="H40" s="259">
        <v>-104776539</v>
      </c>
      <c r="I40" s="259">
        <v>-91857256</v>
      </c>
      <c r="J40" s="259">
        <v>-91857256</v>
      </c>
      <c r="K40" s="259">
        <v>-107460697</v>
      </c>
      <c r="L40" s="259">
        <v>-107460697</v>
      </c>
      <c r="M40" s="259">
        <v>-54863778</v>
      </c>
      <c r="N40" s="259">
        <v>-54863778</v>
      </c>
      <c r="O40" s="259"/>
      <c r="P40" s="259"/>
      <c r="Q40" s="259"/>
      <c r="R40" s="259"/>
      <c r="S40" s="259"/>
      <c r="T40" s="259"/>
      <c r="U40" s="259"/>
      <c r="V40" s="259"/>
      <c r="W40" s="259">
        <v>-54863778</v>
      </c>
      <c r="X40" s="259">
        <v>6978514</v>
      </c>
      <c r="Y40" s="259">
        <v>-61842292</v>
      </c>
      <c r="Z40" s="260">
        <v>-886.18</v>
      </c>
      <c r="AA40" s="261">
        <v>4456308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42731000</v>
      </c>
      <c r="D5" s="200">
        <f t="shared" si="0"/>
        <v>0</v>
      </c>
      <c r="E5" s="106">
        <f t="shared" si="0"/>
        <v>2722000</v>
      </c>
      <c r="F5" s="106">
        <f t="shared" si="0"/>
        <v>2722000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1361000</v>
      </c>
      <c r="Y5" s="106">
        <f t="shared" si="0"/>
        <v>-1361000</v>
      </c>
      <c r="Z5" s="201">
        <f>+IF(X5&lt;&gt;0,+(Y5/X5)*100,0)</f>
        <v>-100</v>
      </c>
      <c r="AA5" s="199">
        <f>SUM(AA11:AA18)</f>
        <v>2722000</v>
      </c>
    </row>
    <row r="6" spans="1:27" ht="12.75">
      <c r="A6" s="291" t="s">
        <v>206</v>
      </c>
      <c r="B6" s="142"/>
      <c r="C6" s="62">
        <v>18931494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>
        <v>932338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11118259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>
        <v>2672610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33654701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>
        <v>6829933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783673</v>
      </c>
      <c r="D15" s="156"/>
      <c r="E15" s="60">
        <v>1522000</v>
      </c>
      <c r="F15" s="60">
        <v>1522000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761000</v>
      </c>
      <c r="Y15" s="60">
        <v>-761000</v>
      </c>
      <c r="Z15" s="140">
        <v>-100</v>
      </c>
      <c r="AA15" s="155">
        <v>1522000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1462693</v>
      </c>
      <c r="D18" s="276"/>
      <c r="E18" s="82">
        <v>1200000</v>
      </c>
      <c r="F18" s="82">
        <v>1200000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600000</v>
      </c>
      <c r="Y18" s="82">
        <v>-600000</v>
      </c>
      <c r="Z18" s="270">
        <v>-100</v>
      </c>
      <c r="AA18" s="278">
        <v>1200000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65776200</v>
      </c>
      <c r="F20" s="100">
        <f t="shared" si="2"/>
        <v>65776200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32888100</v>
      </c>
      <c r="Y20" s="100">
        <f t="shared" si="2"/>
        <v>-32888100</v>
      </c>
      <c r="Z20" s="137">
        <f>+IF(X20&lt;&gt;0,+(Y20/X20)*100,0)</f>
        <v>-100</v>
      </c>
      <c r="AA20" s="153">
        <f>SUM(AA26:AA33)</f>
        <v>65776200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>
        <v>8000000</v>
      </c>
      <c r="F22" s="60">
        <v>8000000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4000000</v>
      </c>
      <c r="Y22" s="60">
        <v>-4000000</v>
      </c>
      <c r="Z22" s="140">
        <v>-100</v>
      </c>
      <c r="AA22" s="155">
        <v>8000000</v>
      </c>
    </row>
    <row r="23" spans="1:27" ht="12.75">
      <c r="A23" s="291" t="s">
        <v>208</v>
      </c>
      <c r="B23" s="142"/>
      <c r="C23" s="62"/>
      <c r="D23" s="156"/>
      <c r="E23" s="60">
        <v>46394800</v>
      </c>
      <c r="F23" s="60">
        <v>46394800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23197400</v>
      </c>
      <c r="Y23" s="60">
        <v>-23197400</v>
      </c>
      <c r="Z23" s="140">
        <v>-100</v>
      </c>
      <c r="AA23" s="155">
        <v>46394800</v>
      </c>
    </row>
    <row r="24" spans="1:27" ht="12.75">
      <c r="A24" s="291" t="s">
        <v>209</v>
      </c>
      <c r="B24" s="142"/>
      <c r="C24" s="62"/>
      <c r="D24" s="156"/>
      <c r="E24" s="60">
        <v>11381400</v>
      </c>
      <c r="F24" s="60">
        <v>11381400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5690700</v>
      </c>
      <c r="Y24" s="60">
        <v>-5690700</v>
      </c>
      <c r="Z24" s="140">
        <v>-100</v>
      </c>
      <c r="AA24" s="155">
        <v>11381400</v>
      </c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65776200</v>
      </c>
      <c r="F26" s="295">
        <f t="shared" si="3"/>
        <v>65776200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32888100</v>
      </c>
      <c r="Y26" s="295">
        <f t="shared" si="3"/>
        <v>-32888100</v>
      </c>
      <c r="Z26" s="296">
        <f>+IF(X26&lt;&gt;0,+(Y26/X26)*100,0)</f>
        <v>-100</v>
      </c>
      <c r="AA26" s="297">
        <f>SUM(AA21:AA25)</f>
        <v>65776200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18931494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932338</v>
      </c>
      <c r="D37" s="156">
        <f t="shared" si="4"/>
        <v>0</v>
      </c>
      <c r="E37" s="60">
        <f t="shared" si="4"/>
        <v>8000000</v>
      </c>
      <c r="F37" s="60">
        <f t="shared" si="4"/>
        <v>8000000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4000000</v>
      </c>
      <c r="Y37" s="60">
        <f t="shared" si="4"/>
        <v>-4000000</v>
      </c>
      <c r="Z37" s="140">
        <f t="shared" si="5"/>
        <v>-100</v>
      </c>
      <c r="AA37" s="155">
        <f>AA7+AA22</f>
        <v>8000000</v>
      </c>
    </row>
    <row r="38" spans="1:27" ht="12.75">
      <c r="A38" s="291" t="s">
        <v>208</v>
      </c>
      <c r="B38" s="142"/>
      <c r="C38" s="62">
        <f t="shared" si="4"/>
        <v>11118259</v>
      </c>
      <c r="D38" s="156">
        <f t="shared" si="4"/>
        <v>0</v>
      </c>
      <c r="E38" s="60">
        <f t="shared" si="4"/>
        <v>46394800</v>
      </c>
      <c r="F38" s="60">
        <f t="shared" si="4"/>
        <v>46394800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23197400</v>
      </c>
      <c r="Y38" s="60">
        <f t="shared" si="4"/>
        <v>-23197400</v>
      </c>
      <c r="Z38" s="140">
        <f t="shared" si="5"/>
        <v>-100</v>
      </c>
      <c r="AA38" s="155">
        <f>AA8+AA23</f>
        <v>46394800</v>
      </c>
    </row>
    <row r="39" spans="1:27" ht="12.75">
      <c r="A39" s="291" t="s">
        <v>209</v>
      </c>
      <c r="B39" s="142"/>
      <c r="C39" s="62">
        <f t="shared" si="4"/>
        <v>2672610</v>
      </c>
      <c r="D39" s="156">
        <f t="shared" si="4"/>
        <v>0</v>
      </c>
      <c r="E39" s="60">
        <f t="shared" si="4"/>
        <v>11381400</v>
      </c>
      <c r="F39" s="60">
        <f t="shared" si="4"/>
        <v>11381400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5690700</v>
      </c>
      <c r="Y39" s="60">
        <f t="shared" si="4"/>
        <v>-5690700</v>
      </c>
      <c r="Z39" s="140">
        <f t="shared" si="5"/>
        <v>-100</v>
      </c>
      <c r="AA39" s="155">
        <f>AA9+AA24</f>
        <v>11381400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33654701</v>
      </c>
      <c r="D41" s="294">
        <f t="shared" si="6"/>
        <v>0</v>
      </c>
      <c r="E41" s="295">
        <f t="shared" si="6"/>
        <v>65776200</v>
      </c>
      <c r="F41" s="295">
        <f t="shared" si="6"/>
        <v>65776200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32888100</v>
      </c>
      <c r="Y41" s="295">
        <f t="shared" si="6"/>
        <v>-32888100</v>
      </c>
      <c r="Z41" s="296">
        <f t="shared" si="5"/>
        <v>-100</v>
      </c>
      <c r="AA41" s="297">
        <f>SUM(AA36:AA40)</f>
        <v>65776200</v>
      </c>
    </row>
    <row r="42" spans="1:27" ht="12.75">
      <c r="A42" s="298" t="s">
        <v>212</v>
      </c>
      <c r="B42" s="136"/>
      <c r="C42" s="95">
        <f aca="true" t="shared" si="7" ref="C42:Y48">C12+C27</f>
        <v>6829933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783673</v>
      </c>
      <c r="D45" s="129">
        <f t="shared" si="7"/>
        <v>0</v>
      </c>
      <c r="E45" s="54">
        <f t="shared" si="7"/>
        <v>1522000</v>
      </c>
      <c r="F45" s="54">
        <f t="shared" si="7"/>
        <v>1522000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761000</v>
      </c>
      <c r="Y45" s="54">
        <f t="shared" si="7"/>
        <v>-761000</v>
      </c>
      <c r="Z45" s="184">
        <f t="shared" si="5"/>
        <v>-100</v>
      </c>
      <c r="AA45" s="130">
        <f t="shared" si="8"/>
        <v>1522000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1462693</v>
      </c>
      <c r="D48" s="129">
        <f t="shared" si="7"/>
        <v>0</v>
      </c>
      <c r="E48" s="54">
        <f t="shared" si="7"/>
        <v>1200000</v>
      </c>
      <c r="F48" s="54">
        <f t="shared" si="7"/>
        <v>1200000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600000</v>
      </c>
      <c r="Y48" s="54">
        <f t="shared" si="7"/>
        <v>-600000</v>
      </c>
      <c r="Z48" s="184">
        <f t="shared" si="5"/>
        <v>-100</v>
      </c>
      <c r="AA48" s="130">
        <f t="shared" si="8"/>
        <v>1200000</v>
      </c>
    </row>
    <row r="49" spans="1:27" ht="12.75">
      <c r="A49" s="308" t="s">
        <v>221</v>
      </c>
      <c r="B49" s="149"/>
      <c r="C49" s="239">
        <f aca="true" t="shared" si="9" ref="C49:Y49">SUM(C41:C48)</f>
        <v>42731000</v>
      </c>
      <c r="D49" s="218">
        <f t="shared" si="9"/>
        <v>0</v>
      </c>
      <c r="E49" s="220">
        <f t="shared" si="9"/>
        <v>68498200</v>
      </c>
      <c r="F49" s="220">
        <f t="shared" si="9"/>
        <v>68498200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34249100</v>
      </c>
      <c r="Y49" s="220">
        <f t="shared" si="9"/>
        <v>-34249100</v>
      </c>
      <c r="Z49" s="221">
        <f t="shared" si="5"/>
        <v>-100</v>
      </c>
      <c r="AA49" s="222">
        <f>SUM(AA41:AA48)</f>
        <v>68498200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11500005</v>
      </c>
      <c r="F51" s="54">
        <f t="shared" si="10"/>
        <v>11500005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5750003</v>
      </c>
      <c r="Y51" s="54">
        <f t="shared" si="10"/>
        <v>-5750003</v>
      </c>
      <c r="Z51" s="184">
        <f>+IF(X51&lt;&gt;0,+(Y51/X51)*100,0)</f>
        <v>-100</v>
      </c>
      <c r="AA51" s="130">
        <f>SUM(AA57:AA61)</f>
        <v>11500005</v>
      </c>
    </row>
    <row r="52" spans="1:27" ht="12.75">
      <c r="A52" s="310" t="s">
        <v>206</v>
      </c>
      <c r="B52" s="142"/>
      <c r="C52" s="62"/>
      <c r="D52" s="156"/>
      <c r="E52" s="60">
        <v>2500005</v>
      </c>
      <c r="F52" s="60">
        <v>2500005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1250003</v>
      </c>
      <c r="Y52" s="60">
        <v>-1250003</v>
      </c>
      <c r="Z52" s="140">
        <v>-100</v>
      </c>
      <c r="AA52" s="155">
        <v>2500005</v>
      </c>
    </row>
    <row r="53" spans="1:27" ht="12.75">
      <c r="A53" s="310" t="s">
        <v>207</v>
      </c>
      <c r="B53" s="142"/>
      <c r="C53" s="62"/>
      <c r="D53" s="156"/>
      <c r="E53" s="60">
        <v>5500000</v>
      </c>
      <c r="F53" s="60">
        <v>5500000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2750000</v>
      </c>
      <c r="Y53" s="60">
        <v>-2750000</v>
      </c>
      <c r="Z53" s="140">
        <v>-100</v>
      </c>
      <c r="AA53" s="155">
        <v>5500000</v>
      </c>
    </row>
    <row r="54" spans="1:27" ht="12.75">
      <c r="A54" s="310" t="s">
        <v>208</v>
      </c>
      <c r="B54" s="142"/>
      <c r="C54" s="62"/>
      <c r="D54" s="156"/>
      <c r="E54" s="60">
        <v>3500000</v>
      </c>
      <c r="F54" s="60">
        <v>3500000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1750000</v>
      </c>
      <c r="Y54" s="60">
        <v>-1750000</v>
      </c>
      <c r="Z54" s="140">
        <v>-100</v>
      </c>
      <c r="AA54" s="155">
        <v>3500000</v>
      </c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11500005</v>
      </c>
      <c r="F57" s="295">
        <f t="shared" si="11"/>
        <v>11500005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5750003</v>
      </c>
      <c r="Y57" s="295">
        <f t="shared" si="11"/>
        <v>-5750003</v>
      </c>
      <c r="Z57" s="296">
        <f>+IF(X57&lt;&gt;0,+(Y57/X57)*100,0)</f>
        <v>-100</v>
      </c>
      <c r="AA57" s="297">
        <f>SUM(AA52:AA56)</f>
        <v>11500005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2055000</v>
      </c>
      <c r="H68" s="60"/>
      <c r="I68" s="60">
        <v>1898787</v>
      </c>
      <c r="J68" s="60">
        <v>3953787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3953787</v>
      </c>
      <c r="X68" s="60"/>
      <c r="Y68" s="60">
        <v>3953787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2055000</v>
      </c>
      <c r="H69" s="220">
        <f t="shared" si="12"/>
        <v>0</v>
      </c>
      <c r="I69" s="220">
        <f t="shared" si="12"/>
        <v>1898787</v>
      </c>
      <c r="J69" s="220">
        <f t="shared" si="12"/>
        <v>3953787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3953787</v>
      </c>
      <c r="X69" s="220">
        <f t="shared" si="12"/>
        <v>0</v>
      </c>
      <c r="Y69" s="220">
        <f t="shared" si="12"/>
        <v>3953787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33654701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18931494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18931494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932338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>
        <v>932338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11118259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>
        <v>11118259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2672610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>
        <v>2672610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6829933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>
        <v>427496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>
        <v>6402437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783673</v>
      </c>
      <c r="D40" s="344">
        <f t="shared" si="9"/>
        <v>0</v>
      </c>
      <c r="E40" s="343">
        <f t="shared" si="9"/>
        <v>1522000</v>
      </c>
      <c r="F40" s="345">
        <f t="shared" si="9"/>
        <v>1522000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761000</v>
      </c>
      <c r="Y40" s="345">
        <f t="shared" si="9"/>
        <v>-761000</v>
      </c>
      <c r="Z40" s="336">
        <f>+IF(X40&lt;&gt;0,+(Y40/X40)*100,0)</f>
        <v>-100</v>
      </c>
      <c r="AA40" s="350">
        <f>SUM(AA41:AA49)</f>
        <v>1522000</v>
      </c>
    </row>
    <row r="41" spans="1:27" ht="12.75">
      <c r="A41" s="361" t="s">
        <v>249</v>
      </c>
      <c r="B41" s="142"/>
      <c r="C41" s="362">
        <v>501600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70946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211127</v>
      </c>
      <c r="D44" s="368"/>
      <c r="E44" s="54">
        <v>750000</v>
      </c>
      <c r="F44" s="53">
        <v>750000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375000</v>
      </c>
      <c r="Y44" s="53">
        <v>-375000</v>
      </c>
      <c r="Z44" s="94">
        <v>-100</v>
      </c>
      <c r="AA44" s="95">
        <v>750000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772000</v>
      </c>
      <c r="F49" s="53">
        <v>772000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386000</v>
      </c>
      <c r="Y49" s="53">
        <v>-386000</v>
      </c>
      <c r="Z49" s="94">
        <v>-100</v>
      </c>
      <c r="AA49" s="95">
        <v>772000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1462693</v>
      </c>
      <c r="D57" s="344">
        <f aca="true" t="shared" si="13" ref="D57:AA57">+D58</f>
        <v>0</v>
      </c>
      <c r="E57" s="343">
        <f t="shared" si="13"/>
        <v>1200000</v>
      </c>
      <c r="F57" s="345">
        <f t="shared" si="13"/>
        <v>1200000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600000</v>
      </c>
      <c r="Y57" s="345">
        <f t="shared" si="13"/>
        <v>-600000</v>
      </c>
      <c r="Z57" s="336">
        <f>+IF(X57&lt;&gt;0,+(Y57/X57)*100,0)</f>
        <v>-100</v>
      </c>
      <c r="AA57" s="350">
        <f t="shared" si="13"/>
        <v>1200000</v>
      </c>
    </row>
    <row r="58" spans="1:27" ht="12.75">
      <c r="A58" s="361" t="s">
        <v>218</v>
      </c>
      <c r="B58" s="136"/>
      <c r="C58" s="60">
        <v>1462693</v>
      </c>
      <c r="D58" s="340"/>
      <c r="E58" s="60">
        <v>1200000</v>
      </c>
      <c r="F58" s="59">
        <v>1200000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600000</v>
      </c>
      <c r="Y58" s="59">
        <v>-600000</v>
      </c>
      <c r="Z58" s="61">
        <v>-100</v>
      </c>
      <c r="AA58" s="62">
        <v>1200000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42731000</v>
      </c>
      <c r="D60" s="346">
        <f t="shared" si="14"/>
        <v>0</v>
      </c>
      <c r="E60" s="219">
        <f t="shared" si="14"/>
        <v>2722000</v>
      </c>
      <c r="F60" s="264">
        <f t="shared" si="14"/>
        <v>2722000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1361000</v>
      </c>
      <c r="Y60" s="264">
        <f t="shared" si="14"/>
        <v>-1361000</v>
      </c>
      <c r="Z60" s="337">
        <f>+IF(X60&lt;&gt;0,+(Y60/X60)*100,0)</f>
        <v>-100</v>
      </c>
      <c r="AA60" s="232">
        <f>+AA57+AA54+AA51+AA40+AA37+AA34+AA22+AA5</f>
        <v>2722000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65776200</v>
      </c>
      <c r="F5" s="358">
        <f t="shared" si="0"/>
        <v>65776200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32888100</v>
      </c>
      <c r="Y5" s="358">
        <f t="shared" si="0"/>
        <v>-32888100</v>
      </c>
      <c r="Z5" s="359">
        <f>+IF(X5&lt;&gt;0,+(Y5/X5)*100,0)</f>
        <v>-100</v>
      </c>
      <c r="AA5" s="360">
        <f>+AA6+AA8+AA11+AA13+AA15</f>
        <v>65776200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8000000</v>
      </c>
      <c r="F8" s="59">
        <f t="shared" si="2"/>
        <v>8000000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4000000</v>
      </c>
      <c r="Y8" s="59">
        <f t="shared" si="2"/>
        <v>-4000000</v>
      </c>
      <c r="Z8" s="61">
        <f>+IF(X8&lt;&gt;0,+(Y8/X8)*100,0)</f>
        <v>-100</v>
      </c>
      <c r="AA8" s="62">
        <f>SUM(AA9:AA10)</f>
        <v>8000000</v>
      </c>
    </row>
    <row r="9" spans="1:27" ht="12.75">
      <c r="A9" s="291" t="s">
        <v>231</v>
      </c>
      <c r="B9" s="142"/>
      <c r="C9" s="60"/>
      <c r="D9" s="340"/>
      <c r="E9" s="60">
        <v>8000000</v>
      </c>
      <c r="F9" s="59">
        <v>8000000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4000000</v>
      </c>
      <c r="Y9" s="59">
        <v>-4000000</v>
      </c>
      <c r="Z9" s="61">
        <v>-100</v>
      </c>
      <c r="AA9" s="62">
        <v>8000000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46394800</v>
      </c>
      <c r="F11" s="364">
        <f t="shared" si="3"/>
        <v>46394800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23197400</v>
      </c>
      <c r="Y11" s="364">
        <f t="shared" si="3"/>
        <v>-23197400</v>
      </c>
      <c r="Z11" s="365">
        <f>+IF(X11&lt;&gt;0,+(Y11/X11)*100,0)</f>
        <v>-100</v>
      </c>
      <c r="AA11" s="366">
        <f t="shared" si="3"/>
        <v>46394800</v>
      </c>
    </row>
    <row r="12" spans="1:27" ht="12.75">
      <c r="A12" s="291" t="s">
        <v>233</v>
      </c>
      <c r="B12" s="136"/>
      <c r="C12" s="60"/>
      <c r="D12" s="340"/>
      <c r="E12" s="60">
        <v>46394800</v>
      </c>
      <c r="F12" s="59">
        <v>46394800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23197400</v>
      </c>
      <c r="Y12" s="59">
        <v>-23197400</v>
      </c>
      <c r="Z12" s="61">
        <v>-100</v>
      </c>
      <c r="AA12" s="62">
        <v>46394800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11381400</v>
      </c>
      <c r="F13" s="342">
        <f t="shared" si="4"/>
        <v>11381400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5690700</v>
      </c>
      <c r="Y13" s="342">
        <f t="shared" si="4"/>
        <v>-5690700</v>
      </c>
      <c r="Z13" s="335">
        <f>+IF(X13&lt;&gt;0,+(Y13/X13)*100,0)</f>
        <v>-100</v>
      </c>
      <c r="AA13" s="273">
        <f t="shared" si="4"/>
        <v>11381400</v>
      </c>
    </row>
    <row r="14" spans="1:27" ht="12.75">
      <c r="A14" s="291" t="s">
        <v>234</v>
      </c>
      <c r="B14" s="136"/>
      <c r="C14" s="60"/>
      <c r="D14" s="340"/>
      <c r="E14" s="60">
        <v>11381400</v>
      </c>
      <c r="F14" s="59">
        <v>11381400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5690700</v>
      </c>
      <c r="Y14" s="59">
        <v>-5690700</v>
      </c>
      <c r="Z14" s="61">
        <v>-100</v>
      </c>
      <c r="AA14" s="62">
        <v>11381400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65776200</v>
      </c>
      <c r="F60" s="264">
        <f t="shared" si="14"/>
        <v>65776200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32888100</v>
      </c>
      <c r="Y60" s="264">
        <f t="shared" si="14"/>
        <v>-32888100</v>
      </c>
      <c r="Z60" s="337">
        <f>+IF(X60&lt;&gt;0,+(Y60/X60)*100,0)</f>
        <v>-100</v>
      </c>
      <c r="AA60" s="232">
        <f>+AA57+AA54+AA51+AA40+AA37+AA34+AA22+AA5</f>
        <v>65776200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2019-01-31T12:47:12Z</dcterms:created>
  <dcterms:modified xsi:type="dcterms:W3CDTF">2019-01-31T12:47:16Z</dcterms:modified>
  <cp:category/>
  <cp:version/>
  <cp:contentType/>
  <cp:contentStatus/>
</cp:coreProperties>
</file>