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<sst xmlns="http://schemas.openxmlformats.org/spreadsheetml/2006/main" count="859" uniqueCount="304">
  <si>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Ndlambe(EC105)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</si>
  <si>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</si>
  <si>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</si>
  <si>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</si>
  <si>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</si>
  <si>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</si>
  <si>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</si>
  <si>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</si>
  <si>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</si>
  <si>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</si>
  <si>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</si>
  <si>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</si>
  <si>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</si>
  <si>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</si>
  <si>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</si>
  <si>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</si>
  <si>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</si>
  <si>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</si>
  <si>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</si>
  <si>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</si>
  <si>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</si>
  <si>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</si>
  <si>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</si>
  <si>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</si>
  <si>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</si>
  <si>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</si>
  <si>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</si>
  <si>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</si>
  <si>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</si>
  <si>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</si>
  <si>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</si>
  <si>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</si>
  <si>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</si>
  <si>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</si>
  <si>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</si>
  <si>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</si>
  <si>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</si>
  <si>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</si>
  <si>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</si>
  <si>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</si>
  <si>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</si>
  <si>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</si>
  <si>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</si>
  <si>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</si>
  <si>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</si>
  <si>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</si>
  <si>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</si>
  <si>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</si>
  <si>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</si>
  <si>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</si>
  <si>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</si>
  <si>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</si>
  <si>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</si>
  <si>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</si>
  <si>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</si>
  <si>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</si>
  <si>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</si>
  <si>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</si>
  <si>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</si>
  <si>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</si>
  <si>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</si>
  <si>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</si>
  <si>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</si>
  <si>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</si>
  <si>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</si>
  <si>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</si>
  <si>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</si>
  <si>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</si>
  <si>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</si>
  <si>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</si>
  <si>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Ndlambe(EC105)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</si>
  <si>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</si>
  <si>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</si>
  <si>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</si>
  <si>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</si>
  <si>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</si>
  <si>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</si>
  <si>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</si>
  <si>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</si>
  <si>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</si>
  <si>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</si>
  <si>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</si>
  <si>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</si>
  <si>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</si>
  <si>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</si>
  <si>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</si>
  <si>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</si>
  <si>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</si>
  <si>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</si>
  <si>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</si>
  <si>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</si>
  <si>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</si>
  <si>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</si>
  <si>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</si>
  <si>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</si>
  <si>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</si>
  <si>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</si>
  <si>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</si>
  <si>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</si>
  <si>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</si>
  <si>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Ndlambe(EC105)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</si>
  <si>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</si>
  <si>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</si>
  <si>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</si>
  <si>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</si>
  <si>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</si>
  <si>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</si>
  <si>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</si>
  <si>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</si>
  <si>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</si>
  <si>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</si>
  <si>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</si>
  <si>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</si>
  <si>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</si>
  <si>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</si>
  <si>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</si>
  <si>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</si>
  <si>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</si>
  <si>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</si>
  <si>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</si>
  <si>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</si>
  <si>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</si>
  <si>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</si>
  <si>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</si>
  <si>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</si>
  <si>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</si>
  <si>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</si>
  <si>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</si>
  <si>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</si>
  <si>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Ndlambe(EC105)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</si>
  <si>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</si>
  <si>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</si>
  <si>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</si>
  <si>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</si>
  <si>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</si>
  <si>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</si>
  <si>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</si>
  <si>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</si>
  <si>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</si>
  <si>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</si>
  <si>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Ndlambe(EC105)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</si>
  <si>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</si>
  <si>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</si>
  <si>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</si>
  <si>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</si>
  <si>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</si>
  <si>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</si>
  <si>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</si>
  <si>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</si>
  <si>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</si>
  <si>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</si>
  <si>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</si>
  <si>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</si>
  <si>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</si>
  <si>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</si>
  <si>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</si>
  <si>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</si>
  <si>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</si>
  <si>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</si>
  <si>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</si>
  <si>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</si>
  <si>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</si>
  <si>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</si>
  <si>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</si>
  <si>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</si>
  <si>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</si>
  <si>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</si>
  <si>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</si>
  <si>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</si>
  <si>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</si>
  <si>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</si>
  <si>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</si>
  <si>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</si>
  <si>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</si>
  <si>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Ndlambe(EC105)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</si>
  <si>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</si>
  <si>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</si>
  <si>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</si>
  <si>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</si>
  <si>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</si>
  <si>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</si>
  <si>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</si>
  <si>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</si>
  <si>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</si>
  <si>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</si>
  <si>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</si>
  <si>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</si>
  <si>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</si>
  <si>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</si>
  <si>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</si>
  <si>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</si>
  <si>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</si>
  <si>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</si>
  <si>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</si>
  <si>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</si>
  <si>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</si>
  <si>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</si>
  <si>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</si>
  <si>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</si>
  <si>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</si>
  <si>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</si>
  <si>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</si>
  <si>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Ndlambe(EC105)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</si>
  <si>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</si>
  <si>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</si>
  <si>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</si>
  <si>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</si>
  <si>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</si>
  <si>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</si>
  <si>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</si>
  <si>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</si>
  <si>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</si>
  <si>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</si>
  <si>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</si>
  <si>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</si>
  <si>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</si>
  <si>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</si>
  <si>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</si>
  <si>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</si>
  <si>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</si>
  <si>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</si>
  <si>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</si>
  <si>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</si>
  <si>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</si>
  <si>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</si>
  <si>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</si>
  <si>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</si>
  <si>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</si>
  <si>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Ndlambe(EC105)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</si>
  <si>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</si>
  <si>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</si>
  <si>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</si>
  <si>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</si>
  <si>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</si>
  <si>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</si>
  <si>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</si>
  <si>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</si>
  <si>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</si>
  <si>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</si>
  <si>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</si>
  <si>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</si>
  <si>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</si>
  <si>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</si>
  <si>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</si>
  <si>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</si>
  <si>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</si>
  <si>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</si>
  <si>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</si>
  <si>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</si>
  <si>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</si>
  <si>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</si>
  <si>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</si>
  <si>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</si>
  <si>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</si>
  <si>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</si>
  <si>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</si>
  <si>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</si>
  <si>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</si>
  <si>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</si>
  <si>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</si>
  <si>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</si>
  <si>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</si>
  <si>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</si>
  <si>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</si>
  <si>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Ndlambe(EC105)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</si>
  <si>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</si>
  <si>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</si>
  <si>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Ndlambe(EC105)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</si>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</sst>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90227756</v>
      </c>
      <c r="C5" s="19">
        <v>0</v>
      </c>
      <c r="D5" s="59">
        <v>103976211</v>
      </c>
      <c r="E5" s="60">
        <v>103976211</v>
      </c>
      <c r="F5" s="60">
        <v>12260057</v>
      </c>
      <c r="G5" s="60">
        <v>8292501</v>
      </c>
      <c r="H5" s="60">
        <v>8184225</v>
      </c>
      <c r="I5" s="60">
        <v>28736783</v>
      </c>
      <c r="J5" s="60">
        <v>8303786</v>
      </c>
      <c r="K5" s="60">
        <v>8183647</v>
      </c>
      <c r="L5" s="60">
        <v>6201083</v>
      </c>
      <c r="M5" s="60">
        <v>22688516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51425299</v>
      </c>
      <c r="W5" s="60">
        <v>51988104</v>
      </c>
      <c r="X5" s="60">
        <v>-562805</v>
      </c>
      <c r="Y5" s="61">
        <v>-1.08</v>
      </c>
      <c r="Z5" s="62">
        <v>103976211</v>
      </c>
    </row>
    <row r="6" spans="1:26" ht="12.75">
      <c r="A6" s="58" t="s">
        <v>32</v>
      </c>
      <c r="B6" s="19">
        <v>119879874</v>
      </c>
      <c r="C6" s="19">
        <v>0</v>
      </c>
      <c r="D6" s="59">
        <v>108980508</v>
      </c>
      <c r="E6" s="60">
        <v>108980508</v>
      </c>
      <c r="F6" s="60">
        <v>12998968</v>
      </c>
      <c r="G6" s="60">
        <v>9077650</v>
      </c>
      <c r="H6" s="60">
        <v>10672760</v>
      </c>
      <c r="I6" s="60">
        <v>32749378</v>
      </c>
      <c r="J6" s="60">
        <v>8744333</v>
      </c>
      <c r="K6" s="60">
        <v>10684023</v>
      </c>
      <c r="L6" s="60">
        <v>9563100</v>
      </c>
      <c r="M6" s="60">
        <v>28991456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61740834</v>
      </c>
      <c r="W6" s="60">
        <v>48699227</v>
      </c>
      <c r="X6" s="60">
        <v>13041607</v>
      </c>
      <c r="Y6" s="61">
        <v>26.78</v>
      </c>
      <c r="Z6" s="62">
        <v>108980508</v>
      </c>
    </row>
    <row r="7" spans="1:26" ht="12.75">
      <c r="A7" s="58" t="s">
        <v>33</v>
      </c>
      <c r="B7" s="19">
        <v>4327640</v>
      </c>
      <c r="C7" s="19">
        <v>0</v>
      </c>
      <c r="D7" s="59">
        <v>2712098</v>
      </c>
      <c r="E7" s="60">
        <v>2712098</v>
      </c>
      <c r="F7" s="60">
        <v>0</v>
      </c>
      <c r="G7" s="60">
        <v>47525</v>
      </c>
      <c r="H7" s="60">
        <v>34418</v>
      </c>
      <c r="I7" s="60">
        <v>81943</v>
      </c>
      <c r="J7" s="60">
        <v>1262201</v>
      </c>
      <c r="K7" s="60">
        <v>207185</v>
      </c>
      <c r="L7" s="60">
        <v>368287</v>
      </c>
      <c r="M7" s="60">
        <v>1837673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1919616</v>
      </c>
      <c r="W7" s="60">
        <v>1356048</v>
      </c>
      <c r="X7" s="60">
        <v>563568</v>
      </c>
      <c r="Y7" s="61">
        <v>41.56</v>
      </c>
      <c r="Z7" s="62">
        <v>2712098</v>
      </c>
    </row>
    <row r="8" spans="1:26" ht="12.75">
      <c r="A8" s="58" t="s">
        <v>34</v>
      </c>
      <c r="B8" s="19">
        <v>89622282</v>
      </c>
      <c r="C8" s="19">
        <v>0</v>
      </c>
      <c r="D8" s="59">
        <v>97910190</v>
      </c>
      <c r="E8" s="60">
        <v>97910190</v>
      </c>
      <c r="F8" s="60">
        <v>37547077</v>
      </c>
      <c r="G8" s="60">
        <v>86957</v>
      </c>
      <c r="H8" s="60">
        <v>0</v>
      </c>
      <c r="I8" s="60">
        <v>37634034</v>
      </c>
      <c r="J8" s="60">
        <v>7531046</v>
      </c>
      <c r="K8" s="60">
        <v>956884</v>
      </c>
      <c r="L8" s="60">
        <v>30297631</v>
      </c>
      <c r="M8" s="60">
        <v>38785561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76419595</v>
      </c>
      <c r="W8" s="60">
        <v>51227614</v>
      </c>
      <c r="X8" s="60">
        <v>25191981</v>
      </c>
      <c r="Y8" s="61">
        <v>49.18</v>
      </c>
      <c r="Z8" s="62">
        <v>97910190</v>
      </c>
    </row>
    <row r="9" spans="1:26" ht="12.75">
      <c r="A9" s="58" t="s">
        <v>35</v>
      </c>
      <c r="B9" s="19">
        <v>17073265</v>
      </c>
      <c r="C9" s="19">
        <v>0</v>
      </c>
      <c r="D9" s="59">
        <v>30452387</v>
      </c>
      <c r="E9" s="60">
        <v>30452387</v>
      </c>
      <c r="F9" s="60">
        <v>2528576</v>
      </c>
      <c r="G9" s="60">
        <v>2635815</v>
      </c>
      <c r="H9" s="60">
        <v>2667504</v>
      </c>
      <c r="I9" s="60">
        <v>7831895</v>
      </c>
      <c r="J9" s="60">
        <v>3375861</v>
      </c>
      <c r="K9" s="60">
        <v>2468781</v>
      </c>
      <c r="L9" s="60">
        <v>2826969</v>
      </c>
      <c r="M9" s="60">
        <v>8671611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16503506</v>
      </c>
      <c r="W9" s="60">
        <v>15226746</v>
      </c>
      <c r="X9" s="60">
        <v>1276760</v>
      </c>
      <c r="Y9" s="61">
        <v>8.38</v>
      </c>
      <c r="Z9" s="62">
        <v>30452387</v>
      </c>
    </row>
    <row r="10" spans="1:26" ht="22.5">
      <c r="A10" s="63" t="s">
        <v>279</v>
      </c>
      <c r="B10" s="64">
        <f>SUM(B5:B9)</f>
        <v>321130817</v>
      </c>
      <c r="C10" s="64">
        <f>SUM(C5:C9)</f>
        <v>0</v>
      </c>
      <c r="D10" s="65">
        <f aca="true" t="shared" si="0" ref="D10:Z10">SUM(D5:D9)</f>
        <v>344031394</v>
      </c>
      <c r="E10" s="66">
        <f t="shared" si="0"/>
        <v>344031394</v>
      </c>
      <c r="F10" s="66">
        <f t="shared" si="0"/>
        <v>65334678</v>
      </c>
      <c r="G10" s="66">
        <f t="shared" si="0"/>
        <v>20140448</v>
      </c>
      <c r="H10" s="66">
        <f t="shared" si="0"/>
        <v>21558907</v>
      </c>
      <c r="I10" s="66">
        <f t="shared" si="0"/>
        <v>107034033</v>
      </c>
      <c r="J10" s="66">
        <f t="shared" si="0"/>
        <v>29217227</v>
      </c>
      <c r="K10" s="66">
        <f t="shared" si="0"/>
        <v>22500520</v>
      </c>
      <c r="L10" s="66">
        <f t="shared" si="0"/>
        <v>49257070</v>
      </c>
      <c r="M10" s="66">
        <f t="shared" si="0"/>
        <v>100974817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208008850</v>
      </c>
      <c r="W10" s="66">
        <f t="shared" si="0"/>
        <v>168497739</v>
      </c>
      <c r="X10" s="66">
        <f t="shared" si="0"/>
        <v>39511111</v>
      </c>
      <c r="Y10" s="67">
        <f>+IF(W10&lt;&gt;0,(X10/W10)*100,0)</f>
        <v>23.449045212410834</v>
      </c>
      <c r="Z10" s="68">
        <f t="shared" si="0"/>
        <v>344031394</v>
      </c>
    </row>
    <row r="11" spans="1:26" ht="12.75">
      <c r="A11" s="58" t="s">
        <v>37</v>
      </c>
      <c r="B11" s="19">
        <v>126759680</v>
      </c>
      <c r="C11" s="19">
        <v>0</v>
      </c>
      <c r="D11" s="59">
        <v>144401687</v>
      </c>
      <c r="E11" s="60">
        <v>144401687</v>
      </c>
      <c r="F11" s="60">
        <v>192699</v>
      </c>
      <c r="G11" s="60">
        <v>197715</v>
      </c>
      <c r="H11" s="60">
        <v>29731146</v>
      </c>
      <c r="I11" s="60">
        <v>30121560</v>
      </c>
      <c r="J11" s="60">
        <v>19770467</v>
      </c>
      <c r="K11" s="60">
        <v>10391207</v>
      </c>
      <c r="L11" s="60">
        <v>16828542</v>
      </c>
      <c r="M11" s="60">
        <v>46990216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77111776</v>
      </c>
      <c r="W11" s="60">
        <v>75055338</v>
      </c>
      <c r="X11" s="60">
        <v>2056438</v>
      </c>
      <c r="Y11" s="61">
        <v>2.74</v>
      </c>
      <c r="Z11" s="62">
        <v>144401687</v>
      </c>
    </row>
    <row r="12" spans="1:26" ht="12.75">
      <c r="A12" s="58" t="s">
        <v>38</v>
      </c>
      <c r="B12" s="19">
        <v>6868825</v>
      </c>
      <c r="C12" s="19">
        <v>0</v>
      </c>
      <c r="D12" s="59">
        <v>7576585</v>
      </c>
      <c r="E12" s="60">
        <v>7576585</v>
      </c>
      <c r="F12" s="60">
        <v>0</v>
      </c>
      <c r="G12" s="60">
        <v>0</v>
      </c>
      <c r="H12" s="60">
        <v>1809310</v>
      </c>
      <c r="I12" s="60">
        <v>1809310</v>
      </c>
      <c r="J12" s="60">
        <v>603077</v>
      </c>
      <c r="K12" s="60">
        <v>603077</v>
      </c>
      <c r="L12" s="60">
        <v>603076</v>
      </c>
      <c r="M12" s="60">
        <v>1809230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3618540</v>
      </c>
      <c r="W12" s="60">
        <v>3788302</v>
      </c>
      <c r="X12" s="60">
        <v>-169762</v>
      </c>
      <c r="Y12" s="61">
        <v>-4.48</v>
      </c>
      <c r="Z12" s="62">
        <v>7576585</v>
      </c>
    </row>
    <row r="13" spans="1:26" ht="12.75">
      <c r="A13" s="58" t="s">
        <v>280</v>
      </c>
      <c r="B13" s="19">
        <v>33695611</v>
      </c>
      <c r="C13" s="19">
        <v>0</v>
      </c>
      <c r="D13" s="59">
        <v>8089216</v>
      </c>
      <c r="E13" s="60">
        <v>8089216</v>
      </c>
      <c r="F13" s="60">
        <v>0</v>
      </c>
      <c r="G13" s="60">
        <v>-168244</v>
      </c>
      <c r="H13" s="60">
        <v>0</v>
      </c>
      <c r="I13" s="60">
        <v>-168244</v>
      </c>
      <c r="J13" s="60">
        <v>341624</v>
      </c>
      <c r="K13" s="60">
        <v>4834</v>
      </c>
      <c r="L13" s="60">
        <v>1674</v>
      </c>
      <c r="M13" s="60">
        <v>348132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179888</v>
      </c>
      <c r="W13" s="60">
        <v>4044626</v>
      </c>
      <c r="X13" s="60">
        <v>-3864738</v>
      </c>
      <c r="Y13" s="61">
        <v>-95.55</v>
      </c>
      <c r="Z13" s="62">
        <v>8089216</v>
      </c>
    </row>
    <row r="14" spans="1:26" ht="12.75">
      <c r="A14" s="58" t="s">
        <v>40</v>
      </c>
      <c r="B14" s="19">
        <v>4249312</v>
      </c>
      <c r="C14" s="19">
        <v>0</v>
      </c>
      <c r="D14" s="59">
        <v>1419111</v>
      </c>
      <c r="E14" s="60">
        <v>1419111</v>
      </c>
      <c r="F14" s="60">
        <v>0</v>
      </c>
      <c r="G14" s="60">
        <v>0</v>
      </c>
      <c r="H14" s="60">
        <v>532408</v>
      </c>
      <c r="I14" s="60">
        <v>532408</v>
      </c>
      <c r="J14" s="60">
        <v>260380</v>
      </c>
      <c r="K14" s="60">
        <v>1812</v>
      </c>
      <c r="L14" s="60">
        <v>0</v>
      </c>
      <c r="M14" s="60">
        <v>262192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794600</v>
      </c>
      <c r="W14" s="60">
        <v>709554</v>
      </c>
      <c r="X14" s="60">
        <v>85046</v>
      </c>
      <c r="Y14" s="61">
        <v>11.99</v>
      </c>
      <c r="Z14" s="62">
        <v>1419111</v>
      </c>
    </row>
    <row r="15" spans="1:26" ht="12.75">
      <c r="A15" s="58" t="s">
        <v>41</v>
      </c>
      <c r="B15" s="19">
        <v>70656291</v>
      </c>
      <c r="C15" s="19">
        <v>0</v>
      </c>
      <c r="D15" s="59">
        <v>65282260</v>
      </c>
      <c r="E15" s="60">
        <v>65282260</v>
      </c>
      <c r="F15" s="60">
        <v>554435</v>
      </c>
      <c r="G15" s="60">
        <v>7959723</v>
      </c>
      <c r="H15" s="60">
        <v>7526671</v>
      </c>
      <c r="I15" s="60">
        <v>16040829</v>
      </c>
      <c r="J15" s="60">
        <v>1714885</v>
      </c>
      <c r="K15" s="60">
        <v>5629570</v>
      </c>
      <c r="L15" s="60">
        <v>6181106</v>
      </c>
      <c r="M15" s="60">
        <v>13525561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29566390</v>
      </c>
      <c r="W15" s="60">
        <v>32641080</v>
      </c>
      <c r="X15" s="60">
        <v>-3074690</v>
      </c>
      <c r="Y15" s="61">
        <v>-9.42</v>
      </c>
      <c r="Z15" s="62">
        <v>65282260</v>
      </c>
    </row>
    <row r="16" spans="1:26" ht="12.75">
      <c r="A16" s="69" t="s">
        <v>42</v>
      </c>
      <c r="B16" s="19">
        <v>1197767</v>
      </c>
      <c r="C16" s="19">
        <v>0</v>
      </c>
      <c r="D16" s="59">
        <v>2196000</v>
      </c>
      <c r="E16" s="60">
        <v>2196000</v>
      </c>
      <c r="F16" s="60">
        <v>76483</v>
      </c>
      <c r="G16" s="60">
        <v>302913</v>
      </c>
      <c r="H16" s="60">
        <v>189476</v>
      </c>
      <c r="I16" s="60">
        <v>568872</v>
      </c>
      <c r="J16" s="60">
        <v>182999</v>
      </c>
      <c r="K16" s="60">
        <v>300566</v>
      </c>
      <c r="L16" s="60">
        <v>268481</v>
      </c>
      <c r="M16" s="60">
        <v>752046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1320918</v>
      </c>
      <c r="W16" s="60">
        <v>1097998</v>
      </c>
      <c r="X16" s="60">
        <v>222920</v>
      </c>
      <c r="Y16" s="61">
        <v>20.3</v>
      </c>
      <c r="Z16" s="62">
        <v>2196000</v>
      </c>
    </row>
    <row r="17" spans="1:26" ht="12.75">
      <c r="A17" s="58" t="s">
        <v>43</v>
      </c>
      <c r="B17" s="19">
        <v>93012450</v>
      </c>
      <c r="C17" s="19">
        <v>0</v>
      </c>
      <c r="D17" s="59">
        <v>114606502</v>
      </c>
      <c r="E17" s="60">
        <v>114606502</v>
      </c>
      <c r="F17" s="60">
        <v>2524024</v>
      </c>
      <c r="G17" s="60">
        <v>7843370</v>
      </c>
      <c r="H17" s="60">
        <v>6224695</v>
      </c>
      <c r="I17" s="60">
        <v>16592089</v>
      </c>
      <c r="J17" s="60">
        <v>2270562</v>
      </c>
      <c r="K17" s="60">
        <v>8189868</v>
      </c>
      <c r="L17" s="60">
        <v>8751799</v>
      </c>
      <c r="M17" s="60">
        <v>19212229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35804318</v>
      </c>
      <c r="W17" s="60">
        <v>57490378</v>
      </c>
      <c r="X17" s="60">
        <v>-21686060</v>
      </c>
      <c r="Y17" s="61">
        <v>-37.72</v>
      </c>
      <c r="Z17" s="62">
        <v>114606502</v>
      </c>
    </row>
    <row r="18" spans="1:26" ht="12.75">
      <c r="A18" s="70" t="s">
        <v>44</v>
      </c>
      <c r="B18" s="71">
        <f>SUM(B11:B17)</f>
        <v>336439936</v>
      </c>
      <c r="C18" s="71">
        <f>SUM(C11:C17)</f>
        <v>0</v>
      </c>
      <c r="D18" s="72">
        <f aca="true" t="shared" si="1" ref="D18:Z18">SUM(D11:D17)</f>
        <v>343571361</v>
      </c>
      <c r="E18" s="73">
        <f t="shared" si="1"/>
        <v>343571361</v>
      </c>
      <c r="F18" s="73">
        <f t="shared" si="1"/>
        <v>3347641</v>
      </c>
      <c r="G18" s="73">
        <f t="shared" si="1"/>
        <v>16135477</v>
      </c>
      <c r="H18" s="73">
        <f t="shared" si="1"/>
        <v>46013706</v>
      </c>
      <c r="I18" s="73">
        <f t="shared" si="1"/>
        <v>65496824</v>
      </c>
      <c r="J18" s="73">
        <f t="shared" si="1"/>
        <v>25143994</v>
      </c>
      <c r="K18" s="73">
        <f t="shared" si="1"/>
        <v>25120934</v>
      </c>
      <c r="L18" s="73">
        <f t="shared" si="1"/>
        <v>32634678</v>
      </c>
      <c r="M18" s="73">
        <f t="shared" si="1"/>
        <v>82899606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148396430</v>
      </c>
      <c r="W18" s="73">
        <f t="shared" si="1"/>
        <v>174827276</v>
      </c>
      <c r="X18" s="73">
        <f t="shared" si="1"/>
        <v>-26430846</v>
      </c>
      <c r="Y18" s="67">
        <f>+IF(W18&lt;&gt;0,(X18/W18)*100,0)</f>
        <v>-15.118262209839614</v>
      </c>
      <c r="Z18" s="74">
        <f t="shared" si="1"/>
        <v>343571361</v>
      </c>
    </row>
    <row r="19" spans="1:26" ht="12.75">
      <c r="A19" s="70" t="s">
        <v>45</v>
      </c>
      <c r="B19" s="75">
        <f>+B10-B18</f>
        <v>-15309119</v>
      </c>
      <c r="C19" s="75">
        <f>+C10-C18</f>
        <v>0</v>
      </c>
      <c r="D19" s="76">
        <f aca="true" t="shared" si="2" ref="D19:Z19">+D10-D18</f>
        <v>460033</v>
      </c>
      <c r="E19" s="77">
        <f t="shared" si="2"/>
        <v>460033</v>
      </c>
      <c r="F19" s="77">
        <f t="shared" si="2"/>
        <v>61987037</v>
      </c>
      <c r="G19" s="77">
        <f t="shared" si="2"/>
        <v>4004971</v>
      </c>
      <c r="H19" s="77">
        <f t="shared" si="2"/>
        <v>-24454799</v>
      </c>
      <c r="I19" s="77">
        <f t="shared" si="2"/>
        <v>41537209</v>
      </c>
      <c r="J19" s="77">
        <f t="shared" si="2"/>
        <v>4073233</v>
      </c>
      <c r="K19" s="77">
        <f t="shared" si="2"/>
        <v>-2620414</v>
      </c>
      <c r="L19" s="77">
        <f t="shared" si="2"/>
        <v>16622392</v>
      </c>
      <c r="M19" s="77">
        <f t="shared" si="2"/>
        <v>18075211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59612420</v>
      </c>
      <c r="W19" s="77">
        <f>IF(E10=E18,0,W10-W18)</f>
        <v>-6329537</v>
      </c>
      <c r="X19" s="77">
        <f t="shared" si="2"/>
        <v>65941957</v>
      </c>
      <c r="Y19" s="78">
        <f>+IF(W19&lt;&gt;0,(X19/W19)*100,0)</f>
        <v>-1041.8132795495153</v>
      </c>
      <c r="Z19" s="79">
        <f t="shared" si="2"/>
        <v>460033</v>
      </c>
    </row>
    <row r="20" spans="1:26" ht="12.75">
      <c r="A20" s="58" t="s">
        <v>46</v>
      </c>
      <c r="B20" s="19">
        <v>38826153</v>
      </c>
      <c r="C20" s="19">
        <v>0</v>
      </c>
      <c r="D20" s="59">
        <v>25468550</v>
      </c>
      <c r="E20" s="60">
        <v>25468550</v>
      </c>
      <c r="F20" s="60">
        <v>0</v>
      </c>
      <c r="G20" s="60">
        <v>0</v>
      </c>
      <c r="H20" s="60">
        <v>0</v>
      </c>
      <c r="I20" s="60">
        <v>0</v>
      </c>
      <c r="J20" s="60">
        <v>280492</v>
      </c>
      <c r="K20" s="60">
        <v>5595350</v>
      </c>
      <c r="L20" s="60">
        <v>947578</v>
      </c>
      <c r="M20" s="60">
        <v>6823420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6823420</v>
      </c>
      <c r="W20" s="60">
        <v>12734280</v>
      </c>
      <c r="X20" s="60">
        <v>-5910860</v>
      </c>
      <c r="Y20" s="61">
        <v>-46.42</v>
      </c>
      <c r="Z20" s="62">
        <v>25468550</v>
      </c>
    </row>
    <row r="21" spans="1:26" ht="12.75">
      <c r="A21" s="58" t="s">
        <v>281</v>
      </c>
      <c r="B21" s="80">
        <v>-50834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23466200</v>
      </c>
      <c r="C22" s="86">
        <f>SUM(C19:C21)</f>
        <v>0</v>
      </c>
      <c r="D22" s="87">
        <f aca="true" t="shared" si="3" ref="D22:Z22">SUM(D19:D21)</f>
        <v>25928583</v>
      </c>
      <c r="E22" s="88">
        <f t="shared" si="3"/>
        <v>25928583</v>
      </c>
      <c r="F22" s="88">
        <f t="shared" si="3"/>
        <v>61987037</v>
      </c>
      <c r="G22" s="88">
        <f t="shared" si="3"/>
        <v>4004971</v>
      </c>
      <c r="H22" s="88">
        <f t="shared" si="3"/>
        <v>-24454799</v>
      </c>
      <c r="I22" s="88">
        <f t="shared" si="3"/>
        <v>41537209</v>
      </c>
      <c r="J22" s="88">
        <f t="shared" si="3"/>
        <v>4353725</v>
      </c>
      <c r="K22" s="88">
        <f t="shared" si="3"/>
        <v>2974936</v>
      </c>
      <c r="L22" s="88">
        <f t="shared" si="3"/>
        <v>17569970</v>
      </c>
      <c r="M22" s="88">
        <f t="shared" si="3"/>
        <v>24898631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66435840</v>
      </c>
      <c r="W22" s="88">
        <f t="shared" si="3"/>
        <v>6404743</v>
      </c>
      <c r="X22" s="88">
        <f t="shared" si="3"/>
        <v>60031097</v>
      </c>
      <c r="Y22" s="89">
        <f>+IF(W22&lt;&gt;0,(X22/W22)*100,0)</f>
        <v>937.2912699229305</v>
      </c>
      <c r="Z22" s="90">
        <f t="shared" si="3"/>
        <v>25928583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23466200</v>
      </c>
      <c r="C24" s="75">
        <f>SUM(C22:C23)</f>
        <v>0</v>
      </c>
      <c r="D24" s="76">
        <f aca="true" t="shared" si="4" ref="D24:Z24">SUM(D22:D23)</f>
        <v>25928583</v>
      </c>
      <c r="E24" s="77">
        <f t="shared" si="4"/>
        <v>25928583</v>
      </c>
      <c r="F24" s="77">
        <f t="shared" si="4"/>
        <v>61987037</v>
      </c>
      <c r="G24" s="77">
        <f t="shared" si="4"/>
        <v>4004971</v>
      </c>
      <c r="H24" s="77">
        <f t="shared" si="4"/>
        <v>-24454799</v>
      </c>
      <c r="I24" s="77">
        <f t="shared" si="4"/>
        <v>41537209</v>
      </c>
      <c r="J24" s="77">
        <f t="shared" si="4"/>
        <v>4353725</v>
      </c>
      <c r="K24" s="77">
        <f t="shared" si="4"/>
        <v>2974936</v>
      </c>
      <c r="L24" s="77">
        <f t="shared" si="4"/>
        <v>17569970</v>
      </c>
      <c r="M24" s="77">
        <f t="shared" si="4"/>
        <v>24898631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66435840</v>
      </c>
      <c r="W24" s="77">
        <f t="shared" si="4"/>
        <v>6404743</v>
      </c>
      <c r="X24" s="77">
        <f t="shared" si="4"/>
        <v>60031097</v>
      </c>
      <c r="Y24" s="78">
        <f>+IF(W24&lt;&gt;0,(X24/W24)*100,0)</f>
        <v>937.2912699229305</v>
      </c>
      <c r="Z24" s="79">
        <f t="shared" si="4"/>
        <v>25928583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38057421</v>
      </c>
      <c r="C27" s="22">
        <v>0</v>
      </c>
      <c r="D27" s="99">
        <v>53610736</v>
      </c>
      <c r="E27" s="100">
        <v>53610736</v>
      </c>
      <c r="F27" s="100">
        <v>36590</v>
      </c>
      <c r="G27" s="100">
        <v>5892518</v>
      </c>
      <c r="H27" s="100">
        <v>195787</v>
      </c>
      <c r="I27" s="100">
        <v>6124895</v>
      </c>
      <c r="J27" s="100">
        <v>5415727</v>
      </c>
      <c r="K27" s="100">
        <v>0</v>
      </c>
      <c r="L27" s="100">
        <v>0</v>
      </c>
      <c r="M27" s="100">
        <v>5415727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11540622</v>
      </c>
      <c r="W27" s="100">
        <v>26805368</v>
      </c>
      <c r="X27" s="100">
        <v>-15264746</v>
      </c>
      <c r="Y27" s="101">
        <v>-56.95</v>
      </c>
      <c r="Z27" s="102">
        <v>53610736</v>
      </c>
    </row>
    <row r="28" spans="1:26" ht="12.75">
      <c r="A28" s="103" t="s">
        <v>46</v>
      </c>
      <c r="B28" s="19">
        <v>35216999</v>
      </c>
      <c r="C28" s="19">
        <v>0</v>
      </c>
      <c r="D28" s="59">
        <v>25468550</v>
      </c>
      <c r="E28" s="60">
        <v>25468550</v>
      </c>
      <c r="F28" s="60">
        <v>0</v>
      </c>
      <c r="G28" s="60">
        <v>2122306</v>
      </c>
      <c r="H28" s="60">
        <v>99311</v>
      </c>
      <c r="I28" s="60">
        <v>2221617</v>
      </c>
      <c r="J28" s="60">
        <v>5345660</v>
      </c>
      <c r="K28" s="60">
        <v>0</v>
      </c>
      <c r="L28" s="60">
        <v>0</v>
      </c>
      <c r="M28" s="60">
        <v>5345660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7567277</v>
      </c>
      <c r="W28" s="60">
        <v>12734275</v>
      </c>
      <c r="X28" s="60">
        <v>-5166998</v>
      </c>
      <c r="Y28" s="61">
        <v>-40.58</v>
      </c>
      <c r="Z28" s="62">
        <v>25468550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23065000</v>
      </c>
      <c r="E30" s="60">
        <v>23065000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11532500</v>
      </c>
      <c r="X30" s="60">
        <v>-11532500</v>
      </c>
      <c r="Y30" s="61">
        <v>-100</v>
      </c>
      <c r="Z30" s="62">
        <v>23065000</v>
      </c>
    </row>
    <row r="31" spans="1:26" ht="12.75">
      <c r="A31" s="58" t="s">
        <v>53</v>
      </c>
      <c r="B31" s="19">
        <v>2840422</v>
      </c>
      <c r="C31" s="19">
        <v>0</v>
      </c>
      <c r="D31" s="59">
        <v>5077186</v>
      </c>
      <c r="E31" s="60">
        <v>5077186</v>
      </c>
      <c r="F31" s="60">
        <v>36590</v>
      </c>
      <c r="G31" s="60">
        <v>3770212</v>
      </c>
      <c r="H31" s="60">
        <v>96476</v>
      </c>
      <c r="I31" s="60">
        <v>3903278</v>
      </c>
      <c r="J31" s="60">
        <v>70067</v>
      </c>
      <c r="K31" s="60">
        <v>0</v>
      </c>
      <c r="L31" s="60">
        <v>0</v>
      </c>
      <c r="M31" s="60">
        <v>70067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3973345</v>
      </c>
      <c r="W31" s="60">
        <v>2538593</v>
      </c>
      <c r="X31" s="60">
        <v>1434752</v>
      </c>
      <c r="Y31" s="61">
        <v>56.52</v>
      </c>
      <c r="Z31" s="62">
        <v>5077186</v>
      </c>
    </row>
    <row r="32" spans="1:26" ht="12.75">
      <c r="A32" s="70" t="s">
        <v>54</v>
      </c>
      <c r="B32" s="22">
        <f>SUM(B28:B31)</f>
        <v>38057421</v>
      </c>
      <c r="C32" s="22">
        <f>SUM(C28:C31)</f>
        <v>0</v>
      </c>
      <c r="D32" s="99">
        <f aca="true" t="shared" si="5" ref="D32:Z32">SUM(D28:D31)</f>
        <v>53610736</v>
      </c>
      <c r="E32" s="100">
        <f t="shared" si="5"/>
        <v>53610736</v>
      </c>
      <c r="F32" s="100">
        <f t="shared" si="5"/>
        <v>36590</v>
      </c>
      <c r="G32" s="100">
        <f t="shared" si="5"/>
        <v>5892518</v>
      </c>
      <c r="H32" s="100">
        <f t="shared" si="5"/>
        <v>195787</v>
      </c>
      <c r="I32" s="100">
        <f t="shared" si="5"/>
        <v>6124895</v>
      </c>
      <c r="J32" s="100">
        <f t="shared" si="5"/>
        <v>5415727</v>
      </c>
      <c r="K32" s="100">
        <f t="shared" si="5"/>
        <v>0</v>
      </c>
      <c r="L32" s="100">
        <f t="shared" si="5"/>
        <v>0</v>
      </c>
      <c r="M32" s="100">
        <f t="shared" si="5"/>
        <v>5415727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11540622</v>
      </c>
      <c r="W32" s="100">
        <f t="shared" si="5"/>
        <v>26805368</v>
      </c>
      <c r="X32" s="100">
        <f t="shared" si="5"/>
        <v>-15264746</v>
      </c>
      <c r="Y32" s="101">
        <f>+IF(W32&lt;&gt;0,(X32/W32)*100,0)</f>
        <v>-56.94660114347245</v>
      </c>
      <c r="Z32" s="102">
        <f t="shared" si="5"/>
        <v>53610736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89758579</v>
      </c>
      <c r="C35" s="19">
        <v>0</v>
      </c>
      <c r="D35" s="59">
        <v>3224208</v>
      </c>
      <c r="E35" s="60">
        <v>3224208</v>
      </c>
      <c r="F35" s="60">
        <v>173805744</v>
      </c>
      <c r="G35" s="60">
        <v>93984409</v>
      </c>
      <c r="H35" s="60">
        <v>94370880</v>
      </c>
      <c r="I35" s="60">
        <v>94370880</v>
      </c>
      <c r="J35" s="60">
        <v>137333718</v>
      </c>
      <c r="K35" s="60">
        <v>165681643</v>
      </c>
      <c r="L35" s="60">
        <v>153945510</v>
      </c>
      <c r="M35" s="60">
        <v>153945510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153945510</v>
      </c>
      <c r="W35" s="60">
        <v>1612104</v>
      </c>
      <c r="X35" s="60">
        <v>152333406</v>
      </c>
      <c r="Y35" s="61">
        <v>9449.35</v>
      </c>
      <c r="Z35" s="62">
        <v>3224208</v>
      </c>
    </row>
    <row r="36" spans="1:26" ht="12.75">
      <c r="A36" s="58" t="s">
        <v>57</v>
      </c>
      <c r="B36" s="19">
        <v>795626924</v>
      </c>
      <c r="C36" s="19">
        <v>0</v>
      </c>
      <c r="D36" s="59">
        <v>45771230</v>
      </c>
      <c r="E36" s="60">
        <v>45771230</v>
      </c>
      <c r="F36" s="60">
        <v>829753768</v>
      </c>
      <c r="G36" s="60">
        <v>801146142</v>
      </c>
      <c r="H36" s="60">
        <v>801856298</v>
      </c>
      <c r="I36" s="60">
        <v>801856298</v>
      </c>
      <c r="J36" s="60">
        <v>808977648</v>
      </c>
      <c r="K36" s="60">
        <v>809531518</v>
      </c>
      <c r="L36" s="60">
        <v>810563267</v>
      </c>
      <c r="M36" s="60">
        <v>810563267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810563267</v>
      </c>
      <c r="W36" s="60">
        <v>22885615</v>
      </c>
      <c r="X36" s="60">
        <v>787677652</v>
      </c>
      <c r="Y36" s="61">
        <v>3441.8</v>
      </c>
      <c r="Z36" s="62">
        <v>45771230</v>
      </c>
    </row>
    <row r="37" spans="1:26" ht="12.75">
      <c r="A37" s="58" t="s">
        <v>58</v>
      </c>
      <c r="B37" s="19">
        <v>82060058</v>
      </c>
      <c r="C37" s="19">
        <v>0</v>
      </c>
      <c r="D37" s="59">
        <v>0</v>
      </c>
      <c r="E37" s="60">
        <v>0</v>
      </c>
      <c r="F37" s="60">
        <v>21906289</v>
      </c>
      <c r="G37" s="60">
        <v>23339967</v>
      </c>
      <c r="H37" s="60">
        <v>33868025</v>
      </c>
      <c r="I37" s="60">
        <v>33868025</v>
      </c>
      <c r="J37" s="60">
        <v>69219019</v>
      </c>
      <c r="K37" s="60">
        <v>63469879</v>
      </c>
      <c r="L37" s="60">
        <v>19250702</v>
      </c>
      <c r="M37" s="60">
        <v>19250702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19250702</v>
      </c>
      <c r="W37" s="60"/>
      <c r="X37" s="60">
        <v>19250702</v>
      </c>
      <c r="Y37" s="61">
        <v>0</v>
      </c>
      <c r="Z37" s="62">
        <v>0</v>
      </c>
    </row>
    <row r="38" spans="1:26" ht="12.75">
      <c r="A38" s="58" t="s">
        <v>59</v>
      </c>
      <c r="B38" s="19">
        <v>98304936</v>
      </c>
      <c r="C38" s="19">
        <v>0</v>
      </c>
      <c r="D38" s="59">
        <v>23065000</v>
      </c>
      <c r="E38" s="60">
        <v>23065000</v>
      </c>
      <c r="F38" s="60">
        <v>96077327</v>
      </c>
      <c r="G38" s="60">
        <v>99791865</v>
      </c>
      <c r="H38" s="60">
        <v>99401593</v>
      </c>
      <c r="I38" s="60">
        <v>99401593</v>
      </c>
      <c r="J38" s="60">
        <v>99401594</v>
      </c>
      <c r="K38" s="60">
        <v>99401594</v>
      </c>
      <c r="L38" s="60">
        <v>99401594</v>
      </c>
      <c r="M38" s="60">
        <v>99401594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99401594</v>
      </c>
      <c r="W38" s="60">
        <v>11532500</v>
      </c>
      <c r="X38" s="60">
        <v>87869094</v>
      </c>
      <c r="Y38" s="61">
        <v>761.93</v>
      </c>
      <c r="Z38" s="62">
        <v>23065000</v>
      </c>
    </row>
    <row r="39" spans="1:26" ht="12.75">
      <c r="A39" s="58" t="s">
        <v>60</v>
      </c>
      <c r="B39" s="19">
        <v>705020509</v>
      </c>
      <c r="C39" s="19">
        <v>0</v>
      </c>
      <c r="D39" s="59">
        <v>25930438</v>
      </c>
      <c r="E39" s="60">
        <v>25930438</v>
      </c>
      <c r="F39" s="60">
        <v>885575896</v>
      </c>
      <c r="G39" s="60">
        <v>771998719</v>
      </c>
      <c r="H39" s="60">
        <v>762957560</v>
      </c>
      <c r="I39" s="60">
        <v>762957560</v>
      </c>
      <c r="J39" s="60">
        <v>777690753</v>
      </c>
      <c r="K39" s="60">
        <v>812341688</v>
      </c>
      <c r="L39" s="60">
        <v>845856481</v>
      </c>
      <c r="M39" s="60">
        <v>845856481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845856481</v>
      </c>
      <c r="W39" s="60">
        <v>12965219</v>
      </c>
      <c r="X39" s="60">
        <v>832891262</v>
      </c>
      <c r="Y39" s="61">
        <v>6424.04</v>
      </c>
      <c r="Z39" s="62">
        <v>25930438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54740469</v>
      </c>
      <c r="C42" s="19">
        <v>0</v>
      </c>
      <c r="D42" s="59">
        <v>16981351</v>
      </c>
      <c r="E42" s="60">
        <v>16981351</v>
      </c>
      <c r="F42" s="60">
        <v>1659140</v>
      </c>
      <c r="G42" s="60">
        <v>4972519</v>
      </c>
      <c r="H42" s="60">
        <v>-1576154</v>
      </c>
      <c r="I42" s="60">
        <v>5055505</v>
      </c>
      <c r="J42" s="60">
        <v>4977396</v>
      </c>
      <c r="K42" s="60">
        <v>11209398</v>
      </c>
      <c r="L42" s="60">
        <v>-4257431</v>
      </c>
      <c r="M42" s="60">
        <v>11929363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16984868</v>
      </c>
      <c r="W42" s="60">
        <v>52592134</v>
      </c>
      <c r="X42" s="60">
        <v>-35607266</v>
      </c>
      <c r="Y42" s="61">
        <v>-67.7</v>
      </c>
      <c r="Z42" s="62">
        <v>16981351</v>
      </c>
    </row>
    <row r="43" spans="1:26" ht="12.75">
      <c r="A43" s="58" t="s">
        <v>63</v>
      </c>
      <c r="B43" s="19">
        <v>-37606794</v>
      </c>
      <c r="C43" s="19">
        <v>0</v>
      </c>
      <c r="D43" s="59">
        <v>-53610446</v>
      </c>
      <c r="E43" s="60">
        <v>-53610446</v>
      </c>
      <c r="F43" s="60">
        <v>-32600</v>
      </c>
      <c r="G43" s="60">
        <v>-7048347</v>
      </c>
      <c r="H43" s="60">
        <v>-308558</v>
      </c>
      <c r="I43" s="60">
        <v>-7389505</v>
      </c>
      <c r="J43" s="60">
        <v>-6076145</v>
      </c>
      <c r="K43" s="60">
        <v>-1083026</v>
      </c>
      <c r="L43" s="60">
        <v>-2360623</v>
      </c>
      <c r="M43" s="60">
        <v>-9519794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-16909299</v>
      </c>
      <c r="W43" s="60">
        <v>-37055614</v>
      </c>
      <c r="X43" s="60">
        <v>20146315</v>
      </c>
      <c r="Y43" s="61">
        <v>-54.37</v>
      </c>
      <c r="Z43" s="62">
        <v>-53610446</v>
      </c>
    </row>
    <row r="44" spans="1:26" ht="12.75">
      <c r="A44" s="58" t="s">
        <v>64</v>
      </c>
      <c r="B44" s="19">
        <v>-1717178</v>
      </c>
      <c r="C44" s="19">
        <v>0</v>
      </c>
      <c r="D44" s="59">
        <v>28693857</v>
      </c>
      <c r="E44" s="60">
        <v>28693857</v>
      </c>
      <c r="F44" s="60">
        <v>483694</v>
      </c>
      <c r="G44" s="60">
        <v>3369</v>
      </c>
      <c r="H44" s="60">
        <v>-606537</v>
      </c>
      <c r="I44" s="60">
        <v>-119474</v>
      </c>
      <c r="J44" s="60">
        <v>17922</v>
      </c>
      <c r="K44" s="60">
        <v>772</v>
      </c>
      <c r="L44" s="60">
        <v>1639</v>
      </c>
      <c r="M44" s="60">
        <v>20333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-99141</v>
      </c>
      <c r="W44" s="60">
        <v>21120000</v>
      </c>
      <c r="X44" s="60">
        <v>-21219141</v>
      </c>
      <c r="Y44" s="61">
        <v>-100.47</v>
      </c>
      <c r="Z44" s="62">
        <v>28693857</v>
      </c>
    </row>
    <row r="45" spans="1:26" ht="12.75">
      <c r="A45" s="70" t="s">
        <v>65</v>
      </c>
      <c r="B45" s="22">
        <v>64263582</v>
      </c>
      <c r="C45" s="22">
        <v>0</v>
      </c>
      <c r="D45" s="99">
        <v>64182762</v>
      </c>
      <c r="E45" s="100">
        <v>64182762</v>
      </c>
      <c r="F45" s="100">
        <v>10585354</v>
      </c>
      <c r="G45" s="100">
        <v>8512895</v>
      </c>
      <c r="H45" s="100">
        <v>6021646</v>
      </c>
      <c r="I45" s="100">
        <v>6021646</v>
      </c>
      <c r="J45" s="100">
        <v>4940819</v>
      </c>
      <c r="K45" s="100">
        <v>15067963</v>
      </c>
      <c r="L45" s="100">
        <v>8451548</v>
      </c>
      <c r="M45" s="100">
        <v>8451548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8451548</v>
      </c>
      <c r="W45" s="100">
        <v>108774520</v>
      </c>
      <c r="X45" s="100">
        <v>-100322972</v>
      </c>
      <c r="Y45" s="101">
        <v>-92.23</v>
      </c>
      <c r="Z45" s="102">
        <v>64182762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-3077388</v>
      </c>
      <c r="C49" s="52">
        <v>0</v>
      </c>
      <c r="D49" s="129">
        <v>17334975</v>
      </c>
      <c r="E49" s="54">
        <v>9255466</v>
      </c>
      <c r="F49" s="54">
        <v>0</v>
      </c>
      <c r="G49" s="54">
        <v>0</v>
      </c>
      <c r="H49" s="54">
        <v>0</v>
      </c>
      <c r="I49" s="54">
        <v>116370426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139883479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13868488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13868488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90.18978381833655</v>
      </c>
      <c r="C58" s="5">
        <f>IF(C67=0,0,+(C76/C67)*100)</f>
        <v>0</v>
      </c>
      <c r="D58" s="6">
        <f aca="true" t="shared" si="6" ref="D58:Z58">IF(D67=0,0,+(D76/D67)*100)</f>
        <v>92.2860367753765</v>
      </c>
      <c r="E58" s="7">
        <f t="shared" si="6"/>
        <v>92.2860367753765</v>
      </c>
      <c r="F58" s="7">
        <f t="shared" si="6"/>
        <v>54.6673347048945</v>
      </c>
      <c r="G58" s="7">
        <f t="shared" si="6"/>
        <v>93.43998151922264</v>
      </c>
      <c r="H58" s="7">
        <f t="shared" si="6"/>
        <v>82.77432679669444</v>
      </c>
      <c r="I58" s="7">
        <f t="shared" si="6"/>
        <v>74.3085324404593</v>
      </c>
      <c r="J58" s="7">
        <f t="shared" si="6"/>
        <v>100.21590752203807</v>
      </c>
      <c r="K58" s="7">
        <f t="shared" si="6"/>
        <v>82.78512345627588</v>
      </c>
      <c r="L58" s="7">
        <f t="shared" si="6"/>
        <v>94.80429559175806</v>
      </c>
      <c r="M58" s="7">
        <f t="shared" si="6"/>
        <v>92.14674751849094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82.4349504140955</v>
      </c>
      <c r="W58" s="7">
        <f t="shared" si="6"/>
        <v>114.3878917080042</v>
      </c>
      <c r="X58" s="7">
        <f t="shared" si="6"/>
        <v>0</v>
      </c>
      <c r="Y58" s="7">
        <f t="shared" si="6"/>
        <v>0</v>
      </c>
      <c r="Z58" s="8">
        <f t="shared" si="6"/>
        <v>92.2860367753765</v>
      </c>
    </row>
    <row r="59" spans="1:26" ht="12.75">
      <c r="A59" s="37" t="s">
        <v>31</v>
      </c>
      <c r="B59" s="9">
        <f aca="true" t="shared" si="7" ref="B59:Z66">IF(B68=0,0,+(B77/B68)*100)</f>
        <v>90.99999339449381</v>
      </c>
      <c r="C59" s="9">
        <f t="shared" si="7"/>
        <v>0</v>
      </c>
      <c r="D59" s="2">
        <f t="shared" si="7"/>
        <v>91.99999988458899</v>
      </c>
      <c r="E59" s="10">
        <f t="shared" si="7"/>
        <v>91.99999988458899</v>
      </c>
      <c r="F59" s="10">
        <f t="shared" si="7"/>
        <v>53.75687078779487</v>
      </c>
      <c r="G59" s="10">
        <f t="shared" si="7"/>
        <v>98.07268036506719</v>
      </c>
      <c r="H59" s="10">
        <f t="shared" si="7"/>
        <v>99.24114989507254</v>
      </c>
      <c r="I59" s="10">
        <f t="shared" si="7"/>
        <v>79.49887779714243</v>
      </c>
      <c r="J59" s="10">
        <f t="shared" si="7"/>
        <v>98.33795090576756</v>
      </c>
      <c r="K59" s="10">
        <f t="shared" si="7"/>
        <v>102.3015899879357</v>
      </c>
      <c r="L59" s="10">
        <f t="shared" si="7"/>
        <v>116.50701982218268</v>
      </c>
      <c r="M59" s="10">
        <f t="shared" si="7"/>
        <v>104.73347397423436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90.63222170084028</v>
      </c>
      <c r="W59" s="10">
        <f t="shared" si="7"/>
        <v>117.81986509836943</v>
      </c>
      <c r="X59" s="10">
        <f t="shared" si="7"/>
        <v>0</v>
      </c>
      <c r="Y59" s="10">
        <f t="shared" si="7"/>
        <v>0</v>
      </c>
      <c r="Z59" s="11">
        <f t="shared" si="7"/>
        <v>91.99999988458899</v>
      </c>
    </row>
    <row r="60" spans="1:26" ht="12.75">
      <c r="A60" s="38" t="s">
        <v>32</v>
      </c>
      <c r="B60" s="12">
        <f t="shared" si="7"/>
        <v>87.92887286484802</v>
      </c>
      <c r="C60" s="12">
        <f t="shared" si="7"/>
        <v>0</v>
      </c>
      <c r="D60" s="3">
        <f t="shared" si="7"/>
        <v>91.99975558932061</v>
      </c>
      <c r="E60" s="13">
        <f t="shared" si="7"/>
        <v>91.99975558932061</v>
      </c>
      <c r="F60" s="13">
        <f t="shared" si="7"/>
        <v>53.19749229323435</v>
      </c>
      <c r="G60" s="13">
        <f t="shared" si="7"/>
        <v>88.7601857308885</v>
      </c>
      <c r="H60" s="13">
        <f t="shared" si="7"/>
        <v>68.95861051874117</v>
      </c>
      <c r="I60" s="13">
        <f t="shared" si="7"/>
        <v>68.19137450488373</v>
      </c>
      <c r="J60" s="13">
        <f t="shared" si="7"/>
        <v>97.96875301981295</v>
      </c>
      <c r="K60" s="13">
        <f t="shared" si="7"/>
        <v>67.3111149236575</v>
      </c>
      <c r="L60" s="13">
        <f t="shared" si="7"/>
        <v>78.39896058809381</v>
      </c>
      <c r="M60" s="13">
        <f t="shared" si="7"/>
        <v>80.21542622764444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73.83747197195295</v>
      </c>
      <c r="W60" s="13">
        <f t="shared" si="7"/>
        <v>111.89114151647624</v>
      </c>
      <c r="X60" s="13">
        <f t="shared" si="7"/>
        <v>0</v>
      </c>
      <c r="Y60" s="13">
        <f t="shared" si="7"/>
        <v>0</v>
      </c>
      <c r="Z60" s="14">
        <f t="shared" si="7"/>
        <v>91.99975558932061</v>
      </c>
    </row>
    <row r="61" spans="1:26" ht="12.75">
      <c r="A61" s="39" t="s">
        <v>103</v>
      </c>
      <c r="B61" s="12">
        <f t="shared" si="7"/>
        <v>91.4078130421203</v>
      </c>
      <c r="C61" s="12">
        <f t="shared" si="7"/>
        <v>0</v>
      </c>
      <c r="D61" s="3">
        <f t="shared" si="7"/>
        <v>91.99999954214407</v>
      </c>
      <c r="E61" s="13">
        <f t="shared" si="7"/>
        <v>91.99999954214407</v>
      </c>
      <c r="F61" s="13">
        <f t="shared" si="7"/>
        <v>51.89512624828947</v>
      </c>
      <c r="G61" s="13">
        <f t="shared" si="7"/>
        <v>112.78044143719102</v>
      </c>
      <c r="H61" s="13">
        <f t="shared" si="7"/>
        <v>68.50852898635182</v>
      </c>
      <c r="I61" s="13">
        <f t="shared" si="7"/>
        <v>72.03312696786416</v>
      </c>
      <c r="J61" s="13">
        <f t="shared" si="7"/>
        <v>93.5122623228893</v>
      </c>
      <c r="K61" s="13">
        <f t="shared" si="7"/>
        <v>78.45903560949382</v>
      </c>
      <c r="L61" s="13">
        <f t="shared" si="7"/>
        <v>96.15631084459203</v>
      </c>
      <c r="M61" s="13">
        <f t="shared" si="7"/>
        <v>89.26453605660714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79.96366999113822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91.99999954214407</v>
      </c>
    </row>
    <row r="62" spans="1:26" ht="12.75">
      <c r="A62" s="39" t="s">
        <v>104</v>
      </c>
      <c r="B62" s="12">
        <f t="shared" si="7"/>
        <v>76.63533491988585</v>
      </c>
      <c r="C62" s="12">
        <f t="shared" si="7"/>
        <v>0</v>
      </c>
      <c r="D62" s="3">
        <f t="shared" si="7"/>
        <v>91.99999942528268</v>
      </c>
      <c r="E62" s="13">
        <f t="shared" si="7"/>
        <v>91.99999942528268</v>
      </c>
      <c r="F62" s="13">
        <f t="shared" si="7"/>
        <v>54.51233372367561</v>
      </c>
      <c r="G62" s="13">
        <f t="shared" si="7"/>
        <v>66.77096459107466</v>
      </c>
      <c r="H62" s="13">
        <f t="shared" si="7"/>
        <v>65.99494242017381</v>
      </c>
      <c r="I62" s="13">
        <f t="shared" si="7"/>
        <v>62.03257253758958</v>
      </c>
      <c r="J62" s="13">
        <f t="shared" si="7"/>
        <v>434.6758168895657</v>
      </c>
      <c r="K62" s="13">
        <f t="shared" si="7"/>
        <v>50.47252061053015</v>
      </c>
      <c r="L62" s="13">
        <f t="shared" si="7"/>
        <v>61.950121434369834</v>
      </c>
      <c r="M62" s="13">
        <f t="shared" si="7"/>
        <v>80.43036489833982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70.03042741287152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91.99999942528268</v>
      </c>
    </row>
    <row r="63" spans="1:26" ht="12.75">
      <c r="A63" s="39" t="s">
        <v>105</v>
      </c>
      <c r="B63" s="12">
        <f t="shared" si="7"/>
        <v>67.66595434101174</v>
      </c>
      <c r="C63" s="12">
        <f t="shared" si="7"/>
        <v>0</v>
      </c>
      <c r="D63" s="3">
        <f t="shared" si="7"/>
        <v>91.99999524040138</v>
      </c>
      <c r="E63" s="13">
        <f t="shared" si="7"/>
        <v>91.99999524040138</v>
      </c>
      <c r="F63" s="13">
        <f t="shared" si="7"/>
        <v>54.98055976198176</v>
      </c>
      <c r="G63" s="13">
        <f t="shared" si="7"/>
        <v>69.05471714886356</v>
      </c>
      <c r="H63" s="13">
        <f t="shared" si="7"/>
        <v>74.26487682561297</v>
      </c>
      <c r="I63" s="13">
        <f t="shared" si="7"/>
        <v>65.80611693708815</v>
      </c>
      <c r="J63" s="13">
        <f t="shared" si="7"/>
        <v>35.3496405230428</v>
      </c>
      <c r="K63" s="13">
        <f t="shared" si="7"/>
        <v>67.42006021580995</v>
      </c>
      <c r="L63" s="13">
        <f t="shared" si="7"/>
        <v>57.732754328156275</v>
      </c>
      <c r="M63" s="13">
        <f t="shared" si="7"/>
        <v>48.70415634041385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55.809939987462954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91.99999524040138</v>
      </c>
    </row>
    <row r="64" spans="1:26" ht="12.75">
      <c r="A64" s="39" t="s">
        <v>106</v>
      </c>
      <c r="B64" s="12">
        <f t="shared" si="7"/>
        <v>66.91151991726932</v>
      </c>
      <c r="C64" s="12">
        <f t="shared" si="7"/>
        <v>0</v>
      </c>
      <c r="D64" s="3">
        <f t="shared" si="7"/>
        <v>92.0000041443419</v>
      </c>
      <c r="E64" s="13">
        <f t="shared" si="7"/>
        <v>92.0000041443419</v>
      </c>
      <c r="F64" s="13">
        <f t="shared" si="7"/>
        <v>54.288103245104814</v>
      </c>
      <c r="G64" s="13">
        <f t="shared" si="7"/>
        <v>76.67694192780517</v>
      </c>
      <c r="H64" s="13">
        <f t="shared" si="7"/>
        <v>73.29278020325278</v>
      </c>
      <c r="I64" s="13">
        <f t="shared" si="7"/>
        <v>67.27098263487173</v>
      </c>
      <c r="J64" s="13">
        <f t="shared" si="7"/>
        <v>83.49273618805796</v>
      </c>
      <c r="K64" s="13">
        <f t="shared" si="7"/>
        <v>75.00922334627363</v>
      </c>
      <c r="L64" s="13">
        <f t="shared" si="7"/>
        <v>70.86992605611087</v>
      </c>
      <c r="M64" s="13">
        <f t="shared" si="7"/>
        <v>76.46266477232464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71.73440537396753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92.0000041443419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116.54541936873821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100.00464325567113</v>
      </c>
      <c r="G66" s="16">
        <f t="shared" si="7"/>
        <v>100.48306667636959</v>
      </c>
      <c r="H66" s="16">
        <f t="shared" si="7"/>
        <v>100.00013581125495</v>
      </c>
      <c r="I66" s="16">
        <f t="shared" si="7"/>
        <v>100.14234537733387</v>
      </c>
      <c r="J66" s="16">
        <f t="shared" si="7"/>
        <v>207.56833647068856</v>
      </c>
      <c r="K66" s="16">
        <f t="shared" si="7"/>
        <v>90.81595688473912</v>
      </c>
      <c r="L66" s="16">
        <f t="shared" si="7"/>
        <v>150.56572737090517</v>
      </c>
      <c r="M66" s="16">
        <f t="shared" si="7"/>
        <v>134.43396590092695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114.4989380313878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217617763</v>
      </c>
      <c r="C67" s="24"/>
      <c r="D67" s="25">
        <v>220856692</v>
      </c>
      <c r="E67" s="26">
        <v>220856692</v>
      </c>
      <c r="F67" s="26">
        <v>25926660</v>
      </c>
      <c r="G67" s="26">
        <v>17947297</v>
      </c>
      <c r="H67" s="26">
        <v>19593301</v>
      </c>
      <c r="I67" s="26">
        <v>63467258</v>
      </c>
      <c r="J67" s="26">
        <v>17376421</v>
      </c>
      <c r="K67" s="26">
        <v>19566077</v>
      </c>
      <c r="L67" s="26">
        <v>16164199</v>
      </c>
      <c r="M67" s="26">
        <v>53106697</v>
      </c>
      <c r="N67" s="26"/>
      <c r="O67" s="26"/>
      <c r="P67" s="26"/>
      <c r="Q67" s="26"/>
      <c r="R67" s="26"/>
      <c r="S67" s="26"/>
      <c r="T67" s="26"/>
      <c r="U67" s="26"/>
      <c r="V67" s="26">
        <v>116573955</v>
      </c>
      <c r="W67" s="26">
        <v>104637318</v>
      </c>
      <c r="X67" s="26"/>
      <c r="Y67" s="25"/>
      <c r="Z67" s="27">
        <v>220856692</v>
      </c>
    </row>
    <row r="68" spans="1:26" ht="12.75" hidden="1">
      <c r="A68" s="37" t="s">
        <v>31</v>
      </c>
      <c r="B68" s="19">
        <v>90227756</v>
      </c>
      <c r="C68" s="19"/>
      <c r="D68" s="20">
        <v>103976211</v>
      </c>
      <c r="E68" s="21">
        <v>103976211</v>
      </c>
      <c r="F68" s="21">
        <v>12260057</v>
      </c>
      <c r="G68" s="21">
        <v>8292501</v>
      </c>
      <c r="H68" s="21">
        <v>8184225</v>
      </c>
      <c r="I68" s="21">
        <v>28736783</v>
      </c>
      <c r="J68" s="21">
        <v>8303786</v>
      </c>
      <c r="K68" s="21">
        <v>8183647</v>
      </c>
      <c r="L68" s="21">
        <v>6201083</v>
      </c>
      <c r="M68" s="21">
        <v>22688516</v>
      </c>
      <c r="N68" s="21"/>
      <c r="O68" s="21"/>
      <c r="P68" s="21"/>
      <c r="Q68" s="21"/>
      <c r="R68" s="21"/>
      <c r="S68" s="21"/>
      <c r="T68" s="21"/>
      <c r="U68" s="21"/>
      <c r="V68" s="21">
        <v>51425299</v>
      </c>
      <c r="W68" s="21">
        <v>51988104</v>
      </c>
      <c r="X68" s="21"/>
      <c r="Y68" s="20"/>
      <c r="Z68" s="23">
        <v>103976211</v>
      </c>
    </row>
    <row r="69" spans="1:26" ht="12.75" hidden="1">
      <c r="A69" s="38" t="s">
        <v>32</v>
      </c>
      <c r="B69" s="19">
        <v>119879874</v>
      </c>
      <c r="C69" s="19"/>
      <c r="D69" s="20">
        <v>108980508</v>
      </c>
      <c r="E69" s="21">
        <v>108980508</v>
      </c>
      <c r="F69" s="21">
        <v>12998968</v>
      </c>
      <c r="G69" s="21">
        <v>9077650</v>
      </c>
      <c r="H69" s="21">
        <v>10672760</v>
      </c>
      <c r="I69" s="21">
        <v>32749378</v>
      </c>
      <c r="J69" s="21">
        <v>8744333</v>
      </c>
      <c r="K69" s="21">
        <v>10684023</v>
      </c>
      <c r="L69" s="21">
        <v>9563100</v>
      </c>
      <c r="M69" s="21">
        <v>28991456</v>
      </c>
      <c r="N69" s="21"/>
      <c r="O69" s="21"/>
      <c r="P69" s="21"/>
      <c r="Q69" s="21"/>
      <c r="R69" s="21"/>
      <c r="S69" s="21"/>
      <c r="T69" s="21"/>
      <c r="U69" s="21"/>
      <c r="V69" s="21">
        <v>61740834</v>
      </c>
      <c r="W69" s="21">
        <v>48699227</v>
      </c>
      <c r="X69" s="21"/>
      <c r="Y69" s="20"/>
      <c r="Z69" s="23">
        <v>108980508</v>
      </c>
    </row>
    <row r="70" spans="1:26" ht="12.75" hidden="1">
      <c r="A70" s="39" t="s">
        <v>103</v>
      </c>
      <c r="B70" s="19">
        <v>59433879</v>
      </c>
      <c r="C70" s="19"/>
      <c r="D70" s="20">
        <v>61154609</v>
      </c>
      <c r="E70" s="21">
        <v>61154609</v>
      </c>
      <c r="F70" s="21">
        <v>7168810</v>
      </c>
      <c r="G70" s="21">
        <v>4033507</v>
      </c>
      <c r="H70" s="21">
        <v>5671307</v>
      </c>
      <c r="I70" s="21">
        <v>16873624</v>
      </c>
      <c r="J70" s="21">
        <v>5159626</v>
      </c>
      <c r="K70" s="21">
        <v>4832026</v>
      </c>
      <c r="L70" s="21">
        <v>4395933</v>
      </c>
      <c r="M70" s="21">
        <v>14387585</v>
      </c>
      <c r="N70" s="21"/>
      <c r="O70" s="21"/>
      <c r="P70" s="21"/>
      <c r="Q70" s="21"/>
      <c r="R70" s="21"/>
      <c r="S70" s="21"/>
      <c r="T70" s="21"/>
      <c r="U70" s="21"/>
      <c r="V70" s="21">
        <v>31261209</v>
      </c>
      <c r="W70" s="21">
        <v>30577301</v>
      </c>
      <c r="X70" s="21"/>
      <c r="Y70" s="20"/>
      <c r="Z70" s="23">
        <v>61154609</v>
      </c>
    </row>
    <row r="71" spans="1:26" ht="12.75" hidden="1">
      <c r="A71" s="39" t="s">
        <v>104</v>
      </c>
      <c r="B71" s="19">
        <v>33391478</v>
      </c>
      <c r="C71" s="19"/>
      <c r="D71" s="20">
        <v>27839773</v>
      </c>
      <c r="E71" s="21">
        <v>27839773</v>
      </c>
      <c r="F71" s="21">
        <v>3478998</v>
      </c>
      <c r="G71" s="21">
        <v>3106166</v>
      </c>
      <c r="H71" s="21">
        <v>2888338</v>
      </c>
      <c r="I71" s="21">
        <v>9473502</v>
      </c>
      <c r="J71" s="21">
        <v>478094</v>
      </c>
      <c r="K71" s="21">
        <v>3795390</v>
      </c>
      <c r="L71" s="21">
        <v>3011915</v>
      </c>
      <c r="M71" s="21">
        <v>7285399</v>
      </c>
      <c r="N71" s="21"/>
      <c r="O71" s="21"/>
      <c r="P71" s="21"/>
      <c r="Q71" s="21"/>
      <c r="R71" s="21"/>
      <c r="S71" s="21"/>
      <c r="T71" s="21"/>
      <c r="U71" s="21"/>
      <c r="V71" s="21">
        <v>16758901</v>
      </c>
      <c r="W71" s="21">
        <v>13919892</v>
      </c>
      <c r="X71" s="21"/>
      <c r="Y71" s="20"/>
      <c r="Z71" s="23">
        <v>27839773</v>
      </c>
    </row>
    <row r="72" spans="1:26" ht="12.75" hidden="1">
      <c r="A72" s="39" t="s">
        <v>105</v>
      </c>
      <c r="B72" s="19">
        <v>10188224</v>
      </c>
      <c r="C72" s="19"/>
      <c r="D72" s="20">
        <v>8404070</v>
      </c>
      <c r="E72" s="21">
        <v>8404070</v>
      </c>
      <c r="F72" s="21">
        <v>992529</v>
      </c>
      <c r="G72" s="21">
        <v>798671</v>
      </c>
      <c r="H72" s="21">
        <v>963512</v>
      </c>
      <c r="I72" s="21">
        <v>2754712</v>
      </c>
      <c r="J72" s="21">
        <v>1957010</v>
      </c>
      <c r="K72" s="21">
        <v>910060</v>
      </c>
      <c r="L72" s="21">
        <v>1008166</v>
      </c>
      <c r="M72" s="21">
        <v>3875236</v>
      </c>
      <c r="N72" s="21"/>
      <c r="O72" s="21"/>
      <c r="P72" s="21"/>
      <c r="Q72" s="21"/>
      <c r="R72" s="21"/>
      <c r="S72" s="21"/>
      <c r="T72" s="21"/>
      <c r="U72" s="21"/>
      <c r="V72" s="21">
        <v>6629948</v>
      </c>
      <c r="W72" s="21">
        <v>4202034</v>
      </c>
      <c r="X72" s="21"/>
      <c r="Y72" s="20"/>
      <c r="Z72" s="23">
        <v>8404070</v>
      </c>
    </row>
    <row r="73" spans="1:26" ht="12.75" hidden="1">
      <c r="A73" s="39" t="s">
        <v>106</v>
      </c>
      <c r="B73" s="19">
        <v>16866293</v>
      </c>
      <c r="C73" s="19"/>
      <c r="D73" s="20">
        <v>11582056</v>
      </c>
      <c r="E73" s="21">
        <v>11582056</v>
      </c>
      <c r="F73" s="21">
        <v>1358631</v>
      </c>
      <c r="G73" s="21">
        <v>1139306</v>
      </c>
      <c r="H73" s="21">
        <v>1149603</v>
      </c>
      <c r="I73" s="21">
        <v>3647540</v>
      </c>
      <c r="J73" s="21">
        <v>1149603</v>
      </c>
      <c r="K73" s="21">
        <v>1146547</v>
      </c>
      <c r="L73" s="21">
        <v>1147086</v>
      </c>
      <c r="M73" s="21">
        <v>3443236</v>
      </c>
      <c r="N73" s="21"/>
      <c r="O73" s="21"/>
      <c r="P73" s="21"/>
      <c r="Q73" s="21"/>
      <c r="R73" s="21"/>
      <c r="S73" s="21"/>
      <c r="T73" s="21"/>
      <c r="U73" s="21"/>
      <c r="V73" s="21">
        <v>7090776</v>
      </c>
      <c r="W73" s="21"/>
      <c r="X73" s="21"/>
      <c r="Y73" s="20"/>
      <c r="Z73" s="23">
        <v>11582056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7510133</v>
      </c>
      <c r="C75" s="28"/>
      <c r="D75" s="29">
        <v>7899973</v>
      </c>
      <c r="E75" s="30">
        <v>7899973</v>
      </c>
      <c r="F75" s="30">
        <v>667635</v>
      </c>
      <c r="G75" s="30">
        <v>577146</v>
      </c>
      <c r="H75" s="30">
        <v>736316</v>
      </c>
      <c r="I75" s="30">
        <v>1981097</v>
      </c>
      <c r="J75" s="30">
        <v>328302</v>
      </c>
      <c r="K75" s="30">
        <v>698407</v>
      </c>
      <c r="L75" s="30">
        <v>400016</v>
      </c>
      <c r="M75" s="30">
        <v>1426725</v>
      </c>
      <c r="N75" s="30"/>
      <c r="O75" s="30"/>
      <c r="P75" s="30"/>
      <c r="Q75" s="30"/>
      <c r="R75" s="30"/>
      <c r="S75" s="30"/>
      <c r="T75" s="30"/>
      <c r="U75" s="30"/>
      <c r="V75" s="30">
        <v>3407822</v>
      </c>
      <c r="W75" s="30">
        <v>3949987</v>
      </c>
      <c r="X75" s="30"/>
      <c r="Y75" s="29"/>
      <c r="Z75" s="31">
        <v>7899973</v>
      </c>
    </row>
    <row r="76" spans="1:26" ht="12.75" hidden="1">
      <c r="A76" s="42" t="s">
        <v>288</v>
      </c>
      <c r="B76" s="32">
        <v>196268990</v>
      </c>
      <c r="C76" s="32"/>
      <c r="D76" s="33">
        <v>203819888</v>
      </c>
      <c r="E76" s="34">
        <v>203819888</v>
      </c>
      <c r="F76" s="34">
        <v>14173414</v>
      </c>
      <c r="G76" s="34">
        <v>16769951</v>
      </c>
      <c r="H76" s="34">
        <v>16218223</v>
      </c>
      <c r="I76" s="34">
        <v>47161588</v>
      </c>
      <c r="J76" s="34">
        <v>17413938</v>
      </c>
      <c r="K76" s="34">
        <v>16197801</v>
      </c>
      <c r="L76" s="34">
        <v>15324355</v>
      </c>
      <c r="M76" s="34">
        <v>48936094</v>
      </c>
      <c r="N76" s="34"/>
      <c r="O76" s="34"/>
      <c r="P76" s="34"/>
      <c r="Q76" s="34"/>
      <c r="R76" s="34"/>
      <c r="S76" s="34"/>
      <c r="T76" s="34"/>
      <c r="U76" s="34"/>
      <c r="V76" s="34">
        <v>96097682</v>
      </c>
      <c r="W76" s="34">
        <v>119692422</v>
      </c>
      <c r="X76" s="34"/>
      <c r="Y76" s="33"/>
      <c r="Z76" s="35">
        <v>203819888</v>
      </c>
    </row>
    <row r="77" spans="1:26" ht="12.75" hidden="1">
      <c r="A77" s="37" t="s">
        <v>31</v>
      </c>
      <c r="B77" s="19">
        <v>82107252</v>
      </c>
      <c r="C77" s="19"/>
      <c r="D77" s="20">
        <v>95658114</v>
      </c>
      <c r="E77" s="21">
        <v>95658114</v>
      </c>
      <c r="F77" s="21">
        <v>6590623</v>
      </c>
      <c r="G77" s="21">
        <v>8132678</v>
      </c>
      <c r="H77" s="21">
        <v>8122119</v>
      </c>
      <c r="I77" s="21">
        <v>22845420</v>
      </c>
      <c r="J77" s="21">
        <v>8165773</v>
      </c>
      <c r="K77" s="21">
        <v>8372001</v>
      </c>
      <c r="L77" s="21">
        <v>7224697</v>
      </c>
      <c r="M77" s="21">
        <v>23762471</v>
      </c>
      <c r="N77" s="21"/>
      <c r="O77" s="21"/>
      <c r="P77" s="21"/>
      <c r="Q77" s="21"/>
      <c r="R77" s="21"/>
      <c r="S77" s="21"/>
      <c r="T77" s="21"/>
      <c r="U77" s="21"/>
      <c r="V77" s="21">
        <v>46607891</v>
      </c>
      <c r="W77" s="21">
        <v>61252314</v>
      </c>
      <c r="X77" s="21"/>
      <c r="Y77" s="20"/>
      <c r="Z77" s="23">
        <v>95658114</v>
      </c>
    </row>
    <row r="78" spans="1:26" ht="12.75" hidden="1">
      <c r="A78" s="38" t="s">
        <v>32</v>
      </c>
      <c r="B78" s="19">
        <v>105409022</v>
      </c>
      <c r="C78" s="19"/>
      <c r="D78" s="20">
        <v>100261801</v>
      </c>
      <c r="E78" s="21">
        <v>100261801</v>
      </c>
      <c r="F78" s="21">
        <v>6915125</v>
      </c>
      <c r="G78" s="21">
        <v>8057339</v>
      </c>
      <c r="H78" s="21">
        <v>7359787</v>
      </c>
      <c r="I78" s="21">
        <v>22332251</v>
      </c>
      <c r="J78" s="21">
        <v>8566714</v>
      </c>
      <c r="K78" s="21">
        <v>7191535</v>
      </c>
      <c r="L78" s="21">
        <v>7497371</v>
      </c>
      <c r="M78" s="21">
        <v>23255620</v>
      </c>
      <c r="N78" s="21"/>
      <c r="O78" s="21"/>
      <c r="P78" s="21"/>
      <c r="Q78" s="21"/>
      <c r="R78" s="21"/>
      <c r="S78" s="21"/>
      <c r="T78" s="21"/>
      <c r="U78" s="21"/>
      <c r="V78" s="21">
        <v>45587871</v>
      </c>
      <c r="W78" s="21">
        <v>54490121</v>
      </c>
      <c r="X78" s="21"/>
      <c r="Y78" s="20"/>
      <c r="Z78" s="23">
        <v>100261801</v>
      </c>
    </row>
    <row r="79" spans="1:26" ht="12.75" hidden="1">
      <c r="A79" s="39" t="s">
        <v>103</v>
      </c>
      <c r="B79" s="19">
        <v>54327209</v>
      </c>
      <c r="C79" s="19"/>
      <c r="D79" s="20">
        <v>56262240</v>
      </c>
      <c r="E79" s="21">
        <v>56262240</v>
      </c>
      <c r="F79" s="21">
        <v>3720263</v>
      </c>
      <c r="G79" s="21">
        <v>4549007</v>
      </c>
      <c r="H79" s="21">
        <v>3885329</v>
      </c>
      <c r="I79" s="21">
        <v>12154599</v>
      </c>
      <c r="J79" s="21">
        <v>4824883</v>
      </c>
      <c r="K79" s="21">
        <v>3791161</v>
      </c>
      <c r="L79" s="21">
        <v>4226967</v>
      </c>
      <c r="M79" s="21">
        <v>12843011</v>
      </c>
      <c r="N79" s="21"/>
      <c r="O79" s="21"/>
      <c r="P79" s="21"/>
      <c r="Q79" s="21"/>
      <c r="R79" s="21"/>
      <c r="S79" s="21"/>
      <c r="T79" s="21"/>
      <c r="U79" s="21"/>
      <c r="V79" s="21">
        <v>24997610</v>
      </c>
      <c r="W79" s="21">
        <v>30577301</v>
      </c>
      <c r="X79" s="21"/>
      <c r="Y79" s="20"/>
      <c r="Z79" s="23">
        <v>56262240</v>
      </c>
    </row>
    <row r="80" spans="1:26" ht="12.75" hidden="1">
      <c r="A80" s="39" t="s">
        <v>104</v>
      </c>
      <c r="B80" s="19">
        <v>25589671</v>
      </c>
      <c r="C80" s="19"/>
      <c r="D80" s="20">
        <v>25612591</v>
      </c>
      <c r="E80" s="21">
        <v>25612591</v>
      </c>
      <c r="F80" s="21">
        <v>1896483</v>
      </c>
      <c r="G80" s="21">
        <v>2074017</v>
      </c>
      <c r="H80" s="21">
        <v>1906157</v>
      </c>
      <c r="I80" s="21">
        <v>5876657</v>
      </c>
      <c r="J80" s="21">
        <v>2078159</v>
      </c>
      <c r="K80" s="21">
        <v>1915629</v>
      </c>
      <c r="L80" s="21">
        <v>1865885</v>
      </c>
      <c r="M80" s="21">
        <v>5859673</v>
      </c>
      <c r="N80" s="21"/>
      <c r="O80" s="21"/>
      <c r="P80" s="21"/>
      <c r="Q80" s="21"/>
      <c r="R80" s="21"/>
      <c r="S80" s="21"/>
      <c r="T80" s="21"/>
      <c r="U80" s="21"/>
      <c r="V80" s="21">
        <v>11736330</v>
      </c>
      <c r="W80" s="21">
        <v>13919892</v>
      </c>
      <c r="X80" s="21"/>
      <c r="Y80" s="20"/>
      <c r="Z80" s="23">
        <v>25612591</v>
      </c>
    </row>
    <row r="81" spans="1:26" ht="12.75" hidden="1">
      <c r="A81" s="39" t="s">
        <v>105</v>
      </c>
      <c r="B81" s="19">
        <v>6893959</v>
      </c>
      <c r="C81" s="19"/>
      <c r="D81" s="20">
        <v>7731744</v>
      </c>
      <c r="E81" s="21">
        <v>7731744</v>
      </c>
      <c r="F81" s="21">
        <v>545698</v>
      </c>
      <c r="G81" s="21">
        <v>551520</v>
      </c>
      <c r="H81" s="21">
        <v>715551</v>
      </c>
      <c r="I81" s="21">
        <v>1812769</v>
      </c>
      <c r="J81" s="21">
        <v>691796</v>
      </c>
      <c r="K81" s="21">
        <v>613563</v>
      </c>
      <c r="L81" s="21">
        <v>582042</v>
      </c>
      <c r="M81" s="21">
        <v>1887401</v>
      </c>
      <c r="N81" s="21"/>
      <c r="O81" s="21"/>
      <c r="P81" s="21"/>
      <c r="Q81" s="21"/>
      <c r="R81" s="21"/>
      <c r="S81" s="21"/>
      <c r="T81" s="21"/>
      <c r="U81" s="21"/>
      <c r="V81" s="21">
        <v>3700170</v>
      </c>
      <c r="W81" s="21">
        <v>4202034</v>
      </c>
      <c r="X81" s="21"/>
      <c r="Y81" s="20"/>
      <c r="Z81" s="23">
        <v>7731744</v>
      </c>
    </row>
    <row r="82" spans="1:26" ht="12.75" hidden="1">
      <c r="A82" s="39" t="s">
        <v>106</v>
      </c>
      <c r="B82" s="19">
        <v>11285493</v>
      </c>
      <c r="C82" s="19"/>
      <c r="D82" s="20">
        <v>10655492</v>
      </c>
      <c r="E82" s="21">
        <v>10655492</v>
      </c>
      <c r="F82" s="21">
        <v>737575</v>
      </c>
      <c r="G82" s="21">
        <v>873585</v>
      </c>
      <c r="H82" s="21">
        <v>842576</v>
      </c>
      <c r="I82" s="21">
        <v>2453736</v>
      </c>
      <c r="J82" s="21">
        <v>959835</v>
      </c>
      <c r="K82" s="21">
        <v>860016</v>
      </c>
      <c r="L82" s="21">
        <v>812939</v>
      </c>
      <c r="M82" s="21">
        <v>2632790</v>
      </c>
      <c r="N82" s="21"/>
      <c r="O82" s="21"/>
      <c r="P82" s="21"/>
      <c r="Q82" s="21"/>
      <c r="R82" s="21"/>
      <c r="S82" s="21"/>
      <c r="T82" s="21"/>
      <c r="U82" s="21"/>
      <c r="V82" s="21">
        <v>5086526</v>
      </c>
      <c r="W82" s="21">
        <v>5791026</v>
      </c>
      <c r="X82" s="21"/>
      <c r="Y82" s="20"/>
      <c r="Z82" s="23">
        <v>10655492</v>
      </c>
    </row>
    <row r="83" spans="1:26" ht="12.75" hidden="1">
      <c r="A83" s="39" t="s">
        <v>107</v>
      </c>
      <c r="B83" s="19">
        <v>7312690</v>
      </c>
      <c r="C83" s="19"/>
      <c r="D83" s="20">
        <v>-266</v>
      </c>
      <c r="E83" s="21">
        <v>-266</v>
      </c>
      <c r="F83" s="21">
        <v>15106</v>
      </c>
      <c r="G83" s="21">
        <v>9210</v>
      </c>
      <c r="H83" s="21">
        <v>10174</v>
      </c>
      <c r="I83" s="21">
        <v>34490</v>
      </c>
      <c r="J83" s="21">
        <v>12041</v>
      </c>
      <c r="K83" s="21">
        <v>11166</v>
      </c>
      <c r="L83" s="21">
        <v>9538</v>
      </c>
      <c r="M83" s="21">
        <v>32745</v>
      </c>
      <c r="N83" s="21"/>
      <c r="O83" s="21"/>
      <c r="P83" s="21"/>
      <c r="Q83" s="21"/>
      <c r="R83" s="21"/>
      <c r="S83" s="21"/>
      <c r="T83" s="21"/>
      <c r="U83" s="21"/>
      <c r="V83" s="21">
        <v>67235</v>
      </c>
      <c r="W83" s="21">
        <v>-132</v>
      </c>
      <c r="X83" s="21"/>
      <c r="Y83" s="20"/>
      <c r="Z83" s="23">
        <v>-266</v>
      </c>
    </row>
    <row r="84" spans="1:26" ht="12.75" hidden="1">
      <c r="A84" s="40" t="s">
        <v>110</v>
      </c>
      <c r="B84" s="28">
        <v>8752716</v>
      </c>
      <c r="C84" s="28"/>
      <c r="D84" s="29">
        <v>7899973</v>
      </c>
      <c r="E84" s="30">
        <v>7899973</v>
      </c>
      <c r="F84" s="30">
        <v>667666</v>
      </c>
      <c r="G84" s="30">
        <v>579934</v>
      </c>
      <c r="H84" s="30">
        <v>736317</v>
      </c>
      <c r="I84" s="30">
        <v>1983917</v>
      </c>
      <c r="J84" s="30">
        <v>681451</v>
      </c>
      <c r="K84" s="30">
        <v>634265</v>
      </c>
      <c r="L84" s="30">
        <v>602287</v>
      </c>
      <c r="M84" s="30">
        <v>1918003</v>
      </c>
      <c r="N84" s="30"/>
      <c r="O84" s="30"/>
      <c r="P84" s="30"/>
      <c r="Q84" s="30"/>
      <c r="R84" s="30"/>
      <c r="S84" s="30"/>
      <c r="T84" s="30"/>
      <c r="U84" s="30"/>
      <c r="V84" s="30">
        <v>3901920</v>
      </c>
      <c r="W84" s="30">
        <v>3949987</v>
      </c>
      <c r="X84" s="30"/>
      <c r="Y84" s="29"/>
      <c r="Z84" s="31">
        <v>7899973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14851000</v>
      </c>
      <c r="D5" s="357">
        <f t="shared" si="0"/>
        <v>0</v>
      </c>
      <c r="E5" s="356">
        <f t="shared" si="0"/>
        <v>6816000</v>
      </c>
      <c r="F5" s="358">
        <f t="shared" si="0"/>
        <v>6816000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3408000</v>
      </c>
      <c r="Y5" s="358">
        <f t="shared" si="0"/>
        <v>-3408000</v>
      </c>
      <c r="Z5" s="359">
        <f>+IF(X5&lt;&gt;0,+(Y5/X5)*100,0)</f>
        <v>-100</v>
      </c>
      <c r="AA5" s="360">
        <f>+AA6+AA8+AA11+AA13+AA15</f>
        <v>6816000</v>
      </c>
    </row>
    <row r="6" spans="1:27" ht="12.75">
      <c r="A6" s="361" t="s">
        <v>206</v>
      </c>
      <c r="B6" s="142"/>
      <c r="C6" s="60">
        <f>+C7</f>
        <v>6980000</v>
      </c>
      <c r="D6" s="340">
        <f aca="true" t="shared" si="1" ref="D6:AA6">+D7</f>
        <v>0</v>
      </c>
      <c r="E6" s="60">
        <f t="shared" si="1"/>
        <v>450000</v>
      </c>
      <c r="F6" s="59">
        <f t="shared" si="1"/>
        <v>450000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225000</v>
      </c>
      <c r="Y6" s="59">
        <f t="shared" si="1"/>
        <v>-225000</v>
      </c>
      <c r="Z6" s="61">
        <f>+IF(X6&lt;&gt;0,+(Y6/X6)*100,0)</f>
        <v>-100</v>
      </c>
      <c r="AA6" s="62">
        <f t="shared" si="1"/>
        <v>450000</v>
      </c>
    </row>
    <row r="7" spans="1:27" ht="12.75">
      <c r="A7" s="291" t="s">
        <v>230</v>
      </c>
      <c r="B7" s="142"/>
      <c r="C7" s="60">
        <v>6980000</v>
      </c>
      <c r="D7" s="340"/>
      <c r="E7" s="60">
        <v>450000</v>
      </c>
      <c r="F7" s="59">
        <v>450000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225000</v>
      </c>
      <c r="Y7" s="59">
        <v>-225000</v>
      </c>
      <c r="Z7" s="61">
        <v>-100</v>
      </c>
      <c r="AA7" s="62">
        <v>450000</v>
      </c>
    </row>
    <row r="8" spans="1:27" ht="12.75">
      <c r="A8" s="361" t="s">
        <v>207</v>
      </c>
      <c r="B8" s="142"/>
      <c r="C8" s="60">
        <f aca="true" t="shared" si="2" ref="C8:Y8">SUM(C9:C10)</f>
        <v>4318000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4318000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1356000</v>
      </c>
      <c r="D11" s="363">
        <f aca="true" t="shared" si="3" ref="D11:AA11">+D12</f>
        <v>0</v>
      </c>
      <c r="E11" s="362">
        <f t="shared" si="3"/>
        <v>1670000</v>
      </c>
      <c r="F11" s="364">
        <f t="shared" si="3"/>
        <v>1670000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835000</v>
      </c>
      <c r="Y11" s="364">
        <f t="shared" si="3"/>
        <v>-835000</v>
      </c>
      <c r="Z11" s="365">
        <f>+IF(X11&lt;&gt;0,+(Y11/X11)*100,0)</f>
        <v>-100</v>
      </c>
      <c r="AA11" s="366">
        <f t="shared" si="3"/>
        <v>1670000</v>
      </c>
    </row>
    <row r="12" spans="1:27" ht="12.75">
      <c r="A12" s="291" t="s">
        <v>233</v>
      </c>
      <c r="B12" s="136"/>
      <c r="C12" s="60">
        <v>1356000</v>
      </c>
      <c r="D12" s="340"/>
      <c r="E12" s="60">
        <v>1670000</v>
      </c>
      <c r="F12" s="59">
        <v>1670000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835000</v>
      </c>
      <c r="Y12" s="59">
        <v>-835000</v>
      </c>
      <c r="Z12" s="61">
        <v>-100</v>
      </c>
      <c r="AA12" s="62">
        <v>1670000</v>
      </c>
    </row>
    <row r="13" spans="1:27" ht="12.75">
      <c r="A13" s="361" t="s">
        <v>209</v>
      </c>
      <c r="B13" s="136"/>
      <c r="C13" s="275">
        <f>+C14</f>
        <v>88000</v>
      </c>
      <c r="D13" s="341">
        <f aca="true" t="shared" si="4" ref="D13:AA13">+D14</f>
        <v>0</v>
      </c>
      <c r="E13" s="275">
        <f t="shared" si="4"/>
        <v>595000</v>
      </c>
      <c r="F13" s="342">
        <f t="shared" si="4"/>
        <v>595000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297500</v>
      </c>
      <c r="Y13" s="342">
        <f t="shared" si="4"/>
        <v>-297500</v>
      </c>
      <c r="Z13" s="335">
        <f>+IF(X13&lt;&gt;0,+(Y13/X13)*100,0)</f>
        <v>-100</v>
      </c>
      <c r="AA13" s="273">
        <f t="shared" si="4"/>
        <v>595000</v>
      </c>
    </row>
    <row r="14" spans="1:27" ht="12.75">
      <c r="A14" s="291" t="s">
        <v>234</v>
      </c>
      <c r="B14" s="136"/>
      <c r="C14" s="60">
        <v>88000</v>
      </c>
      <c r="D14" s="340"/>
      <c r="E14" s="60">
        <v>595000</v>
      </c>
      <c r="F14" s="59">
        <v>595000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297500</v>
      </c>
      <c r="Y14" s="59">
        <v>-297500</v>
      </c>
      <c r="Z14" s="61">
        <v>-100</v>
      </c>
      <c r="AA14" s="62">
        <v>595000</v>
      </c>
    </row>
    <row r="15" spans="1:27" ht="12.75">
      <c r="A15" s="361" t="s">
        <v>210</v>
      </c>
      <c r="B15" s="136"/>
      <c r="C15" s="60">
        <f aca="true" t="shared" si="5" ref="C15:Y15">SUM(C16:C20)</f>
        <v>2109000</v>
      </c>
      <c r="D15" s="340">
        <f t="shared" si="5"/>
        <v>0</v>
      </c>
      <c r="E15" s="60">
        <f t="shared" si="5"/>
        <v>4101000</v>
      </c>
      <c r="F15" s="59">
        <f t="shared" si="5"/>
        <v>4101000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2050500</v>
      </c>
      <c r="Y15" s="59">
        <f t="shared" si="5"/>
        <v>-2050500</v>
      </c>
      <c r="Z15" s="61">
        <f>+IF(X15&lt;&gt;0,+(Y15/X15)*100,0)</f>
        <v>-100</v>
      </c>
      <c r="AA15" s="62">
        <f>SUM(AA16:AA20)</f>
        <v>4101000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2109000</v>
      </c>
      <c r="D20" s="340"/>
      <c r="E20" s="60">
        <v>4101000</v>
      </c>
      <c r="F20" s="59">
        <v>4101000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2050500</v>
      </c>
      <c r="Y20" s="59">
        <v>-2050500</v>
      </c>
      <c r="Z20" s="61">
        <v>-100</v>
      </c>
      <c r="AA20" s="62">
        <v>4101000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8000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>
        <v>8000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341000</v>
      </c>
      <c r="D40" s="344">
        <f t="shared" si="9"/>
        <v>0</v>
      </c>
      <c r="E40" s="343">
        <f t="shared" si="9"/>
        <v>10045574</v>
      </c>
      <c r="F40" s="345">
        <f t="shared" si="9"/>
        <v>10045574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5022787</v>
      </c>
      <c r="Y40" s="345">
        <f t="shared" si="9"/>
        <v>-5022787</v>
      </c>
      <c r="Z40" s="336">
        <f>+IF(X40&lt;&gt;0,+(Y40/X40)*100,0)</f>
        <v>-100</v>
      </c>
      <c r="AA40" s="350">
        <f>SUM(AA41:AA49)</f>
        <v>10045574</v>
      </c>
    </row>
    <row r="41" spans="1:27" ht="12.75">
      <c r="A41" s="361" t="s">
        <v>249</v>
      </c>
      <c r="B41" s="142"/>
      <c r="C41" s="362"/>
      <c r="D41" s="363"/>
      <c r="E41" s="362">
        <v>2092200</v>
      </c>
      <c r="F41" s="364">
        <v>2092200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1046100</v>
      </c>
      <c r="Y41" s="364">
        <v>-1046100</v>
      </c>
      <c r="Z41" s="365">
        <v>-100</v>
      </c>
      <c r="AA41" s="366">
        <v>2092200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341000</v>
      </c>
      <c r="D43" s="369"/>
      <c r="E43" s="305">
        <v>165282</v>
      </c>
      <c r="F43" s="370">
        <v>165282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82641</v>
      </c>
      <c r="Y43" s="370">
        <v>-82641</v>
      </c>
      <c r="Z43" s="371">
        <v>-100</v>
      </c>
      <c r="AA43" s="303">
        <v>165282</v>
      </c>
    </row>
    <row r="44" spans="1:27" ht="12.75">
      <c r="A44" s="361" t="s">
        <v>252</v>
      </c>
      <c r="B44" s="136"/>
      <c r="C44" s="60"/>
      <c r="D44" s="368"/>
      <c r="E44" s="54">
        <v>195548</v>
      </c>
      <c r="F44" s="53">
        <v>195548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97774</v>
      </c>
      <c r="Y44" s="53">
        <v>-97774</v>
      </c>
      <c r="Z44" s="94">
        <v>-100</v>
      </c>
      <c r="AA44" s="95">
        <v>195548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1250540</v>
      </c>
      <c r="F47" s="53">
        <v>1250540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625270</v>
      </c>
      <c r="Y47" s="53">
        <v>-625270</v>
      </c>
      <c r="Z47" s="94">
        <v>-100</v>
      </c>
      <c r="AA47" s="95">
        <v>1250540</v>
      </c>
    </row>
    <row r="48" spans="1:27" ht="12.75">
      <c r="A48" s="361" t="s">
        <v>256</v>
      </c>
      <c r="B48" s="136"/>
      <c r="C48" s="60"/>
      <c r="D48" s="368"/>
      <c r="E48" s="54">
        <v>868004</v>
      </c>
      <c r="F48" s="53">
        <v>868004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434002</v>
      </c>
      <c r="Y48" s="53">
        <v>-434002</v>
      </c>
      <c r="Z48" s="94">
        <v>-100</v>
      </c>
      <c r="AA48" s="95">
        <v>868004</v>
      </c>
    </row>
    <row r="49" spans="1:27" ht="12.75">
      <c r="A49" s="361" t="s">
        <v>93</v>
      </c>
      <c r="B49" s="136"/>
      <c r="C49" s="54"/>
      <c r="D49" s="368"/>
      <c r="E49" s="54">
        <v>5474000</v>
      </c>
      <c r="F49" s="53">
        <v>5474000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2737000</v>
      </c>
      <c r="Y49" s="53">
        <v>-2737000</v>
      </c>
      <c r="Z49" s="94">
        <v>-100</v>
      </c>
      <c r="AA49" s="95">
        <v>5474000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15200000</v>
      </c>
      <c r="D60" s="346">
        <f t="shared" si="14"/>
        <v>0</v>
      </c>
      <c r="E60" s="219">
        <f t="shared" si="14"/>
        <v>16861574</v>
      </c>
      <c r="F60" s="264">
        <f t="shared" si="14"/>
        <v>16861574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8430787</v>
      </c>
      <c r="Y60" s="264">
        <f t="shared" si="14"/>
        <v>-8430787</v>
      </c>
      <c r="Z60" s="337">
        <f>+IF(X60&lt;&gt;0,+(Y60/X60)*100,0)</f>
        <v>-100</v>
      </c>
      <c r="AA60" s="232">
        <f>+AA57+AA54+AA51+AA40+AA37+AA34+AA22+AA5</f>
        <v>16861574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185409734</v>
      </c>
      <c r="D5" s="153">
        <f>SUM(D6:D8)</f>
        <v>0</v>
      </c>
      <c r="E5" s="154">
        <f t="shared" si="0"/>
        <v>144636222</v>
      </c>
      <c r="F5" s="100">
        <f t="shared" si="0"/>
        <v>144636222</v>
      </c>
      <c r="G5" s="100">
        <f t="shared" si="0"/>
        <v>49844787</v>
      </c>
      <c r="H5" s="100">
        <f t="shared" si="0"/>
        <v>8802045</v>
      </c>
      <c r="I5" s="100">
        <f t="shared" si="0"/>
        <v>8664741</v>
      </c>
      <c r="J5" s="100">
        <f t="shared" si="0"/>
        <v>67311573</v>
      </c>
      <c r="K5" s="100">
        <f t="shared" si="0"/>
        <v>10409111</v>
      </c>
      <c r="L5" s="100">
        <f t="shared" si="0"/>
        <v>8964869</v>
      </c>
      <c r="M5" s="100">
        <f t="shared" si="0"/>
        <v>36908412</v>
      </c>
      <c r="N5" s="100">
        <f t="shared" si="0"/>
        <v>56282392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123593965</v>
      </c>
      <c r="X5" s="100">
        <f t="shared" si="0"/>
        <v>73420410</v>
      </c>
      <c r="Y5" s="100">
        <f t="shared" si="0"/>
        <v>50173555</v>
      </c>
      <c r="Z5" s="137">
        <f>+IF(X5&lt;&gt;0,+(Y5/X5)*100,0)</f>
        <v>68.33733971248594</v>
      </c>
      <c r="AA5" s="153">
        <f>SUM(AA6:AA8)</f>
        <v>144636222</v>
      </c>
    </row>
    <row r="6" spans="1:27" ht="12.75">
      <c r="A6" s="138" t="s">
        <v>75</v>
      </c>
      <c r="B6" s="136"/>
      <c r="C6" s="155">
        <v>4589246</v>
      </c>
      <c r="D6" s="155"/>
      <c r="E6" s="156">
        <v>4135450</v>
      </c>
      <c r="F6" s="60">
        <v>4135450</v>
      </c>
      <c r="G6" s="60">
        <v>4605577</v>
      </c>
      <c r="H6" s="60">
        <v>86957</v>
      </c>
      <c r="I6" s="60"/>
      <c r="J6" s="60">
        <v>4692534</v>
      </c>
      <c r="K6" s="60">
        <v>363512</v>
      </c>
      <c r="L6" s="60">
        <v>100000</v>
      </c>
      <c r="M6" s="60">
        <v>173913</v>
      </c>
      <c r="N6" s="60">
        <v>637425</v>
      </c>
      <c r="O6" s="60"/>
      <c r="P6" s="60"/>
      <c r="Q6" s="60"/>
      <c r="R6" s="60"/>
      <c r="S6" s="60"/>
      <c r="T6" s="60"/>
      <c r="U6" s="60"/>
      <c r="V6" s="60"/>
      <c r="W6" s="60">
        <v>5329959</v>
      </c>
      <c r="X6" s="60">
        <v>2217726</v>
      </c>
      <c r="Y6" s="60">
        <v>3112233</v>
      </c>
      <c r="Z6" s="140">
        <v>140.33</v>
      </c>
      <c r="AA6" s="155">
        <v>4135450</v>
      </c>
    </row>
    <row r="7" spans="1:27" ht="12.75">
      <c r="A7" s="138" t="s">
        <v>76</v>
      </c>
      <c r="B7" s="136"/>
      <c r="C7" s="157">
        <v>180284894</v>
      </c>
      <c r="D7" s="157"/>
      <c r="E7" s="158">
        <v>140500772</v>
      </c>
      <c r="F7" s="159">
        <v>140500772</v>
      </c>
      <c r="G7" s="159">
        <v>45238035</v>
      </c>
      <c r="H7" s="159">
        <v>8725533</v>
      </c>
      <c r="I7" s="159">
        <v>8664346</v>
      </c>
      <c r="J7" s="159">
        <v>62627914</v>
      </c>
      <c r="K7" s="159">
        <v>10029614</v>
      </c>
      <c r="L7" s="159">
        <v>8863903</v>
      </c>
      <c r="M7" s="159">
        <v>36734499</v>
      </c>
      <c r="N7" s="159">
        <v>55628016</v>
      </c>
      <c r="O7" s="159"/>
      <c r="P7" s="159"/>
      <c r="Q7" s="159"/>
      <c r="R7" s="159"/>
      <c r="S7" s="159"/>
      <c r="T7" s="159"/>
      <c r="U7" s="159"/>
      <c r="V7" s="159"/>
      <c r="W7" s="159">
        <v>118255930</v>
      </c>
      <c r="X7" s="159">
        <v>71202684</v>
      </c>
      <c r="Y7" s="159">
        <v>47053246</v>
      </c>
      <c r="Z7" s="141">
        <v>66.08</v>
      </c>
      <c r="AA7" s="157">
        <v>140500772</v>
      </c>
    </row>
    <row r="8" spans="1:27" ht="12.75">
      <c r="A8" s="138" t="s">
        <v>77</v>
      </c>
      <c r="B8" s="136"/>
      <c r="C8" s="155">
        <v>535594</v>
      </c>
      <c r="D8" s="155"/>
      <c r="E8" s="156"/>
      <c r="F8" s="60"/>
      <c r="G8" s="60">
        <v>1175</v>
      </c>
      <c r="H8" s="60">
        <v>-10445</v>
      </c>
      <c r="I8" s="60">
        <v>395</v>
      </c>
      <c r="J8" s="60">
        <v>-8875</v>
      </c>
      <c r="K8" s="60">
        <v>15985</v>
      </c>
      <c r="L8" s="60">
        <v>966</v>
      </c>
      <c r="M8" s="60"/>
      <c r="N8" s="60">
        <v>16951</v>
      </c>
      <c r="O8" s="60"/>
      <c r="P8" s="60"/>
      <c r="Q8" s="60"/>
      <c r="R8" s="60"/>
      <c r="S8" s="60"/>
      <c r="T8" s="60"/>
      <c r="U8" s="60"/>
      <c r="V8" s="60"/>
      <c r="W8" s="60">
        <v>8076</v>
      </c>
      <c r="X8" s="60"/>
      <c r="Y8" s="60">
        <v>8076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9864314</v>
      </c>
      <c r="D9" s="153">
        <f>SUM(D10:D14)</f>
        <v>0</v>
      </c>
      <c r="E9" s="154">
        <f t="shared" si="1"/>
        <v>10266068</v>
      </c>
      <c r="F9" s="100">
        <f t="shared" si="1"/>
        <v>10266068</v>
      </c>
      <c r="G9" s="100">
        <f t="shared" si="1"/>
        <v>569570</v>
      </c>
      <c r="H9" s="100">
        <f t="shared" si="1"/>
        <v>261847</v>
      </c>
      <c r="I9" s="100">
        <f t="shared" si="1"/>
        <v>215539</v>
      </c>
      <c r="J9" s="100">
        <f t="shared" si="1"/>
        <v>1046956</v>
      </c>
      <c r="K9" s="100">
        <f t="shared" si="1"/>
        <v>1788124</v>
      </c>
      <c r="L9" s="100">
        <f t="shared" si="1"/>
        <v>587661</v>
      </c>
      <c r="M9" s="100">
        <f t="shared" si="1"/>
        <v>628761</v>
      </c>
      <c r="N9" s="100">
        <f t="shared" si="1"/>
        <v>3004546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4051502</v>
      </c>
      <c r="X9" s="100">
        <f t="shared" si="1"/>
        <v>5132196</v>
      </c>
      <c r="Y9" s="100">
        <f t="shared" si="1"/>
        <v>-1080694</v>
      </c>
      <c r="Z9" s="137">
        <f>+IF(X9&lt;&gt;0,+(Y9/X9)*100,0)</f>
        <v>-21.057145907911547</v>
      </c>
      <c r="AA9" s="153">
        <f>SUM(AA10:AA14)</f>
        <v>10266068</v>
      </c>
    </row>
    <row r="10" spans="1:27" ht="12.75">
      <c r="A10" s="138" t="s">
        <v>79</v>
      </c>
      <c r="B10" s="136"/>
      <c r="C10" s="155">
        <v>3144210</v>
      </c>
      <c r="D10" s="155"/>
      <c r="E10" s="156">
        <v>3059949</v>
      </c>
      <c r="F10" s="60">
        <v>3059949</v>
      </c>
      <c r="G10" s="60">
        <v>11506</v>
      </c>
      <c r="H10" s="60">
        <v>11689</v>
      </c>
      <c r="I10" s="60">
        <v>17188</v>
      </c>
      <c r="J10" s="60">
        <v>40383</v>
      </c>
      <c r="K10" s="60">
        <v>257012</v>
      </c>
      <c r="L10" s="60">
        <v>211831</v>
      </c>
      <c r="M10" s="60">
        <v>369832</v>
      </c>
      <c r="N10" s="60">
        <v>838675</v>
      </c>
      <c r="O10" s="60"/>
      <c r="P10" s="60"/>
      <c r="Q10" s="60"/>
      <c r="R10" s="60"/>
      <c r="S10" s="60"/>
      <c r="T10" s="60"/>
      <c r="U10" s="60"/>
      <c r="V10" s="60"/>
      <c r="W10" s="60">
        <v>879058</v>
      </c>
      <c r="X10" s="60">
        <v>1529973</v>
      </c>
      <c r="Y10" s="60">
        <v>-650915</v>
      </c>
      <c r="Z10" s="140">
        <v>-42.54</v>
      </c>
      <c r="AA10" s="155">
        <v>3059949</v>
      </c>
    </row>
    <row r="11" spans="1:27" ht="12.75">
      <c r="A11" s="138" t="s">
        <v>80</v>
      </c>
      <c r="B11" s="136"/>
      <c r="C11" s="155">
        <v>4951714</v>
      </c>
      <c r="D11" s="155"/>
      <c r="E11" s="156">
        <v>230368</v>
      </c>
      <c r="F11" s="60">
        <v>230368</v>
      </c>
      <c r="G11" s="60">
        <v>25934</v>
      </c>
      <c r="H11" s="60">
        <v>28993</v>
      </c>
      <c r="I11" s="60">
        <v>22747</v>
      </c>
      <c r="J11" s="60">
        <v>77674</v>
      </c>
      <c r="K11" s="60">
        <v>6623</v>
      </c>
      <c r="L11" s="60">
        <v>16920</v>
      </c>
      <c r="M11" s="60">
        <v>27499</v>
      </c>
      <c r="N11" s="60">
        <v>51042</v>
      </c>
      <c r="O11" s="60"/>
      <c r="P11" s="60"/>
      <c r="Q11" s="60"/>
      <c r="R11" s="60"/>
      <c r="S11" s="60"/>
      <c r="T11" s="60"/>
      <c r="U11" s="60"/>
      <c r="V11" s="60"/>
      <c r="W11" s="60">
        <v>128716</v>
      </c>
      <c r="X11" s="60">
        <v>114346</v>
      </c>
      <c r="Y11" s="60">
        <v>14370</v>
      </c>
      <c r="Z11" s="140">
        <v>12.57</v>
      </c>
      <c r="AA11" s="155">
        <v>230368</v>
      </c>
    </row>
    <row r="12" spans="1:27" ht="12.75">
      <c r="A12" s="138" t="s">
        <v>81</v>
      </c>
      <c r="B12" s="136"/>
      <c r="C12" s="155">
        <v>386207</v>
      </c>
      <c r="D12" s="155"/>
      <c r="E12" s="156">
        <v>1276501</v>
      </c>
      <c r="F12" s="60">
        <v>1276501</v>
      </c>
      <c r="G12" s="60">
        <v>2401</v>
      </c>
      <c r="H12" s="60">
        <v>6355</v>
      </c>
      <c r="I12" s="60">
        <v>1721</v>
      </c>
      <c r="J12" s="60">
        <v>10477</v>
      </c>
      <c r="K12" s="60">
        <v>106375</v>
      </c>
      <c r="L12" s="60">
        <v>181662</v>
      </c>
      <c r="M12" s="60">
        <v>60209</v>
      </c>
      <c r="N12" s="60">
        <v>348246</v>
      </c>
      <c r="O12" s="60"/>
      <c r="P12" s="60"/>
      <c r="Q12" s="60"/>
      <c r="R12" s="60"/>
      <c r="S12" s="60"/>
      <c r="T12" s="60"/>
      <c r="U12" s="60"/>
      <c r="V12" s="60"/>
      <c r="W12" s="60">
        <v>358723</v>
      </c>
      <c r="X12" s="60">
        <v>638250</v>
      </c>
      <c r="Y12" s="60">
        <v>-279527</v>
      </c>
      <c r="Z12" s="140">
        <v>-43.8</v>
      </c>
      <c r="AA12" s="155">
        <v>1276501</v>
      </c>
    </row>
    <row r="13" spans="1:27" ht="12.75">
      <c r="A13" s="138" t="s">
        <v>82</v>
      </c>
      <c r="B13" s="136"/>
      <c r="C13" s="155">
        <v>21023</v>
      </c>
      <c r="D13" s="155"/>
      <c r="E13" s="156">
        <v>4032716</v>
      </c>
      <c r="F13" s="60">
        <v>4032716</v>
      </c>
      <c r="G13" s="60">
        <v>197523</v>
      </c>
      <c r="H13" s="60">
        <v>207569</v>
      </c>
      <c r="I13" s="60">
        <v>167313</v>
      </c>
      <c r="J13" s="60">
        <v>572405</v>
      </c>
      <c r="K13" s="60">
        <v>323337</v>
      </c>
      <c r="L13" s="60">
        <v>169301</v>
      </c>
      <c r="M13" s="60">
        <v>162712</v>
      </c>
      <c r="N13" s="60">
        <v>655350</v>
      </c>
      <c r="O13" s="60"/>
      <c r="P13" s="60"/>
      <c r="Q13" s="60"/>
      <c r="R13" s="60"/>
      <c r="S13" s="60"/>
      <c r="T13" s="60"/>
      <c r="U13" s="60"/>
      <c r="V13" s="60"/>
      <c r="W13" s="60">
        <v>1227755</v>
      </c>
      <c r="X13" s="60">
        <v>2016357</v>
      </c>
      <c r="Y13" s="60">
        <v>-788602</v>
      </c>
      <c r="Z13" s="140">
        <v>-39.11</v>
      </c>
      <c r="AA13" s="155">
        <v>4032716</v>
      </c>
    </row>
    <row r="14" spans="1:27" ht="12.75">
      <c r="A14" s="138" t="s">
        <v>83</v>
      </c>
      <c r="B14" s="136"/>
      <c r="C14" s="157">
        <v>1361160</v>
      </c>
      <c r="D14" s="157"/>
      <c r="E14" s="158">
        <v>1666534</v>
      </c>
      <c r="F14" s="159">
        <v>1666534</v>
      </c>
      <c r="G14" s="159">
        <v>332206</v>
      </c>
      <c r="H14" s="159">
        <v>7241</v>
      </c>
      <c r="I14" s="159">
        <v>6570</v>
      </c>
      <c r="J14" s="159">
        <v>346017</v>
      </c>
      <c r="K14" s="159">
        <v>1094777</v>
      </c>
      <c r="L14" s="159">
        <v>7947</v>
      </c>
      <c r="M14" s="159">
        <v>8509</v>
      </c>
      <c r="N14" s="159">
        <v>1111233</v>
      </c>
      <c r="O14" s="159"/>
      <c r="P14" s="159"/>
      <c r="Q14" s="159"/>
      <c r="R14" s="159"/>
      <c r="S14" s="159"/>
      <c r="T14" s="159"/>
      <c r="U14" s="159"/>
      <c r="V14" s="159"/>
      <c r="W14" s="159">
        <v>1457250</v>
      </c>
      <c r="X14" s="159">
        <v>833270</v>
      </c>
      <c r="Y14" s="159">
        <v>623980</v>
      </c>
      <c r="Z14" s="141">
        <v>74.88</v>
      </c>
      <c r="AA14" s="157">
        <v>1666534</v>
      </c>
    </row>
    <row r="15" spans="1:27" ht="12.75">
      <c r="A15" s="135" t="s">
        <v>84</v>
      </c>
      <c r="B15" s="142"/>
      <c r="C15" s="153">
        <f aca="true" t="shared" si="2" ref="C15:Y15">SUM(C16:C18)</f>
        <v>23465833</v>
      </c>
      <c r="D15" s="153">
        <f>SUM(D16:D18)</f>
        <v>0</v>
      </c>
      <c r="E15" s="154">
        <f t="shared" si="2"/>
        <v>9942315</v>
      </c>
      <c r="F15" s="100">
        <f t="shared" si="2"/>
        <v>9942315</v>
      </c>
      <c r="G15" s="100">
        <f t="shared" si="2"/>
        <v>1175353</v>
      </c>
      <c r="H15" s="100">
        <f t="shared" si="2"/>
        <v>1339606</v>
      </c>
      <c r="I15" s="100">
        <f t="shared" si="2"/>
        <v>933079</v>
      </c>
      <c r="J15" s="100">
        <f t="shared" si="2"/>
        <v>3448038</v>
      </c>
      <c r="K15" s="100">
        <f t="shared" si="2"/>
        <v>1544462</v>
      </c>
      <c r="L15" s="100">
        <f t="shared" si="2"/>
        <v>1684176</v>
      </c>
      <c r="M15" s="100">
        <f t="shared" si="2"/>
        <v>1752735</v>
      </c>
      <c r="N15" s="100">
        <f t="shared" si="2"/>
        <v>4981373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8429411</v>
      </c>
      <c r="X15" s="100">
        <f t="shared" si="2"/>
        <v>6142764</v>
      </c>
      <c r="Y15" s="100">
        <f t="shared" si="2"/>
        <v>2286647</v>
      </c>
      <c r="Z15" s="137">
        <f>+IF(X15&lt;&gt;0,+(Y15/X15)*100,0)</f>
        <v>37.225050482160796</v>
      </c>
      <c r="AA15" s="153">
        <f>SUM(AA16:AA18)</f>
        <v>9942315</v>
      </c>
    </row>
    <row r="16" spans="1:27" ht="12.75">
      <c r="A16" s="138" t="s">
        <v>85</v>
      </c>
      <c r="B16" s="136"/>
      <c r="C16" s="155">
        <v>5586427</v>
      </c>
      <c r="D16" s="155"/>
      <c r="E16" s="156">
        <v>3405775</v>
      </c>
      <c r="F16" s="60">
        <v>3405775</v>
      </c>
      <c r="G16" s="60">
        <v>745453</v>
      </c>
      <c r="H16" s="60">
        <v>1418177</v>
      </c>
      <c r="I16" s="60">
        <v>781580</v>
      </c>
      <c r="J16" s="60">
        <v>2945210</v>
      </c>
      <c r="K16" s="60">
        <v>1239200</v>
      </c>
      <c r="L16" s="60">
        <v>1084164</v>
      </c>
      <c r="M16" s="60">
        <v>694544</v>
      </c>
      <c r="N16" s="60">
        <v>3017908</v>
      </c>
      <c r="O16" s="60"/>
      <c r="P16" s="60"/>
      <c r="Q16" s="60"/>
      <c r="R16" s="60"/>
      <c r="S16" s="60"/>
      <c r="T16" s="60"/>
      <c r="U16" s="60"/>
      <c r="V16" s="60"/>
      <c r="W16" s="60">
        <v>5963118</v>
      </c>
      <c r="X16" s="60">
        <v>2373115</v>
      </c>
      <c r="Y16" s="60">
        <v>3590003</v>
      </c>
      <c r="Z16" s="140">
        <v>151.28</v>
      </c>
      <c r="AA16" s="155">
        <v>3405775</v>
      </c>
    </row>
    <row r="17" spans="1:27" ht="12.75">
      <c r="A17" s="138" t="s">
        <v>86</v>
      </c>
      <c r="B17" s="136"/>
      <c r="C17" s="155">
        <v>16602623</v>
      </c>
      <c r="D17" s="155"/>
      <c r="E17" s="156">
        <v>5068885</v>
      </c>
      <c r="F17" s="60">
        <v>5068885</v>
      </c>
      <c r="G17" s="60">
        <v>351951</v>
      </c>
      <c r="H17" s="60">
        <v>-124907</v>
      </c>
      <c r="I17" s="60">
        <v>82725</v>
      </c>
      <c r="J17" s="60">
        <v>309769</v>
      </c>
      <c r="K17" s="60">
        <v>183189</v>
      </c>
      <c r="L17" s="60">
        <v>523590</v>
      </c>
      <c r="M17" s="60">
        <v>451135</v>
      </c>
      <c r="N17" s="60">
        <v>1157914</v>
      </c>
      <c r="O17" s="60"/>
      <c r="P17" s="60"/>
      <c r="Q17" s="60"/>
      <c r="R17" s="60"/>
      <c r="S17" s="60"/>
      <c r="T17" s="60"/>
      <c r="U17" s="60"/>
      <c r="V17" s="60"/>
      <c r="W17" s="60">
        <v>1467683</v>
      </c>
      <c r="X17" s="60">
        <v>3034436</v>
      </c>
      <c r="Y17" s="60">
        <v>-1566753</v>
      </c>
      <c r="Z17" s="140">
        <v>-51.63</v>
      </c>
      <c r="AA17" s="155">
        <v>5068885</v>
      </c>
    </row>
    <row r="18" spans="1:27" ht="12.75">
      <c r="A18" s="138" t="s">
        <v>87</v>
      </c>
      <c r="B18" s="136"/>
      <c r="C18" s="155">
        <v>1276783</v>
      </c>
      <c r="D18" s="155"/>
      <c r="E18" s="156">
        <v>1467655</v>
      </c>
      <c r="F18" s="60">
        <v>1467655</v>
      </c>
      <c r="G18" s="60">
        <v>77949</v>
      </c>
      <c r="H18" s="60">
        <v>46336</v>
      </c>
      <c r="I18" s="60">
        <v>68774</v>
      </c>
      <c r="J18" s="60">
        <v>193059</v>
      </c>
      <c r="K18" s="60">
        <v>122073</v>
      </c>
      <c r="L18" s="60">
        <v>76422</v>
      </c>
      <c r="M18" s="60">
        <v>607056</v>
      </c>
      <c r="N18" s="60">
        <v>805551</v>
      </c>
      <c r="O18" s="60"/>
      <c r="P18" s="60"/>
      <c r="Q18" s="60"/>
      <c r="R18" s="60"/>
      <c r="S18" s="60"/>
      <c r="T18" s="60"/>
      <c r="U18" s="60"/>
      <c r="V18" s="60"/>
      <c r="W18" s="60">
        <v>998610</v>
      </c>
      <c r="X18" s="60">
        <v>735213</v>
      </c>
      <c r="Y18" s="60">
        <v>263397</v>
      </c>
      <c r="Z18" s="140">
        <v>35.83</v>
      </c>
      <c r="AA18" s="155">
        <v>1467655</v>
      </c>
    </row>
    <row r="19" spans="1:27" ht="12.75">
      <c r="A19" s="135" t="s">
        <v>88</v>
      </c>
      <c r="B19" s="142"/>
      <c r="C19" s="153">
        <f aca="true" t="shared" si="3" ref="C19:Y19">SUM(C20:C23)</f>
        <v>141166255</v>
      </c>
      <c r="D19" s="153">
        <f>SUM(D20:D23)</f>
        <v>0</v>
      </c>
      <c r="E19" s="154">
        <f t="shared" si="3"/>
        <v>196950937</v>
      </c>
      <c r="F19" s="100">
        <f t="shared" si="3"/>
        <v>196950937</v>
      </c>
      <c r="G19" s="100">
        <f t="shared" si="3"/>
        <v>13744968</v>
      </c>
      <c r="H19" s="100">
        <f t="shared" si="3"/>
        <v>9736950</v>
      </c>
      <c r="I19" s="100">
        <f t="shared" si="3"/>
        <v>11745548</v>
      </c>
      <c r="J19" s="100">
        <f t="shared" si="3"/>
        <v>35227466</v>
      </c>
      <c r="K19" s="100">
        <f t="shared" si="3"/>
        <v>15756022</v>
      </c>
      <c r="L19" s="100">
        <f t="shared" si="3"/>
        <v>16859164</v>
      </c>
      <c r="M19" s="100">
        <f t="shared" si="3"/>
        <v>10914740</v>
      </c>
      <c r="N19" s="100">
        <f t="shared" si="3"/>
        <v>43529926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78757392</v>
      </c>
      <c r="X19" s="100">
        <f t="shared" si="3"/>
        <v>98475471</v>
      </c>
      <c r="Y19" s="100">
        <f t="shared" si="3"/>
        <v>-19718079</v>
      </c>
      <c r="Z19" s="137">
        <f>+IF(X19&lt;&gt;0,+(Y19/X19)*100,0)</f>
        <v>-20.02334063474548</v>
      </c>
      <c r="AA19" s="153">
        <f>SUM(AA20:AA23)</f>
        <v>196950937</v>
      </c>
    </row>
    <row r="20" spans="1:27" ht="12.75">
      <c r="A20" s="138" t="s">
        <v>89</v>
      </c>
      <c r="B20" s="136"/>
      <c r="C20" s="155">
        <v>61347984</v>
      </c>
      <c r="D20" s="155"/>
      <c r="E20" s="156">
        <v>68709821</v>
      </c>
      <c r="F20" s="60">
        <v>68709821</v>
      </c>
      <c r="G20" s="60">
        <v>7244506</v>
      </c>
      <c r="H20" s="60">
        <v>4153460</v>
      </c>
      <c r="I20" s="60">
        <v>5749050</v>
      </c>
      <c r="J20" s="60">
        <v>17147016</v>
      </c>
      <c r="K20" s="60">
        <v>5789047</v>
      </c>
      <c r="L20" s="60">
        <v>4908015</v>
      </c>
      <c r="M20" s="60">
        <v>4451705</v>
      </c>
      <c r="N20" s="60">
        <v>15148767</v>
      </c>
      <c r="O20" s="60"/>
      <c r="P20" s="60"/>
      <c r="Q20" s="60"/>
      <c r="R20" s="60"/>
      <c r="S20" s="60"/>
      <c r="T20" s="60"/>
      <c r="U20" s="60"/>
      <c r="V20" s="60"/>
      <c r="W20" s="60">
        <v>32295783</v>
      </c>
      <c r="X20" s="60">
        <v>34354905</v>
      </c>
      <c r="Y20" s="60">
        <v>-2059122</v>
      </c>
      <c r="Z20" s="140">
        <v>-5.99</v>
      </c>
      <c r="AA20" s="155">
        <v>68709821</v>
      </c>
    </row>
    <row r="21" spans="1:27" ht="12.75">
      <c r="A21" s="138" t="s">
        <v>90</v>
      </c>
      <c r="B21" s="136"/>
      <c r="C21" s="155">
        <v>51403245</v>
      </c>
      <c r="D21" s="155"/>
      <c r="E21" s="156">
        <v>76485905</v>
      </c>
      <c r="F21" s="60">
        <v>76485905</v>
      </c>
      <c r="G21" s="60">
        <v>3637259</v>
      </c>
      <c r="H21" s="60">
        <v>3220100</v>
      </c>
      <c r="I21" s="60">
        <v>3053691</v>
      </c>
      <c r="J21" s="60">
        <v>9911050</v>
      </c>
      <c r="K21" s="60">
        <v>2650792</v>
      </c>
      <c r="L21" s="60">
        <v>9418396</v>
      </c>
      <c r="M21" s="60">
        <v>3828584</v>
      </c>
      <c r="N21" s="60">
        <v>15897772</v>
      </c>
      <c r="O21" s="60"/>
      <c r="P21" s="60"/>
      <c r="Q21" s="60"/>
      <c r="R21" s="60"/>
      <c r="S21" s="60"/>
      <c r="T21" s="60"/>
      <c r="U21" s="60"/>
      <c r="V21" s="60"/>
      <c r="W21" s="60">
        <v>25808822</v>
      </c>
      <c r="X21" s="60">
        <v>38242962</v>
      </c>
      <c r="Y21" s="60">
        <v>-12434140</v>
      </c>
      <c r="Z21" s="140">
        <v>-32.51</v>
      </c>
      <c r="AA21" s="155">
        <v>76485905</v>
      </c>
    </row>
    <row r="22" spans="1:27" ht="12.75">
      <c r="A22" s="138" t="s">
        <v>91</v>
      </c>
      <c r="B22" s="136"/>
      <c r="C22" s="157">
        <v>10511750</v>
      </c>
      <c r="D22" s="157"/>
      <c r="E22" s="158">
        <v>23717704</v>
      </c>
      <c r="F22" s="159">
        <v>23717704</v>
      </c>
      <c r="G22" s="159">
        <v>1027581</v>
      </c>
      <c r="H22" s="159">
        <v>820371</v>
      </c>
      <c r="I22" s="159">
        <v>1373682</v>
      </c>
      <c r="J22" s="159">
        <v>3221634</v>
      </c>
      <c r="K22" s="159">
        <v>4795292</v>
      </c>
      <c r="L22" s="159">
        <v>952150</v>
      </c>
      <c r="M22" s="159">
        <v>1049751</v>
      </c>
      <c r="N22" s="159">
        <v>6797193</v>
      </c>
      <c r="O22" s="159"/>
      <c r="P22" s="159"/>
      <c r="Q22" s="159"/>
      <c r="R22" s="159"/>
      <c r="S22" s="159"/>
      <c r="T22" s="159"/>
      <c r="U22" s="159"/>
      <c r="V22" s="159"/>
      <c r="W22" s="159">
        <v>10018827</v>
      </c>
      <c r="X22" s="159">
        <v>11858850</v>
      </c>
      <c r="Y22" s="159">
        <v>-1840023</v>
      </c>
      <c r="Z22" s="141">
        <v>-15.52</v>
      </c>
      <c r="AA22" s="157">
        <v>23717704</v>
      </c>
    </row>
    <row r="23" spans="1:27" ht="12.75">
      <c r="A23" s="138" t="s">
        <v>92</v>
      </c>
      <c r="B23" s="136"/>
      <c r="C23" s="155">
        <v>17903276</v>
      </c>
      <c r="D23" s="155"/>
      <c r="E23" s="156">
        <v>28037507</v>
      </c>
      <c r="F23" s="60">
        <v>28037507</v>
      </c>
      <c r="G23" s="60">
        <v>1835622</v>
      </c>
      <c r="H23" s="60">
        <v>1543019</v>
      </c>
      <c r="I23" s="60">
        <v>1569125</v>
      </c>
      <c r="J23" s="60">
        <v>4947766</v>
      </c>
      <c r="K23" s="60">
        <v>2520891</v>
      </c>
      <c r="L23" s="60">
        <v>1580603</v>
      </c>
      <c r="M23" s="60">
        <v>1584700</v>
      </c>
      <c r="N23" s="60">
        <v>5686194</v>
      </c>
      <c r="O23" s="60"/>
      <c r="P23" s="60"/>
      <c r="Q23" s="60"/>
      <c r="R23" s="60"/>
      <c r="S23" s="60"/>
      <c r="T23" s="60"/>
      <c r="U23" s="60"/>
      <c r="V23" s="60"/>
      <c r="W23" s="60">
        <v>10633960</v>
      </c>
      <c r="X23" s="60">
        <v>14018754</v>
      </c>
      <c r="Y23" s="60">
        <v>-3384794</v>
      </c>
      <c r="Z23" s="140">
        <v>-24.14</v>
      </c>
      <c r="AA23" s="155">
        <v>28037507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7704402</v>
      </c>
      <c r="F24" s="100">
        <v>7704402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3852204</v>
      </c>
      <c r="Y24" s="100">
        <v>-3852204</v>
      </c>
      <c r="Z24" s="137">
        <v>-100</v>
      </c>
      <c r="AA24" s="153">
        <v>7704402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359906136</v>
      </c>
      <c r="D25" s="168">
        <f>+D5+D9+D15+D19+D24</f>
        <v>0</v>
      </c>
      <c r="E25" s="169">
        <f t="shared" si="4"/>
        <v>369499944</v>
      </c>
      <c r="F25" s="73">
        <f t="shared" si="4"/>
        <v>369499944</v>
      </c>
      <c r="G25" s="73">
        <f t="shared" si="4"/>
        <v>65334678</v>
      </c>
      <c r="H25" s="73">
        <f t="shared" si="4"/>
        <v>20140448</v>
      </c>
      <c r="I25" s="73">
        <f t="shared" si="4"/>
        <v>21558907</v>
      </c>
      <c r="J25" s="73">
        <f t="shared" si="4"/>
        <v>107034033</v>
      </c>
      <c r="K25" s="73">
        <f t="shared" si="4"/>
        <v>29497719</v>
      </c>
      <c r="L25" s="73">
        <f t="shared" si="4"/>
        <v>28095870</v>
      </c>
      <c r="M25" s="73">
        <f t="shared" si="4"/>
        <v>50204648</v>
      </c>
      <c r="N25" s="73">
        <f t="shared" si="4"/>
        <v>107798237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214832270</v>
      </c>
      <c r="X25" s="73">
        <f t="shared" si="4"/>
        <v>187023045</v>
      </c>
      <c r="Y25" s="73">
        <f t="shared" si="4"/>
        <v>27809225</v>
      </c>
      <c r="Z25" s="170">
        <f>+IF(X25&lt;&gt;0,+(Y25/X25)*100,0)</f>
        <v>14.869410879284956</v>
      </c>
      <c r="AA25" s="168">
        <f>+AA5+AA9+AA15+AA19+AA24</f>
        <v>369499944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111285468</v>
      </c>
      <c r="D28" s="153">
        <f>SUM(D29:D31)</f>
        <v>0</v>
      </c>
      <c r="E28" s="154">
        <f t="shared" si="5"/>
        <v>129936171</v>
      </c>
      <c r="F28" s="100">
        <f t="shared" si="5"/>
        <v>129936171</v>
      </c>
      <c r="G28" s="100">
        <f t="shared" si="5"/>
        <v>2059624</v>
      </c>
      <c r="H28" s="100">
        <f t="shared" si="5"/>
        <v>4644605</v>
      </c>
      <c r="I28" s="100">
        <f t="shared" si="5"/>
        <v>13437167</v>
      </c>
      <c r="J28" s="100">
        <f t="shared" si="5"/>
        <v>20141396</v>
      </c>
      <c r="K28" s="100">
        <f t="shared" si="5"/>
        <v>5965464</v>
      </c>
      <c r="L28" s="100">
        <f t="shared" si="5"/>
        <v>7115953</v>
      </c>
      <c r="M28" s="100">
        <f t="shared" si="5"/>
        <v>10181632</v>
      </c>
      <c r="N28" s="100">
        <f t="shared" si="5"/>
        <v>23263049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43404445</v>
      </c>
      <c r="X28" s="100">
        <f t="shared" si="5"/>
        <v>65460220</v>
      </c>
      <c r="Y28" s="100">
        <f t="shared" si="5"/>
        <v>-22055775</v>
      </c>
      <c r="Z28" s="137">
        <f>+IF(X28&lt;&gt;0,+(Y28/X28)*100,0)</f>
        <v>-33.69340188590873</v>
      </c>
      <c r="AA28" s="153">
        <f>SUM(AA29:AA31)</f>
        <v>129936171</v>
      </c>
    </row>
    <row r="29" spans="1:27" ht="12.75">
      <c r="A29" s="138" t="s">
        <v>75</v>
      </c>
      <c r="B29" s="136"/>
      <c r="C29" s="155">
        <v>31836305</v>
      </c>
      <c r="D29" s="155"/>
      <c r="E29" s="156">
        <v>33200395</v>
      </c>
      <c r="F29" s="60">
        <v>33200395</v>
      </c>
      <c r="G29" s="60">
        <v>897074</v>
      </c>
      <c r="H29" s="60">
        <v>1215359</v>
      </c>
      <c r="I29" s="60">
        <v>4960509</v>
      </c>
      <c r="J29" s="60">
        <v>7072942</v>
      </c>
      <c r="K29" s="60">
        <v>1692686</v>
      </c>
      <c r="L29" s="60">
        <v>3020782</v>
      </c>
      <c r="M29" s="60">
        <v>2707231</v>
      </c>
      <c r="N29" s="60">
        <v>7420699</v>
      </c>
      <c r="O29" s="60"/>
      <c r="P29" s="60"/>
      <c r="Q29" s="60"/>
      <c r="R29" s="60"/>
      <c r="S29" s="60"/>
      <c r="T29" s="60"/>
      <c r="U29" s="60"/>
      <c r="V29" s="60"/>
      <c r="W29" s="60">
        <v>14493641</v>
      </c>
      <c r="X29" s="60">
        <v>16727294</v>
      </c>
      <c r="Y29" s="60">
        <v>-2233653</v>
      </c>
      <c r="Z29" s="140">
        <v>-13.35</v>
      </c>
      <c r="AA29" s="155">
        <v>33200395</v>
      </c>
    </row>
    <row r="30" spans="1:27" ht="12.75">
      <c r="A30" s="138" t="s">
        <v>76</v>
      </c>
      <c r="B30" s="136"/>
      <c r="C30" s="157">
        <v>64872402</v>
      </c>
      <c r="D30" s="157"/>
      <c r="E30" s="158">
        <v>90946776</v>
      </c>
      <c r="F30" s="159">
        <v>90946776</v>
      </c>
      <c r="G30" s="159">
        <v>709176</v>
      </c>
      <c r="H30" s="159">
        <v>837285</v>
      </c>
      <c r="I30" s="159">
        <v>7036908</v>
      </c>
      <c r="J30" s="159">
        <v>8583369</v>
      </c>
      <c r="K30" s="159">
        <v>3243194</v>
      </c>
      <c r="L30" s="159">
        <v>2830786</v>
      </c>
      <c r="M30" s="159">
        <v>5080525</v>
      </c>
      <c r="N30" s="159">
        <v>11154505</v>
      </c>
      <c r="O30" s="159"/>
      <c r="P30" s="159"/>
      <c r="Q30" s="159"/>
      <c r="R30" s="159"/>
      <c r="S30" s="159"/>
      <c r="T30" s="159"/>
      <c r="U30" s="159"/>
      <c r="V30" s="159"/>
      <c r="W30" s="159">
        <v>19737874</v>
      </c>
      <c r="X30" s="159">
        <v>45838250</v>
      </c>
      <c r="Y30" s="159">
        <v>-26100376</v>
      </c>
      <c r="Z30" s="141">
        <v>-56.94</v>
      </c>
      <c r="AA30" s="157">
        <v>90946776</v>
      </c>
    </row>
    <row r="31" spans="1:27" ht="12.75">
      <c r="A31" s="138" t="s">
        <v>77</v>
      </c>
      <c r="B31" s="136"/>
      <c r="C31" s="155">
        <v>14576761</v>
      </c>
      <c r="D31" s="155"/>
      <c r="E31" s="156">
        <v>5789000</v>
      </c>
      <c r="F31" s="60">
        <v>5789000</v>
      </c>
      <c r="G31" s="60">
        <v>453374</v>
      </c>
      <c r="H31" s="60">
        <v>2591961</v>
      </c>
      <c r="I31" s="60">
        <v>1439750</v>
      </c>
      <c r="J31" s="60">
        <v>4485085</v>
      </c>
      <c r="K31" s="60">
        <v>1029584</v>
      </c>
      <c r="L31" s="60">
        <v>1264385</v>
      </c>
      <c r="M31" s="60">
        <v>2393876</v>
      </c>
      <c r="N31" s="60">
        <v>4687845</v>
      </c>
      <c r="O31" s="60"/>
      <c r="P31" s="60"/>
      <c r="Q31" s="60"/>
      <c r="R31" s="60"/>
      <c r="S31" s="60"/>
      <c r="T31" s="60"/>
      <c r="U31" s="60"/>
      <c r="V31" s="60"/>
      <c r="W31" s="60">
        <v>9172930</v>
      </c>
      <c r="X31" s="60">
        <v>2894676</v>
      </c>
      <c r="Y31" s="60">
        <v>6278254</v>
      </c>
      <c r="Z31" s="140">
        <v>216.89</v>
      </c>
      <c r="AA31" s="155">
        <v>5789000</v>
      </c>
    </row>
    <row r="32" spans="1:27" ht="12.75">
      <c r="A32" s="135" t="s">
        <v>78</v>
      </c>
      <c r="B32" s="136"/>
      <c r="C32" s="153">
        <f aca="true" t="shared" si="6" ref="C32:Y32">SUM(C33:C37)</f>
        <v>28760431</v>
      </c>
      <c r="D32" s="153">
        <f>SUM(D33:D37)</f>
        <v>0</v>
      </c>
      <c r="E32" s="154">
        <f t="shared" si="6"/>
        <v>34239537</v>
      </c>
      <c r="F32" s="100">
        <f t="shared" si="6"/>
        <v>34239537</v>
      </c>
      <c r="G32" s="100">
        <f t="shared" si="6"/>
        <v>150596</v>
      </c>
      <c r="H32" s="100">
        <f t="shared" si="6"/>
        <v>381664</v>
      </c>
      <c r="I32" s="100">
        <f t="shared" si="6"/>
        <v>5492098</v>
      </c>
      <c r="J32" s="100">
        <f t="shared" si="6"/>
        <v>6024358</v>
      </c>
      <c r="K32" s="100">
        <f t="shared" si="6"/>
        <v>10721392</v>
      </c>
      <c r="L32" s="100">
        <f t="shared" si="6"/>
        <v>2837647</v>
      </c>
      <c r="M32" s="100">
        <f t="shared" si="6"/>
        <v>3891809</v>
      </c>
      <c r="N32" s="100">
        <f t="shared" si="6"/>
        <v>17450848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23475206</v>
      </c>
      <c r="X32" s="100">
        <f t="shared" si="6"/>
        <v>17785294</v>
      </c>
      <c r="Y32" s="100">
        <f t="shared" si="6"/>
        <v>5689912</v>
      </c>
      <c r="Z32" s="137">
        <f>+IF(X32&lt;&gt;0,+(Y32/X32)*100,0)</f>
        <v>31.99222908544554</v>
      </c>
      <c r="AA32" s="153">
        <f>SUM(AA33:AA37)</f>
        <v>34239537</v>
      </c>
    </row>
    <row r="33" spans="1:27" ht="12.75">
      <c r="A33" s="138" t="s">
        <v>79</v>
      </c>
      <c r="B33" s="136"/>
      <c r="C33" s="155">
        <v>10262447</v>
      </c>
      <c r="D33" s="155"/>
      <c r="E33" s="156">
        <v>8613568</v>
      </c>
      <c r="F33" s="60">
        <v>8613568</v>
      </c>
      <c r="G33" s="60">
        <v>47081</v>
      </c>
      <c r="H33" s="60">
        <v>176451</v>
      </c>
      <c r="I33" s="60">
        <v>1341420</v>
      </c>
      <c r="J33" s="60">
        <v>1564952</v>
      </c>
      <c r="K33" s="60">
        <v>8811338</v>
      </c>
      <c r="L33" s="60">
        <v>800785</v>
      </c>
      <c r="M33" s="60">
        <v>996084</v>
      </c>
      <c r="N33" s="60">
        <v>10608207</v>
      </c>
      <c r="O33" s="60"/>
      <c r="P33" s="60"/>
      <c r="Q33" s="60"/>
      <c r="R33" s="60"/>
      <c r="S33" s="60"/>
      <c r="T33" s="60"/>
      <c r="U33" s="60"/>
      <c r="V33" s="60"/>
      <c r="W33" s="60">
        <v>12173159</v>
      </c>
      <c r="X33" s="60">
        <v>4406403</v>
      </c>
      <c r="Y33" s="60">
        <v>7766756</v>
      </c>
      <c r="Z33" s="140">
        <v>176.26</v>
      </c>
      <c r="AA33" s="155">
        <v>8613568</v>
      </c>
    </row>
    <row r="34" spans="1:27" ht="12.75">
      <c r="A34" s="138" t="s">
        <v>80</v>
      </c>
      <c r="B34" s="136"/>
      <c r="C34" s="155">
        <v>8954424</v>
      </c>
      <c r="D34" s="155"/>
      <c r="E34" s="156">
        <v>11066053</v>
      </c>
      <c r="F34" s="60">
        <v>11066053</v>
      </c>
      <c r="G34" s="60">
        <v>55940</v>
      </c>
      <c r="H34" s="60">
        <v>133416</v>
      </c>
      <c r="I34" s="60">
        <v>1902762</v>
      </c>
      <c r="J34" s="60">
        <v>2092118</v>
      </c>
      <c r="K34" s="60">
        <v>591392</v>
      </c>
      <c r="L34" s="60">
        <v>914052</v>
      </c>
      <c r="M34" s="60">
        <v>1662124</v>
      </c>
      <c r="N34" s="60">
        <v>3167568</v>
      </c>
      <c r="O34" s="60"/>
      <c r="P34" s="60"/>
      <c r="Q34" s="60"/>
      <c r="R34" s="60"/>
      <c r="S34" s="60"/>
      <c r="T34" s="60"/>
      <c r="U34" s="60"/>
      <c r="V34" s="60"/>
      <c r="W34" s="60">
        <v>5259686</v>
      </c>
      <c r="X34" s="60">
        <v>5822099</v>
      </c>
      <c r="Y34" s="60">
        <v>-562413</v>
      </c>
      <c r="Z34" s="140">
        <v>-9.66</v>
      </c>
      <c r="AA34" s="155">
        <v>11066053</v>
      </c>
    </row>
    <row r="35" spans="1:27" ht="12.75">
      <c r="A35" s="138" t="s">
        <v>81</v>
      </c>
      <c r="B35" s="136"/>
      <c r="C35" s="155">
        <v>6121765</v>
      </c>
      <c r="D35" s="155"/>
      <c r="E35" s="156">
        <v>7537264</v>
      </c>
      <c r="F35" s="60">
        <v>7537264</v>
      </c>
      <c r="G35" s="60">
        <v>28361</v>
      </c>
      <c r="H35" s="60">
        <v>30989</v>
      </c>
      <c r="I35" s="60">
        <v>1380614</v>
      </c>
      <c r="J35" s="60">
        <v>1439964</v>
      </c>
      <c r="K35" s="60">
        <v>1010948</v>
      </c>
      <c r="L35" s="60">
        <v>696391</v>
      </c>
      <c r="M35" s="60">
        <v>715504</v>
      </c>
      <c r="N35" s="60">
        <v>2422843</v>
      </c>
      <c r="O35" s="60"/>
      <c r="P35" s="60"/>
      <c r="Q35" s="60"/>
      <c r="R35" s="60"/>
      <c r="S35" s="60"/>
      <c r="T35" s="60"/>
      <c r="U35" s="60"/>
      <c r="V35" s="60"/>
      <c r="W35" s="60">
        <v>3862807</v>
      </c>
      <c r="X35" s="60">
        <v>3917660</v>
      </c>
      <c r="Y35" s="60">
        <v>-54853</v>
      </c>
      <c r="Z35" s="140">
        <v>-1.4</v>
      </c>
      <c r="AA35" s="155">
        <v>7537264</v>
      </c>
    </row>
    <row r="36" spans="1:27" ht="12.75">
      <c r="A36" s="138" t="s">
        <v>82</v>
      </c>
      <c r="B36" s="136"/>
      <c r="C36" s="155">
        <v>1668753</v>
      </c>
      <c r="D36" s="155"/>
      <c r="E36" s="156">
        <v>3592717</v>
      </c>
      <c r="F36" s="60">
        <v>3592717</v>
      </c>
      <c r="G36" s="60">
        <v>5216</v>
      </c>
      <c r="H36" s="60">
        <v>20968</v>
      </c>
      <c r="I36" s="60">
        <v>530524</v>
      </c>
      <c r="J36" s="60">
        <v>556708</v>
      </c>
      <c r="K36" s="60">
        <v>183201</v>
      </c>
      <c r="L36" s="60">
        <v>268062</v>
      </c>
      <c r="M36" s="60">
        <v>330722</v>
      </c>
      <c r="N36" s="60">
        <v>781985</v>
      </c>
      <c r="O36" s="60"/>
      <c r="P36" s="60"/>
      <c r="Q36" s="60"/>
      <c r="R36" s="60"/>
      <c r="S36" s="60"/>
      <c r="T36" s="60"/>
      <c r="U36" s="60"/>
      <c r="V36" s="60"/>
      <c r="W36" s="60">
        <v>1338693</v>
      </c>
      <c r="X36" s="60">
        <v>1875136</v>
      </c>
      <c r="Y36" s="60">
        <v>-536443</v>
      </c>
      <c r="Z36" s="140">
        <v>-28.61</v>
      </c>
      <c r="AA36" s="155">
        <v>3592717</v>
      </c>
    </row>
    <row r="37" spans="1:27" ht="12.75">
      <c r="A37" s="138" t="s">
        <v>83</v>
      </c>
      <c r="B37" s="136"/>
      <c r="C37" s="157">
        <v>1753042</v>
      </c>
      <c r="D37" s="157"/>
      <c r="E37" s="158">
        <v>3429935</v>
      </c>
      <c r="F37" s="159">
        <v>3429935</v>
      </c>
      <c r="G37" s="159">
        <v>13998</v>
      </c>
      <c r="H37" s="159">
        <v>19840</v>
      </c>
      <c r="I37" s="159">
        <v>336778</v>
      </c>
      <c r="J37" s="159">
        <v>370616</v>
      </c>
      <c r="K37" s="159">
        <v>124513</v>
      </c>
      <c r="L37" s="159">
        <v>158357</v>
      </c>
      <c r="M37" s="159">
        <v>187375</v>
      </c>
      <c r="N37" s="159">
        <v>470245</v>
      </c>
      <c r="O37" s="159"/>
      <c r="P37" s="159"/>
      <c r="Q37" s="159"/>
      <c r="R37" s="159"/>
      <c r="S37" s="159"/>
      <c r="T37" s="159"/>
      <c r="U37" s="159"/>
      <c r="V37" s="159"/>
      <c r="W37" s="159">
        <v>840861</v>
      </c>
      <c r="X37" s="159">
        <v>1763996</v>
      </c>
      <c r="Y37" s="159">
        <v>-923135</v>
      </c>
      <c r="Z37" s="141">
        <v>-52.33</v>
      </c>
      <c r="AA37" s="157">
        <v>3429935</v>
      </c>
    </row>
    <row r="38" spans="1:27" ht="12.75">
      <c r="A38" s="135" t="s">
        <v>84</v>
      </c>
      <c r="B38" s="142"/>
      <c r="C38" s="153">
        <f aca="true" t="shared" si="7" ref="C38:Y38">SUM(C39:C41)</f>
        <v>68548929</v>
      </c>
      <c r="D38" s="153">
        <f>SUM(D39:D41)</f>
        <v>0</v>
      </c>
      <c r="E38" s="154">
        <f t="shared" si="7"/>
        <v>61419422</v>
      </c>
      <c r="F38" s="100">
        <f t="shared" si="7"/>
        <v>61419422</v>
      </c>
      <c r="G38" s="100">
        <f t="shared" si="7"/>
        <v>342101</v>
      </c>
      <c r="H38" s="100">
        <f t="shared" si="7"/>
        <v>1388158</v>
      </c>
      <c r="I38" s="100">
        <f t="shared" si="7"/>
        <v>10650909</v>
      </c>
      <c r="J38" s="100">
        <f t="shared" si="7"/>
        <v>12381168</v>
      </c>
      <c r="K38" s="100">
        <f t="shared" si="7"/>
        <v>3775559</v>
      </c>
      <c r="L38" s="100">
        <f t="shared" si="7"/>
        <v>5122261</v>
      </c>
      <c r="M38" s="100">
        <f t="shared" si="7"/>
        <v>7485144</v>
      </c>
      <c r="N38" s="100">
        <f t="shared" si="7"/>
        <v>16382964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28764132</v>
      </c>
      <c r="X38" s="100">
        <f t="shared" si="7"/>
        <v>31809509</v>
      </c>
      <c r="Y38" s="100">
        <f t="shared" si="7"/>
        <v>-3045377</v>
      </c>
      <c r="Z38" s="137">
        <f>+IF(X38&lt;&gt;0,+(Y38/X38)*100,0)</f>
        <v>-9.57379442732046</v>
      </c>
      <c r="AA38" s="153">
        <f>SUM(AA39:AA41)</f>
        <v>61419422</v>
      </c>
    </row>
    <row r="39" spans="1:27" ht="12.75">
      <c r="A39" s="138" t="s">
        <v>85</v>
      </c>
      <c r="B39" s="136"/>
      <c r="C39" s="155">
        <v>20693049</v>
      </c>
      <c r="D39" s="155"/>
      <c r="E39" s="156">
        <v>20623061</v>
      </c>
      <c r="F39" s="60">
        <v>20623061</v>
      </c>
      <c r="G39" s="60">
        <v>107309</v>
      </c>
      <c r="H39" s="60">
        <v>784448</v>
      </c>
      <c r="I39" s="60">
        <v>3480965</v>
      </c>
      <c r="J39" s="60">
        <v>4372722</v>
      </c>
      <c r="K39" s="60">
        <v>1140605</v>
      </c>
      <c r="L39" s="60">
        <v>1797317</v>
      </c>
      <c r="M39" s="60">
        <v>2652636</v>
      </c>
      <c r="N39" s="60">
        <v>5590558</v>
      </c>
      <c r="O39" s="60"/>
      <c r="P39" s="60"/>
      <c r="Q39" s="60"/>
      <c r="R39" s="60"/>
      <c r="S39" s="60"/>
      <c r="T39" s="60"/>
      <c r="U39" s="60"/>
      <c r="V39" s="60"/>
      <c r="W39" s="60">
        <v>9963280</v>
      </c>
      <c r="X39" s="60">
        <v>10611756</v>
      </c>
      <c r="Y39" s="60">
        <v>-648476</v>
      </c>
      <c r="Z39" s="140">
        <v>-6.11</v>
      </c>
      <c r="AA39" s="155">
        <v>20623061</v>
      </c>
    </row>
    <row r="40" spans="1:27" ht="12.75">
      <c r="A40" s="138" t="s">
        <v>86</v>
      </c>
      <c r="B40" s="136"/>
      <c r="C40" s="155">
        <v>45163976</v>
      </c>
      <c r="D40" s="155"/>
      <c r="E40" s="156">
        <v>37548929</v>
      </c>
      <c r="F40" s="60">
        <v>37548929</v>
      </c>
      <c r="G40" s="60">
        <v>221524</v>
      </c>
      <c r="H40" s="60">
        <v>557526</v>
      </c>
      <c r="I40" s="60">
        <v>6648460</v>
      </c>
      <c r="J40" s="60">
        <v>7427510</v>
      </c>
      <c r="K40" s="60">
        <v>2446388</v>
      </c>
      <c r="L40" s="60">
        <v>3069237</v>
      </c>
      <c r="M40" s="60">
        <v>3454996</v>
      </c>
      <c r="N40" s="60">
        <v>8970621</v>
      </c>
      <c r="O40" s="60"/>
      <c r="P40" s="60"/>
      <c r="Q40" s="60"/>
      <c r="R40" s="60"/>
      <c r="S40" s="60"/>
      <c r="T40" s="60"/>
      <c r="U40" s="60"/>
      <c r="V40" s="60"/>
      <c r="W40" s="60">
        <v>16398131</v>
      </c>
      <c r="X40" s="60">
        <v>19505843</v>
      </c>
      <c r="Y40" s="60">
        <v>-3107712</v>
      </c>
      <c r="Z40" s="140">
        <v>-15.93</v>
      </c>
      <c r="AA40" s="155">
        <v>37548929</v>
      </c>
    </row>
    <row r="41" spans="1:27" ht="12.75">
      <c r="A41" s="138" t="s">
        <v>87</v>
      </c>
      <c r="B41" s="136"/>
      <c r="C41" s="155">
        <v>2691904</v>
      </c>
      <c r="D41" s="155"/>
      <c r="E41" s="156">
        <v>3247432</v>
      </c>
      <c r="F41" s="60">
        <v>3247432</v>
      </c>
      <c r="G41" s="60">
        <v>13268</v>
      </c>
      <c r="H41" s="60">
        <v>46184</v>
      </c>
      <c r="I41" s="60">
        <v>521484</v>
      </c>
      <c r="J41" s="60">
        <v>580936</v>
      </c>
      <c r="K41" s="60">
        <v>188566</v>
      </c>
      <c r="L41" s="60">
        <v>255707</v>
      </c>
      <c r="M41" s="60">
        <v>1377512</v>
      </c>
      <c r="N41" s="60">
        <v>1821785</v>
      </c>
      <c r="O41" s="60"/>
      <c r="P41" s="60"/>
      <c r="Q41" s="60"/>
      <c r="R41" s="60"/>
      <c r="S41" s="60"/>
      <c r="T41" s="60"/>
      <c r="U41" s="60"/>
      <c r="V41" s="60"/>
      <c r="W41" s="60">
        <v>2402721</v>
      </c>
      <c r="X41" s="60">
        <v>1691910</v>
      </c>
      <c r="Y41" s="60">
        <v>710811</v>
      </c>
      <c r="Z41" s="140">
        <v>42.01</v>
      </c>
      <c r="AA41" s="155">
        <v>3247432</v>
      </c>
    </row>
    <row r="42" spans="1:27" ht="12.75">
      <c r="A42" s="135" t="s">
        <v>88</v>
      </c>
      <c r="B42" s="142"/>
      <c r="C42" s="153">
        <f aca="true" t="shared" si="8" ref="C42:Y42">SUM(C43:C46)</f>
        <v>127845108</v>
      </c>
      <c r="D42" s="153">
        <f>SUM(D43:D46)</f>
        <v>0</v>
      </c>
      <c r="E42" s="154">
        <f t="shared" si="8"/>
        <v>115145778</v>
      </c>
      <c r="F42" s="100">
        <f t="shared" si="8"/>
        <v>115145778</v>
      </c>
      <c r="G42" s="100">
        <f t="shared" si="8"/>
        <v>795320</v>
      </c>
      <c r="H42" s="100">
        <f t="shared" si="8"/>
        <v>9721050</v>
      </c>
      <c r="I42" s="100">
        <f t="shared" si="8"/>
        <v>16433532</v>
      </c>
      <c r="J42" s="100">
        <f t="shared" si="8"/>
        <v>26949902</v>
      </c>
      <c r="K42" s="100">
        <f t="shared" si="8"/>
        <v>4681579</v>
      </c>
      <c r="L42" s="100">
        <f t="shared" si="8"/>
        <v>10045073</v>
      </c>
      <c r="M42" s="100">
        <f t="shared" si="8"/>
        <v>11076093</v>
      </c>
      <c r="N42" s="100">
        <f t="shared" si="8"/>
        <v>25802745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52752647</v>
      </c>
      <c r="X42" s="100">
        <f t="shared" si="8"/>
        <v>58189829</v>
      </c>
      <c r="Y42" s="100">
        <f t="shared" si="8"/>
        <v>-5437182</v>
      </c>
      <c r="Z42" s="137">
        <f>+IF(X42&lt;&gt;0,+(Y42/X42)*100,0)</f>
        <v>-9.343870042993252</v>
      </c>
      <c r="AA42" s="153">
        <f>SUM(AA43:AA46)</f>
        <v>115145778</v>
      </c>
    </row>
    <row r="43" spans="1:27" ht="12.75">
      <c r="A43" s="138" t="s">
        <v>89</v>
      </c>
      <c r="B43" s="136"/>
      <c r="C43" s="155">
        <v>64939160</v>
      </c>
      <c r="D43" s="155"/>
      <c r="E43" s="156">
        <v>59125326</v>
      </c>
      <c r="F43" s="60">
        <v>59125326</v>
      </c>
      <c r="G43" s="60">
        <v>400</v>
      </c>
      <c r="H43" s="60">
        <v>7311428</v>
      </c>
      <c r="I43" s="60">
        <v>7474312</v>
      </c>
      <c r="J43" s="60">
        <v>14786140</v>
      </c>
      <c r="K43" s="60">
        <v>616712</v>
      </c>
      <c r="L43" s="60">
        <v>4805332</v>
      </c>
      <c r="M43" s="60">
        <v>4570585</v>
      </c>
      <c r="N43" s="60">
        <v>9992629</v>
      </c>
      <c r="O43" s="60"/>
      <c r="P43" s="60"/>
      <c r="Q43" s="60"/>
      <c r="R43" s="60"/>
      <c r="S43" s="60"/>
      <c r="T43" s="60"/>
      <c r="U43" s="60"/>
      <c r="V43" s="60"/>
      <c r="W43" s="60">
        <v>24778769</v>
      </c>
      <c r="X43" s="60">
        <v>29585939</v>
      </c>
      <c r="Y43" s="60">
        <v>-4807170</v>
      </c>
      <c r="Z43" s="140">
        <v>-16.25</v>
      </c>
      <c r="AA43" s="155">
        <v>59125326</v>
      </c>
    </row>
    <row r="44" spans="1:27" ht="12.75">
      <c r="A44" s="138" t="s">
        <v>90</v>
      </c>
      <c r="B44" s="136"/>
      <c r="C44" s="155">
        <v>31830065</v>
      </c>
      <c r="D44" s="155"/>
      <c r="E44" s="156">
        <v>24660430</v>
      </c>
      <c r="F44" s="60">
        <v>24660430</v>
      </c>
      <c r="G44" s="60">
        <v>474309</v>
      </c>
      <c r="H44" s="60">
        <v>1423985</v>
      </c>
      <c r="I44" s="60">
        <v>3829757</v>
      </c>
      <c r="J44" s="60">
        <v>5728051</v>
      </c>
      <c r="K44" s="60">
        <v>1840189</v>
      </c>
      <c r="L44" s="60">
        <v>2402949</v>
      </c>
      <c r="M44" s="60">
        <v>3071283</v>
      </c>
      <c r="N44" s="60">
        <v>7314421</v>
      </c>
      <c r="O44" s="60"/>
      <c r="P44" s="60"/>
      <c r="Q44" s="60"/>
      <c r="R44" s="60"/>
      <c r="S44" s="60"/>
      <c r="T44" s="60"/>
      <c r="U44" s="60"/>
      <c r="V44" s="60"/>
      <c r="W44" s="60">
        <v>13042472</v>
      </c>
      <c r="X44" s="60">
        <v>12589323</v>
      </c>
      <c r="Y44" s="60">
        <v>453149</v>
      </c>
      <c r="Z44" s="140">
        <v>3.6</v>
      </c>
      <c r="AA44" s="155">
        <v>24660430</v>
      </c>
    </row>
    <row r="45" spans="1:27" ht="12.75">
      <c r="A45" s="138" t="s">
        <v>91</v>
      </c>
      <c r="B45" s="136"/>
      <c r="C45" s="157">
        <v>13836041</v>
      </c>
      <c r="D45" s="157"/>
      <c r="E45" s="158">
        <v>8897797</v>
      </c>
      <c r="F45" s="159">
        <v>8897797</v>
      </c>
      <c r="G45" s="159">
        <v>62528</v>
      </c>
      <c r="H45" s="159">
        <v>168135</v>
      </c>
      <c r="I45" s="159">
        <v>1805615</v>
      </c>
      <c r="J45" s="159">
        <v>2036278</v>
      </c>
      <c r="K45" s="159">
        <v>1298774</v>
      </c>
      <c r="L45" s="159">
        <v>957374</v>
      </c>
      <c r="M45" s="159">
        <v>1074934</v>
      </c>
      <c r="N45" s="159">
        <v>3331082</v>
      </c>
      <c r="O45" s="159"/>
      <c r="P45" s="159"/>
      <c r="Q45" s="159"/>
      <c r="R45" s="159"/>
      <c r="S45" s="159"/>
      <c r="T45" s="159"/>
      <c r="U45" s="159"/>
      <c r="V45" s="159"/>
      <c r="W45" s="159">
        <v>5367360</v>
      </c>
      <c r="X45" s="159">
        <v>4449334</v>
      </c>
      <c r="Y45" s="159">
        <v>918026</v>
      </c>
      <c r="Z45" s="141">
        <v>20.63</v>
      </c>
      <c r="AA45" s="157">
        <v>8897797</v>
      </c>
    </row>
    <row r="46" spans="1:27" ht="12.75">
      <c r="A46" s="138" t="s">
        <v>92</v>
      </c>
      <c r="B46" s="136"/>
      <c r="C46" s="155">
        <v>17239842</v>
      </c>
      <c r="D46" s="155"/>
      <c r="E46" s="156">
        <v>22462225</v>
      </c>
      <c r="F46" s="60">
        <v>22462225</v>
      </c>
      <c r="G46" s="60">
        <v>258083</v>
      </c>
      <c r="H46" s="60">
        <v>817502</v>
      </c>
      <c r="I46" s="60">
        <v>3323848</v>
      </c>
      <c r="J46" s="60">
        <v>4399433</v>
      </c>
      <c r="K46" s="60">
        <v>925904</v>
      </c>
      <c r="L46" s="60">
        <v>1879418</v>
      </c>
      <c r="M46" s="60">
        <v>2359291</v>
      </c>
      <c r="N46" s="60">
        <v>5164613</v>
      </c>
      <c r="O46" s="60"/>
      <c r="P46" s="60"/>
      <c r="Q46" s="60"/>
      <c r="R46" s="60"/>
      <c r="S46" s="60"/>
      <c r="T46" s="60"/>
      <c r="U46" s="60"/>
      <c r="V46" s="60"/>
      <c r="W46" s="60">
        <v>9564046</v>
      </c>
      <c r="X46" s="60">
        <v>11565233</v>
      </c>
      <c r="Y46" s="60">
        <v>-2001187</v>
      </c>
      <c r="Z46" s="140">
        <v>-17.3</v>
      </c>
      <c r="AA46" s="155">
        <v>22462225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2830453</v>
      </c>
      <c r="F47" s="100">
        <v>2830453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1444468</v>
      </c>
      <c r="Y47" s="100">
        <v>-1444468</v>
      </c>
      <c r="Z47" s="137">
        <v>-100</v>
      </c>
      <c r="AA47" s="153">
        <v>2830453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336439936</v>
      </c>
      <c r="D48" s="168">
        <f>+D28+D32+D38+D42+D47</f>
        <v>0</v>
      </c>
      <c r="E48" s="169">
        <f t="shared" si="9"/>
        <v>343571361</v>
      </c>
      <c r="F48" s="73">
        <f t="shared" si="9"/>
        <v>343571361</v>
      </c>
      <c r="G48" s="73">
        <f t="shared" si="9"/>
        <v>3347641</v>
      </c>
      <c r="H48" s="73">
        <f t="shared" si="9"/>
        <v>16135477</v>
      </c>
      <c r="I48" s="73">
        <f t="shared" si="9"/>
        <v>46013706</v>
      </c>
      <c r="J48" s="73">
        <f t="shared" si="9"/>
        <v>65496824</v>
      </c>
      <c r="K48" s="73">
        <f t="shared" si="9"/>
        <v>25143994</v>
      </c>
      <c r="L48" s="73">
        <f t="shared" si="9"/>
        <v>25120934</v>
      </c>
      <c r="M48" s="73">
        <f t="shared" si="9"/>
        <v>32634678</v>
      </c>
      <c r="N48" s="73">
        <f t="shared" si="9"/>
        <v>82899606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148396430</v>
      </c>
      <c r="X48" s="73">
        <f t="shared" si="9"/>
        <v>174689320</v>
      </c>
      <c r="Y48" s="73">
        <f t="shared" si="9"/>
        <v>-26292890</v>
      </c>
      <c r="Z48" s="170">
        <f>+IF(X48&lt;&gt;0,+(Y48/X48)*100,0)</f>
        <v>-15.051229233704728</v>
      </c>
      <c r="AA48" s="168">
        <f>+AA28+AA32+AA38+AA42+AA47</f>
        <v>343571361</v>
      </c>
    </row>
    <row r="49" spans="1:27" ht="12.75">
      <c r="A49" s="148" t="s">
        <v>49</v>
      </c>
      <c r="B49" s="149"/>
      <c r="C49" s="171">
        <f aca="true" t="shared" si="10" ref="C49:Y49">+C25-C48</f>
        <v>23466200</v>
      </c>
      <c r="D49" s="171">
        <f>+D25-D48</f>
        <v>0</v>
      </c>
      <c r="E49" s="172">
        <f t="shared" si="10"/>
        <v>25928583</v>
      </c>
      <c r="F49" s="173">
        <f t="shared" si="10"/>
        <v>25928583</v>
      </c>
      <c r="G49" s="173">
        <f t="shared" si="10"/>
        <v>61987037</v>
      </c>
      <c r="H49" s="173">
        <f t="shared" si="10"/>
        <v>4004971</v>
      </c>
      <c r="I49" s="173">
        <f t="shared" si="10"/>
        <v>-24454799</v>
      </c>
      <c r="J49" s="173">
        <f t="shared" si="10"/>
        <v>41537209</v>
      </c>
      <c r="K49" s="173">
        <f t="shared" si="10"/>
        <v>4353725</v>
      </c>
      <c r="L49" s="173">
        <f t="shared" si="10"/>
        <v>2974936</v>
      </c>
      <c r="M49" s="173">
        <f t="shared" si="10"/>
        <v>17569970</v>
      </c>
      <c r="N49" s="173">
        <f t="shared" si="10"/>
        <v>24898631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66435840</v>
      </c>
      <c r="X49" s="173">
        <f>IF(F25=F48,0,X25-X48)</f>
        <v>12333725</v>
      </c>
      <c r="Y49" s="173">
        <f t="shared" si="10"/>
        <v>54102115</v>
      </c>
      <c r="Z49" s="174">
        <f>+IF(X49&lt;&gt;0,+(Y49/X49)*100,0)</f>
        <v>438.6518671366518</v>
      </c>
      <c r="AA49" s="171">
        <f>+AA25-AA48</f>
        <v>25928583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90227756</v>
      </c>
      <c r="D5" s="155">
        <v>0</v>
      </c>
      <c r="E5" s="156">
        <v>103976211</v>
      </c>
      <c r="F5" s="60">
        <v>103976211</v>
      </c>
      <c r="G5" s="60">
        <v>12260057</v>
      </c>
      <c r="H5" s="60">
        <v>8292501</v>
      </c>
      <c r="I5" s="60">
        <v>8184225</v>
      </c>
      <c r="J5" s="60">
        <v>28736783</v>
      </c>
      <c r="K5" s="60">
        <v>8303786</v>
      </c>
      <c r="L5" s="60">
        <v>8183647</v>
      </c>
      <c r="M5" s="60">
        <v>6201083</v>
      </c>
      <c r="N5" s="60">
        <v>22688516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51425299</v>
      </c>
      <c r="X5" s="60">
        <v>51988104</v>
      </c>
      <c r="Y5" s="60">
        <v>-562805</v>
      </c>
      <c r="Z5" s="140">
        <v>-1.08</v>
      </c>
      <c r="AA5" s="155">
        <v>103976211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59433879</v>
      </c>
      <c r="D7" s="155">
        <v>0</v>
      </c>
      <c r="E7" s="156">
        <v>61154609</v>
      </c>
      <c r="F7" s="60">
        <v>61154609</v>
      </c>
      <c r="G7" s="60">
        <v>7168810</v>
      </c>
      <c r="H7" s="60">
        <v>4033507</v>
      </c>
      <c r="I7" s="60">
        <v>5671307</v>
      </c>
      <c r="J7" s="60">
        <v>16873624</v>
      </c>
      <c r="K7" s="60">
        <v>5159626</v>
      </c>
      <c r="L7" s="60">
        <v>4832026</v>
      </c>
      <c r="M7" s="60">
        <v>4395933</v>
      </c>
      <c r="N7" s="60">
        <v>14387585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31261209</v>
      </c>
      <c r="X7" s="60">
        <v>30577301</v>
      </c>
      <c r="Y7" s="60">
        <v>683908</v>
      </c>
      <c r="Z7" s="140">
        <v>2.24</v>
      </c>
      <c r="AA7" s="155">
        <v>61154609</v>
      </c>
    </row>
    <row r="8" spans="1:27" ht="12.75">
      <c r="A8" s="183" t="s">
        <v>104</v>
      </c>
      <c r="B8" s="182"/>
      <c r="C8" s="155">
        <v>33391478</v>
      </c>
      <c r="D8" s="155">
        <v>0</v>
      </c>
      <c r="E8" s="156">
        <v>27839773</v>
      </c>
      <c r="F8" s="60">
        <v>27839773</v>
      </c>
      <c r="G8" s="60">
        <v>3478998</v>
      </c>
      <c r="H8" s="60">
        <v>3106166</v>
      </c>
      <c r="I8" s="60">
        <v>2888338</v>
      </c>
      <c r="J8" s="60">
        <v>9473502</v>
      </c>
      <c r="K8" s="60">
        <v>478094</v>
      </c>
      <c r="L8" s="60">
        <v>3795390</v>
      </c>
      <c r="M8" s="60">
        <v>3011915</v>
      </c>
      <c r="N8" s="60">
        <v>7285399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16758901</v>
      </c>
      <c r="X8" s="60">
        <v>13919892</v>
      </c>
      <c r="Y8" s="60">
        <v>2839009</v>
      </c>
      <c r="Z8" s="140">
        <v>20.4</v>
      </c>
      <c r="AA8" s="155">
        <v>27839773</v>
      </c>
    </row>
    <row r="9" spans="1:27" ht="12.75">
      <c r="A9" s="183" t="s">
        <v>105</v>
      </c>
      <c r="B9" s="182"/>
      <c r="C9" s="155">
        <v>10188224</v>
      </c>
      <c r="D9" s="155">
        <v>0</v>
      </c>
      <c r="E9" s="156">
        <v>8404070</v>
      </c>
      <c r="F9" s="60">
        <v>8404070</v>
      </c>
      <c r="G9" s="60">
        <v>992529</v>
      </c>
      <c r="H9" s="60">
        <v>798671</v>
      </c>
      <c r="I9" s="60">
        <v>963512</v>
      </c>
      <c r="J9" s="60">
        <v>2754712</v>
      </c>
      <c r="K9" s="60">
        <v>1957010</v>
      </c>
      <c r="L9" s="60">
        <v>910060</v>
      </c>
      <c r="M9" s="60">
        <v>1008166</v>
      </c>
      <c r="N9" s="60">
        <v>3875236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6629948</v>
      </c>
      <c r="X9" s="60">
        <v>4202034</v>
      </c>
      <c r="Y9" s="60">
        <v>2427914</v>
      </c>
      <c r="Z9" s="140">
        <v>57.78</v>
      </c>
      <c r="AA9" s="155">
        <v>8404070</v>
      </c>
    </row>
    <row r="10" spans="1:27" ht="12.75">
      <c r="A10" s="183" t="s">
        <v>106</v>
      </c>
      <c r="B10" s="182"/>
      <c r="C10" s="155">
        <v>16866293</v>
      </c>
      <c r="D10" s="155">
        <v>0</v>
      </c>
      <c r="E10" s="156">
        <v>11582056</v>
      </c>
      <c r="F10" s="54">
        <v>11582056</v>
      </c>
      <c r="G10" s="54">
        <v>1358631</v>
      </c>
      <c r="H10" s="54">
        <v>1139306</v>
      </c>
      <c r="I10" s="54">
        <v>1149603</v>
      </c>
      <c r="J10" s="54">
        <v>3647540</v>
      </c>
      <c r="K10" s="54">
        <v>1149603</v>
      </c>
      <c r="L10" s="54">
        <v>1146547</v>
      </c>
      <c r="M10" s="54">
        <v>1147086</v>
      </c>
      <c r="N10" s="54">
        <v>3443236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7090776</v>
      </c>
      <c r="X10" s="54"/>
      <c r="Y10" s="54">
        <v>7090776</v>
      </c>
      <c r="Z10" s="184">
        <v>0</v>
      </c>
      <c r="AA10" s="130">
        <v>11582056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811545</v>
      </c>
      <c r="D12" s="155">
        <v>0</v>
      </c>
      <c r="E12" s="156">
        <v>265341</v>
      </c>
      <c r="F12" s="60">
        <v>265341</v>
      </c>
      <c r="G12" s="60">
        <v>11486</v>
      </c>
      <c r="H12" s="60">
        <v>11650</v>
      </c>
      <c r="I12" s="60">
        <v>17142</v>
      </c>
      <c r="J12" s="60">
        <v>40278</v>
      </c>
      <c r="K12" s="60">
        <v>50450</v>
      </c>
      <c r="L12" s="60">
        <v>14814</v>
      </c>
      <c r="M12" s="60">
        <v>7334</v>
      </c>
      <c r="N12" s="60">
        <v>72598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112876</v>
      </c>
      <c r="X12" s="60">
        <v>132671</v>
      </c>
      <c r="Y12" s="60">
        <v>-19795</v>
      </c>
      <c r="Z12" s="140">
        <v>-14.92</v>
      </c>
      <c r="AA12" s="155">
        <v>265341</v>
      </c>
    </row>
    <row r="13" spans="1:27" ht="12.75">
      <c r="A13" s="181" t="s">
        <v>109</v>
      </c>
      <c r="B13" s="185"/>
      <c r="C13" s="155">
        <v>4327640</v>
      </c>
      <c r="D13" s="155">
        <v>0</v>
      </c>
      <c r="E13" s="156">
        <v>2712098</v>
      </c>
      <c r="F13" s="60">
        <v>2712098</v>
      </c>
      <c r="G13" s="60">
        <v>0</v>
      </c>
      <c r="H13" s="60">
        <v>47525</v>
      </c>
      <c r="I13" s="60">
        <v>34418</v>
      </c>
      <c r="J13" s="60">
        <v>81943</v>
      </c>
      <c r="K13" s="60">
        <v>1262201</v>
      </c>
      <c r="L13" s="60">
        <v>207185</v>
      </c>
      <c r="M13" s="60">
        <v>368287</v>
      </c>
      <c r="N13" s="60">
        <v>1837673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1919616</v>
      </c>
      <c r="X13" s="60">
        <v>1356048</v>
      </c>
      <c r="Y13" s="60">
        <v>563568</v>
      </c>
      <c r="Z13" s="140">
        <v>41.56</v>
      </c>
      <c r="AA13" s="155">
        <v>2712098</v>
      </c>
    </row>
    <row r="14" spans="1:27" ht="12.75">
      <c r="A14" s="181" t="s">
        <v>110</v>
      </c>
      <c r="B14" s="185"/>
      <c r="C14" s="155">
        <v>7510133</v>
      </c>
      <c r="D14" s="155">
        <v>0</v>
      </c>
      <c r="E14" s="156">
        <v>7899973</v>
      </c>
      <c r="F14" s="60">
        <v>7899973</v>
      </c>
      <c r="G14" s="60">
        <v>667635</v>
      </c>
      <c r="H14" s="60">
        <v>577146</v>
      </c>
      <c r="I14" s="60">
        <v>736316</v>
      </c>
      <c r="J14" s="60">
        <v>1981097</v>
      </c>
      <c r="K14" s="60">
        <v>328302</v>
      </c>
      <c r="L14" s="60">
        <v>698407</v>
      </c>
      <c r="M14" s="60">
        <v>400016</v>
      </c>
      <c r="N14" s="60">
        <v>1426725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3407822</v>
      </c>
      <c r="X14" s="60">
        <v>3949987</v>
      </c>
      <c r="Y14" s="60">
        <v>-542165</v>
      </c>
      <c r="Z14" s="140">
        <v>-13.73</v>
      </c>
      <c r="AA14" s="155">
        <v>7899973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35904</v>
      </c>
      <c r="F15" s="60">
        <v>35904</v>
      </c>
      <c r="G15" s="60">
        <v>0</v>
      </c>
      <c r="H15" s="60">
        <v>0</v>
      </c>
      <c r="I15" s="60">
        <v>0</v>
      </c>
      <c r="J15" s="60">
        <v>0</v>
      </c>
      <c r="K15" s="60">
        <v>2992</v>
      </c>
      <c r="L15" s="60">
        <v>0</v>
      </c>
      <c r="M15" s="60">
        <v>499786</v>
      </c>
      <c r="N15" s="60">
        <v>502778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502778</v>
      </c>
      <c r="X15" s="60">
        <v>17952</v>
      </c>
      <c r="Y15" s="60">
        <v>484826</v>
      </c>
      <c r="Z15" s="140">
        <v>2700.68</v>
      </c>
      <c r="AA15" s="155">
        <v>35904</v>
      </c>
    </row>
    <row r="16" spans="1:27" ht="12.75">
      <c r="A16" s="181" t="s">
        <v>112</v>
      </c>
      <c r="B16" s="185"/>
      <c r="C16" s="155">
        <v>434970</v>
      </c>
      <c r="D16" s="155">
        <v>0</v>
      </c>
      <c r="E16" s="156">
        <v>10872722</v>
      </c>
      <c r="F16" s="60">
        <v>10872722</v>
      </c>
      <c r="G16" s="60">
        <v>883271</v>
      </c>
      <c r="H16" s="60">
        <v>-770315</v>
      </c>
      <c r="I16" s="60">
        <v>86902</v>
      </c>
      <c r="J16" s="60">
        <v>199858</v>
      </c>
      <c r="K16" s="60">
        <v>198242</v>
      </c>
      <c r="L16" s="60">
        <v>78606</v>
      </c>
      <c r="M16" s="60">
        <v>-91130</v>
      </c>
      <c r="N16" s="60">
        <v>185718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385576</v>
      </c>
      <c r="X16" s="60">
        <v>5436365</v>
      </c>
      <c r="Y16" s="60">
        <v>-5050789</v>
      </c>
      <c r="Z16" s="140">
        <v>-92.91</v>
      </c>
      <c r="AA16" s="155">
        <v>10872722</v>
      </c>
    </row>
    <row r="17" spans="1:27" ht="12.75">
      <c r="A17" s="181" t="s">
        <v>113</v>
      </c>
      <c r="B17" s="185"/>
      <c r="C17" s="155">
        <v>4358795</v>
      </c>
      <c r="D17" s="155">
        <v>0</v>
      </c>
      <c r="E17" s="156">
        <v>1579681</v>
      </c>
      <c r="F17" s="60">
        <v>1579681</v>
      </c>
      <c r="G17" s="60">
        <v>109655</v>
      </c>
      <c r="H17" s="60">
        <v>1943704</v>
      </c>
      <c r="I17" s="60">
        <v>671464</v>
      </c>
      <c r="J17" s="60">
        <v>2724823</v>
      </c>
      <c r="K17" s="60">
        <v>2050920</v>
      </c>
      <c r="L17" s="60">
        <v>922850</v>
      </c>
      <c r="M17" s="60">
        <v>1193589</v>
      </c>
      <c r="N17" s="60">
        <v>4167359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6892182</v>
      </c>
      <c r="X17" s="60">
        <v>789842</v>
      </c>
      <c r="Y17" s="60">
        <v>6102340</v>
      </c>
      <c r="Z17" s="140">
        <v>772.6</v>
      </c>
      <c r="AA17" s="155">
        <v>1579681</v>
      </c>
    </row>
    <row r="18" spans="1:27" ht="12.75">
      <c r="A18" s="183" t="s">
        <v>114</v>
      </c>
      <c r="B18" s="182"/>
      <c r="C18" s="155">
        <v>1511119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89622282</v>
      </c>
      <c r="D19" s="155">
        <v>0</v>
      </c>
      <c r="E19" s="156">
        <v>97910190</v>
      </c>
      <c r="F19" s="60">
        <v>97910190</v>
      </c>
      <c r="G19" s="60">
        <v>37547077</v>
      </c>
      <c r="H19" s="60">
        <v>86957</v>
      </c>
      <c r="I19" s="60">
        <v>0</v>
      </c>
      <c r="J19" s="60">
        <v>37634034</v>
      </c>
      <c r="K19" s="60">
        <v>7531046</v>
      </c>
      <c r="L19" s="60">
        <v>956884</v>
      </c>
      <c r="M19" s="60">
        <v>30297631</v>
      </c>
      <c r="N19" s="60">
        <v>38785561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76419595</v>
      </c>
      <c r="X19" s="60">
        <v>51227614</v>
      </c>
      <c r="Y19" s="60">
        <v>25191981</v>
      </c>
      <c r="Z19" s="140">
        <v>49.18</v>
      </c>
      <c r="AA19" s="155">
        <v>97910190</v>
      </c>
    </row>
    <row r="20" spans="1:27" ht="12.75">
      <c r="A20" s="181" t="s">
        <v>35</v>
      </c>
      <c r="B20" s="185"/>
      <c r="C20" s="155">
        <v>2446703</v>
      </c>
      <c r="D20" s="155">
        <v>0</v>
      </c>
      <c r="E20" s="156">
        <v>9798766</v>
      </c>
      <c r="F20" s="54">
        <v>9798766</v>
      </c>
      <c r="G20" s="54">
        <v>856529</v>
      </c>
      <c r="H20" s="54">
        <v>873630</v>
      </c>
      <c r="I20" s="54">
        <v>1155680</v>
      </c>
      <c r="J20" s="54">
        <v>2885839</v>
      </c>
      <c r="K20" s="54">
        <v>727370</v>
      </c>
      <c r="L20" s="54">
        <v>754104</v>
      </c>
      <c r="M20" s="54">
        <v>817374</v>
      </c>
      <c r="N20" s="54">
        <v>2298848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5184687</v>
      </c>
      <c r="X20" s="54">
        <v>4899929</v>
      </c>
      <c r="Y20" s="54">
        <v>284758</v>
      </c>
      <c r="Z20" s="184">
        <v>5.81</v>
      </c>
      <c r="AA20" s="130">
        <v>9798766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17585</v>
      </c>
      <c r="L21" s="60">
        <v>0</v>
      </c>
      <c r="M21" s="60">
        <v>0</v>
      </c>
      <c r="N21" s="60">
        <v>17585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17585</v>
      </c>
      <c r="X21" s="60"/>
      <c r="Y21" s="60">
        <v>17585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321130817</v>
      </c>
      <c r="D22" s="188">
        <f>SUM(D5:D21)</f>
        <v>0</v>
      </c>
      <c r="E22" s="189">
        <f t="shared" si="0"/>
        <v>344031394</v>
      </c>
      <c r="F22" s="190">
        <f t="shared" si="0"/>
        <v>344031394</v>
      </c>
      <c r="G22" s="190">
        <f t="shared" si="0"/>
        <v>65334678</v>
      </c>
      <c r="H22" s="190">
        <f t="shared" si="0"/>
        <v>20140448</v>
      </c>
      <c r="I22" s="190">
        <f t="shared" si="0"/>
        <v>21558907</v>
      </c>
      <c r="J22" s="190">
        <f t="shared" si="0"/>
        <v>107034033</v>
      </c>
      <c r="K22" s="190">
        <f t="shared" si="0"/>
        <v>29217227</v>
      </c>
      <c r="L22" s="190">
        <f t="shared" si="0"/>
        <v>22500520</v>
      </c>
      <c r="M22" s="190">
        <f t="shared" si="0"/>
        <v>49257070</v>
      </c>
      <c r="N22" s="190">
        <f t="shared" si="0"/>
        <v>100974817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208008850</v>
      </c>
      <c r="X22" s="190">
        <f t="shared" si="0"/>
        <v>168497739</v>
      </c>
      <c r="Y22" s="190">
        <f t="shared" si="0"/>
        <v>39511111</v>
      </c>
      <c r="Z22" s="191">
        <f>+IF(X22&lt;&gt;0,+(Y22/X22)*100,0)</f>
        <v>23.449045212410834</v>
      </c>
      <c r="AA22" s="188">
        <f>SUM(AA5:AA21)</f>
        <v>344031394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126759680</v>
      </c>
      <c r="D25" s="155">
        <v>0</v>
      </c>
      <c r="E25" s="156">
        <v>144401687</v>
      </c>
      <c r="F25" s="60">
        <v>144401687</v>
      </c>
      <c r="G25" s="60">
        <v>192699</v>
      </c>
      <c r="H25" s="60">
        <v>197715</v>
      </c>
      <c r="I25" s="60">
        <v>29731146</v>
      </c>
      <c r="J25" s="60">
        <v>30121560</v>
      </c>
      <c r="K25" s="60">
        <v>19770467</v>
      </c>
      <c r="L25" s="60">
        <v>10391207</v>
      </c>
      <c r="M25" s="60">
        <v>16828542</v>
      </c>
      <c r="N25" s="60">
        <v>46990216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77111776</v>
      </c>
      <c r="X25" s="60">
        <v>75055338</v>
      </c>
      <c r="Y25" s="60">
        <v>2056438</v>
      </c>
      <c r="Z25" s="140">
        <v>2.74</v>
      </c>
      <c r="AA25" s="155">
        <v>144401687</v>
      </c>
    </row>
    <row r="26" spans="1:27" ht="12.75">
      <c r="A26" s="183" t="s">
        <v>38</v>
      </c>
      <c r="B26" s="182"/>
      <c r="C26" s="155">
        <v>6868825</v>
      </c>
      <c r="D26" s="155">
        <v>0</v>
      </c>
      <c r="E26" s="156">
        <v>7576585</v>
      </c>
      <c r="F26" s="60">
        <v>7576585</v>
      </c>
      <c r="G26" s="60">
        <v>0</v>
      </c>
      <c r="H26" s="60">
        <v>0</v>
      </c>
      <c r="I26" s="60">
        <v>1809310</v>
      </c>
      <c r="J26" s="60">
        <v>1809310</v>
      </c>
      <c r="K26" s="60">
        <v>603077</v>
      </c>
      <c r="L26" s="60">
        <v>603077</v>
      </c>
      <c r="M26" s="60">
        <v>603076</v>
      </c>
      <c r="N26" s="60">
        <v>1809230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3618540</v>
      </c>
      <c r="X26" s="60">
        <v>3788302</v>
      </c>
      <c r="Y26" s="60">
        <v>-169762</v>
      </c>
      <c r="Z26" s="140">
        <v>-4.48</v>
      </c>
      <c r="AA26" s="155">
        <v>7576585</v>
      </c>
    </row>
    <row r="27" spans="1:27" ht="12.75">
      <c r="A27" s="183" t="s">
        <v>118</v>
      </c>
      <c r="B27" s="182"/>
      <c r="C27" s="155">
        <v>28484691</v>
      </c>
      <c r="D27" s="155">
        <v>0</v>
      </c>
      <c r="E27" s="156">
        <v>22779024</v>
      </c>
      <c r="F27" s="60">
        <v>22779024</v>
      </c>
      <c r="G27" s="60">
        <v>0</v>
      </c>
      <c r="H27" s="60">
        <v>-74669</v>
      </c>
      <c r="I27" s="60">
        <v>0</v>
      </c>
      <c r="J27" s="60">
        <v>-74669</v>
      </c>
      <c r="K27" s="60">
        <v>1898252</v>
      </c>
      <c r="L27" s="60">
        <v>0</v>
      </c>
      <c r="M27" s="60">
        <v>699671</v>
      </c>
      <c r="N27" s="60">
        <v>2597923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2523254</v>
      </c>
      <c r="X27" s="60">
        <v>11389513</v>
      </c>
      <c r="Y27" s="60">
        <v>-8866259</v>
      </c>
      <c r="Z27" s="140">
        <v>-77.85</v>
      </c>
      <c r="AA27" s="155">
        <v>22779024</v>
      </c>
    </row>
    <row r="28" spans="1:27" ht="12.75">
      <c r="A28" s="183" t="s">
        <v>39</v>
      </c>
      <c r="B28" s="182"/>
      <c r="C28" s="155">
        <v>33695611</v>
      </c>
      <c r="D28" s="155">
        <v>0</v>
      </c>
      <c r="E28" s="156">
        <v>8089216</v>
      </c>
      <c r="F28" s="60">
        <v>8089216</v>
      </c>
      <c r="G28" s="60">
        <v>0</v>
      </c>
      <c r="H28" s="60">
        <v>-168244</v>
      </c>
      <c r="I28" s="60">
        <v>0</v>
      </c>
      <c r="J28" s="60">
        <v>-168244</v>
      </c>
      <c r="K28" s="60">
        <v>341624</v>
      </c>
      <c r="L28" s="60">
        <v>4834</v>
      </c>
      <c r="M28" s="60">
        <v>1674</v>
      </c>
      <c r="N28" s="60">
        <v>348132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179888</v>
      </c>
      <c r="X28" s="60">
        <v>4044626</v>
      </c>
      <c r="Y28" s="60">
        <v>-3864738</v>
      </c>
      <c r="Z28" s="140">
        <v>-95.55</v>
      </c>
      <c r="AA28" s="155">
        <v>8089216</v>
      </c>
    </row>
    <row r="29" spans="1:27" ht="12.75">
      <c r="A29" s="183" t="s">
        <v>40</v>
      </c>
      <c r="B29" s="182"/>
      <c r="C29" s="155">
        <v>4249312</v>
      </c>
      <c r="D29" s="155">
        <v>0</v>
      </c>
      <c r="E29" s="156">
        <v>1419111</v>
      </c>
      <c r="F29" s="60">
        <v>1419111</v>
      </c>
      <c r="G29" s="60">
        <v>0</v>
      </c>
      <c r="H29" s="60">
        <v>0</v>
      </c>
      <c r="I29" s="60">
        <v>532408</v>
      </c>
      <c r="J29" s="60">
        <v>532408</v>
      </c>
      <c r="K29" s="60">
        <v>260380</v>
      </c>
      <c r="L29" s="60">
        <v>1812</v>
      </c>
      <c r="M29" s="60">
        <v>0</v>
      </c>
      <c r="N29" s="60">
        <v>262192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794600</v>
      </c>
      <c r="X29" s="60">
        <v>709554</v>
      </c>
      <c r="Y29" s="60">
        <v>85046</v>
      </c>
      <c r="Z29" s="140">
        <v>11.99</v>
      </c>
      <c r="AA29" s="155">
        <v>1419111</v>
      </c>
    </row>
    <row r="30" spans="1:27" ht="12.75">
      <c r="A30" s="183" t="s">
        <v>119</v>
      </c>
      <c r="B30" s="182"/>
      <c r="C30" s="155">
        <v>55456438</v>
      </c>
      <c r="D30" s="155">
        <v>0</v>
      </c>
      <c r="E30" s="156">
        <v>48500000</v>
      </c>
      <c r="F30" s="60">
        <v>48500000</v>
      </c>
      <c r="G30" s="60">
        <v>15471</v>
      </c>
      <c r="H30" s="60">
        <v>6848603</v>
      </c>
      <c r="I30" s="60">
        <v>6776773</v>
      </c>
      <c r="J30" s="60">
        <v>13640847</v>
      </c>
      <c r="K30" s="60">
        <v>1501852</v>
      </c>
      <c r="L30" s="60">
        <v>4519162</v>
      </c>
      <c r="M30" s="60">
        <v>4546412</v>
      </c>
      <c r="N30" s="60">
        <v>10567426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24208273</v>
      </c>
      <c r="X30" s="60">
        <v>24250002</v>
      </c>
      <c r="Y30" s="60">
        <v>-41729</v>
      </c>
      <c r="Z30" s="140">
        <v>-0.17</v>
      </c>
      <c r="AA30" s="155">
        <v>48500000</v>
      </c>
    </row>
    <row r="31" spans="1:27" ht="12.75">
      <c r="A31" s="183" t="s">
        <v>120</v>
      </c>
      <c r="B31" s="182"/>
      <c r="C31" s="155">
        <v>15199853</v>
      </c>
      <c r="D31" s="155">
        <v>0</v>
      </c>
      <c r="E31" s="156">
        <v>16782260</v>
      </c>
      <c r="F31" s="60">
        <v>16782260</v>
      </c>
      <c r="G31" s="60">
        <v>538964</v>
      </c>
      <c r="H31" s="60">
        <v>1111120</v>
      </c>
      <c r="I31" s="60">
        <v>749898</v>
      </c>
      <c r="J31" s="60">
        <v>2399982</v>
      </c>
      <c r="K31" s="60">
        <v>213033</v>
      </c>
      <c r="L31" s="60">
        <v>1110408</v>
      </c>
      <c r="M31" s="60">
        <v>1634694</v>
      </c>
      <c r="N31" s="60">
        <v>2958135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5358117</v>
      </c>
      <c r="X31" s="60">
        <v>8391078</v>
      </c>
      <c r="Y31" s="60">
        <v>-3032961</v>
      </c>
      <c r="Z31" s="140">
        <v>-36.15</v>
      </c>
      <c r="AA31" s="155">
        <v>16782260</v>
      </c>
    </row>
    <row r="32" spans="1:27" ht="12.75">
      <c r="A32" s="183" t="s">
        <v>121</v>
      </c>
      <c r="B32" s="182"/>
      <c r="C32" s="155">
        <v>20845807</v>
      </c>
      <c r="D32" s="155">
        <v>0</v>
      </c>
      <c r="E32" s="156">
        <v>51000356</v>
      </c>
      <c r="F32" s="60">
        <v>51000356</v>
      </c>
      <c r="G32" s="60">
        <v>1029598</v>
      </c>
      <c r="H32" s="60">
        <v>4278765</v>
      </c>
      <c r="I32" s="60">
        <v>3313258</v>
      </c>
      <c r="J32" s="60">
        <v>8621621</v>
      </c>
      <c r="K32" s="60">
        <v>162965</v>
      </c>
      <c r="L32" s="60">
        <v>3523102</v>
      </c>
      <c r="M32" s="60">
        <v>4783191</v>
      </c>
      <c r="N32" s="60">
        <v>8469258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17090879</v>
      </c>
      <c r="X32" s="60">
        <v>25502788</v>
      </c>
      <c r="Y32" s="60">
        <v>-8411909</v>
      </c>
      <c r="Z32" s="140">
        <v>-32.98</v>
      </c>
      <c r="AA32" s="155">
        <v>51000356</v>
      </c>
    </row>
    <row r="33" spans="1:27" ht="12.75">
      <c r="A33" s="183" t="s">
        <v>42</v>
      </c>
      <c r="B33" s="182"/>
      <c r="C33" s="155">
        <v>1197767</v>
      </c>
      <c r="D33" s="155">
        <v>0</v>
      </c>
      <c r="E33" s="156">
        <v>2196000</v>
      </c>
      <c r="F33" s="60">
        <v>2196000</v>
      </c>
      <c r="G33" s="60">
        <v>76483</v>
      </c>
      <c r="H33" s="60">
        <v>302913</v>
      </c>
      <c r="I33" s="60">
        <v>189476</v>
      </c>
      <c r="J33" s="60">
        <v>568872</v>
      </c>
      <c r="K33" s="60">
        <v>182999</v>
      </c>
      <c r="L33" s="60">
        <v>300566</v>
      </c>
      <c r="M33" s="60">
        <v>268481</v>
      </c>
      <c r="N33" s="60">
        <v>752046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1320918</v>
      </c>
      <c r="X33" s="60">
        <v>1097998</v>
      </c>
      <c r="Y33" s="60">
        <v>222920</v>
      </c>
      <c r="Z33" s="140">
        <v>20.3</v>
      </c>
      <c r="AA33" s="155">
        <v>2196000</v>
      </c>
    </row>
    <row r="34" spans="1:27" ht="12.75">
      <c r="A34" s="183" t="s">
        <v>43</v>
      </c>
      <c r="B34" s="182"/>
      <c r="C34" s="155">
        <v>43419218</v>
      </c>
      <c r="D34" s="155">
        <v>0</v>
      </c>
      <c r="E34" s="156">
        <v>40827122</v>
      </c>
      <c r="F34" s="60">
        <v>40827122</v>
      </c>
      <c r="G34" s="60">
        <v>1498416</v>
      </c>
      <c r="H34" s="60">
        <v>3639274</v>
      </c>
      <c r="I34" s="60">
        <v>2911437</v>
      </c>
      <c r="J34" s="60">
        <v>8049127</v>
      </c>
      <c r="K34" s="60">
        <v>212795</v>
      </c>
      <c r="L34" s="60">
        <v>4666766</v>
      </c>
      <c r="M34" s="60">
        <v>3268937</v>
      </c>
      <c r="N34" s="60">
        <v>8148498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16197625</v>
      </c>
      <c r="X34" s="60">
        <v>20598077</v>
      </c>
      <c r="Y34" s="60">
        <v>-4400452</v>
      </c>
      <c r="Z34" s="140">
        <v>-21.36</v>
      </c>
      <c r="AA34" s="155">
        <v>40827122</v>
      </c>
    </row>
    <row r="35" spans="1:27" ht="12.75">
      <c r="A35" s="181" t="s">
        <v>122</v>
      </c>
      <c r="B35" s="185"/>
      <c r="C35" s="155">
        <v>262734</v>
      </c>
      <c r="D35" s="155">
        <v>0</v>
      </c>
      <c r="E35" s="156">
        <v>0</v>
      </c>
      <c r="F35" s="60">
        <v>0</v>
      </c>
      <c r="G35" s="60">
        <v>-3990</v>
      </c>
      <c r="H35" s="60">
        <v>0</v>
      </c>
      <c r="I35" s="60">
        <v>0</v>
      </c>
      <c r="J35" s="60">
        <v>-3990</v>
      </c>
      <c r="K35" s="60">
        <v>-3450</v>
      </c>
      <c r="L35" s="60">
        <v>0</v>
      </c>
      <c r="M35" s="60">
        <v>0</v>
      </c>
      <c r="N35" s="60">
        <v>-3450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-7440</v>
      </c>
      <c r="X35" s="60"/>
      <c r="Y35" s="60">
        <v>-7440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336439936</v>
      </c>
      <c r="D36" s="188">
        <f>SUM(D25:D35)</f>
        <v>0</v>
      </c>
      <c r="E36" s="189">
        <f t="shared" si="1"/>
        <v>343571361</v>
      </c>
      <c r="F36" s="190">
        <f t="shared" si="1"/>
        <v>343571361</v>
      </c>
      <c r="G36" s="190">
        <f t="shared" si="1"/>
        <v>3347641</v>
      </c>
      <c r="H36" s="190">
        <f t="shared" si="1"/>
        <v>16135477</v>
      </c>
      <c r="I36" s="190">
        <f t="shared" si="1"/>
        <v>46013706</v>
      </c>
      <c r="J36" s="190">
        <f t="shared" si="1"/>
        <v>65496824</v>
      </c>
      <c r="K36" s="190">
        <f t="shared" si="1"/>
        <v>25143994</v>
      </c>
      <c r="L36" s="190">
        <f t="shared" si="1"/>
        <v>25120934</v>
      </c>
      <c r="M36" s="190">
        <f t="shared" si="1"/>
        <v>32634678</v>
      </c>
      <c r="N36" s="190">
        <f t="shared" si="1"/>
        <v>82899606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148396430</v>
      </c>
      <c r="X36" s="190">
        <f t="shared" si="1"/>
        <v>174827276</v>
      </c>
      <c r="Y36" s="190">
        <f t="shared" si="1"/>
        <v>-26430846</v>
      </c>
      <c r="Z36" s="191">
        <f>+IF(X36&lt;&gt;0,+(Y36/X36)*100,0)</f>
        <v>-15.118262209839614</v>
      </c>
      <c r="AA36" s="188">
        <f>SUM(AA25:AA35)</f>
        <v>343571361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-15309119</v>
      </c>
      <c r="D38" s="199">
        <f>+D22-D36</f>
        <v>0</v>
      </c>
      <c r="E38" s="200">
        <f t="shared" si="2"/>
        <v>460033</v>
      </c>
      <c r="F38" s="106">
        <f t="shared" si="2"/>
        <v>460033</v>
      </c>
      <c r="G38" s="106">
        <f t="shared" si="2"/>
        <v>61987037</v>
      </c>
      <c r="H38" s="106">
        <f t="shared" si="2"/>
        <v>4004971</v>
      </c>
      <c r="I38" s="106">
        <f t="shared" si="2"/>
        <v>-24454799</v>
      </c>
      <c r="J38" s="106">
        <f t="shared" si="2"/>
        <v>41537209</v>
      </c>
      <c r="K38" s="106">
        <f t="shared" si="2"/>
        <v>4073233</v>
      </c>
      <c r="L38" s="106">
        <f t="shared" si="2"/>
        <v>-2620414</v>
      </c>
      <c r="M38" s="106">
        <f t="shared" si="2"/>
        <v>16622392</v>
      </c>
      <c r="N38" s="106">
        <f t="shared" si="2"/>
        <v>18075211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59612420</v>
      </c>
      <c r="X38" s="106">
        <f>IF(F22=F36,0,X22-X36)</f>
        <v>-6329537</v>
      </c>
      <c r="Y38" s="106">
        <f t="shared" si="2"/>
        <v>65941957</v>
      </c>
      <c r="Z38" s="201">
        <f>+IF(X38&lt;&gt;0,+(Y38/X38)*100,0)</f>
        <v>-1041.8132795495153</v>
      </c>
      <c r="AA38" s="199">
        <f>+AA22-AA36</f>
        <v>460033</v>
      </c>
    </row>
    <row r="39" spans="1:27" ht="12.75">
      <c r="A39" s="181" t="s">
        <v>46</v>
      </c>
      <c r="B39" s="185"/>
      <c r="C39" s="155">
        <v>38826153</v>
      </c>
      <c r="D39" s="155">
        <v>0</v>
      </c>
      <c r="E39" s="156">
        <v>25468550</v>
      </c>
      <c r="F39" s="60">
        <v>25468550</v>
      </c>
      <c r="G39" s="60">
        <v>0</v>
      </c>
      <c r="H39" s="60">
        <v>0</v>
      </c>
      <c r="I39" s="60">
        <v>0</v>
      </c>
      <c r="J39" s="60">
        <v>0</v>
      </c>
      <c r="K39" s="60">
        <v>280492</v>
      </c>
      <c r="L39" s="60">
        <v>5595350</v>
      </c>
      <c r="M39" s="60">
        <v>947578</v>
      </c>
      <c r="N39" s="60">
        <v>6823420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6823420</v>
      </c>
      <c r="X39" s="60">
        <v>12734280</v>
      </c>
      <c r="Y39" s="60">
        <v>-5910860</v>
      </c>
      <c r="Z39" s="140">
        <v>-46.42</v>
      </c>
      <c r="AA39" s="155">
        <v>25468550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-50834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23466200</v>
      </c>
      <c r="D42" s="206">
        <f>SUM(D38:D41)</f>
        <v>0</v>
      </c>
      <c r="E42" s="207">
        <f t="shared" si="3"/>
        <v>25928583</v>
      </c>
      <c r="F42" s="88">
        <f t="shared" si="3"/>
        <v>25928583</v>
      </c>
      <c r="G42" s="88">
        <f t="shared" si="3"/>
        <v>61987037</v>
      </c>
      <c r="H42" s="88">
        <f t="shared" si="3"/>
        <v>4004971</v>
      </c>
      <c r="I42" s="88">
        <f t="shared" si="3"/>
        <v>-24454799</v>
      </c>
      <c r="J42" s="88">
        <f t="shared" si="3"/>
        <v>41537209</v>
      </c>
      <c r="K42" s="88">
        <f t="shared" si="3"/>
        <v>4353725</v>
      </c>
      <c r="L42" s="88">
        <f t="shared" si="3"/>
        <v>2974936</v>
      </c>
      <c r="M42" s="88">
        <f t="shared" si="3"/>
        <v>17569970</v>
      </c>
      <c r="N42" s="88">
        <f t="shared" si="3"/>
        <v>24898631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66435840</v>
      </c>
      <c r="X42" s="88">
        <f t="shared" si="3"/>
        <v>6404743</v>
      </c>
      <c r="Y42" s="88">
        <f t="shared" si="3"/>
        <v>60031097</v>
      </c>
      <c r="Z42" s="208">
        <f>+IF(X42&lt;&gt;0,+(Y42/X42)*100,0)</f>
        <v>937.2912699229305</v>
      </c>
      <c r="AA42" s="206">
        <f>SUM(AA38:AA41)</f>
        <v>25928583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23466200</v>
      </c>
      <c r="D44" s="210">
        <f>+D42-D43</f>
        <v>0</v>
      </c>
      <c r="E44" s="211">
        <f t="shared" si="4"/>
        <v>25928583</v>
      </c>
      <c r="F44" s="77">
        <f t="shared" si="4"/>
        <v>25928583</v>
      </c>
      <c r="G44" s="77">
        <f t="shared" si="4"/>
        <v>61987037</v>
      </c>
      <c r="H44" s="77">
        <f t="shared" si="4"/>
        <v>4004971</v>
      </c>
      <c r="I44" s="77">
        <f t="shared" si="4"/>
        <v>-24454799</v>
      </c>
      <c r="J44" s="77">
        <f t="shared" si="4"/>
        <v>41537209</v>
      </c>
      <c r="K44" s="77">
        <f t="shared" si="4"/>
        <v>4353725</v>
      </c>
      <c r="L44" s="77">
        <f t="shared" si="4"/>
        <v>2974936</v>
      </c>
      <c r="M44" s="77">
        <f t="shared" si="4"/>
        <v>17569970</v>
      </c>
      <c r="N44" s="77">
        <f t="shared" si="4"/>
        <v>24898631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66435840</v>
      </c>
      <c r="X44" s="77">
        <f t="shared" si="4"/>
        <v>6404743</v>
      </c>
      <c r="Y44" s="77">
        <f t="shared" si="4"/>
        <v>60031097</v>
      </c>
      <c r="Z44" s="212">
        <f>+IF(X44&lt;&gt;0,+(Y44/X44)*100,0)</f>
        <v>937.2912699229305</v>
      </c>
      <c r="AA44" s="210">
        <f>+AA42-AA43</f>
        <v>25928583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23466200</v>
      </c>
      <c r="D46" s="206">
        <f>SUM(D44:D45)</f>
        <v>0</v>
      </c>
      <c r="E46" s="207">
        <f t="shared" si="5"/>
        <v>25928583</v>
      </c>
      <c r="F46" s="88">
        <f t="shared" si="5"/>
        <v>25928583</v>
      </c>
      <c r="G46" s="88">
        <f t="shared" si="5"/>
        <v>61987037</v>
      </c>
      <c r="H46" s="88">
        <f t="shared" si="5"/>
        <v>4004971</v>
      </c>
      <c r="I46" s="88">
        <f t="shared" si="5"/>
        <v>-24454799</v>
      </c>
      <c r="J46" s="88">
        <f t="shared" si="5"/>
        <v>41537209</v>
      </c>
      <c r="K46" s="88">
        <f t="shared" si="5"/>
        <v>4353725</v>
      </c>
      <c r="L46" s="88">
        <f t="shared" si="5"/>
        <v>2974936</v>
      </c>
      <c r="M46" s="88">
        <f t="shared" si="5"/>
        <v>17569970</v>
      </c>
      <c r="N46" s="88">
        <f t="shared" si="5"/>
        <v>24898631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66435840</v>
      </c>
      <c r="X46" s="88">
        <f t="shared" si="5"/>
        <v>6404743</v>
      </c>
      <c r="Y46" s="88">
        <f t="shared" si="5"/>
        <v>60031097</v>
      </c>
      <c r="Z46" s="208">
        <f>+IF(X46&lt;&gt;0,+(Y46/X46)*100,0)</f>
        <v>937.2912699229305</v>
      </c>
      <c r="AA46" s="206">
        <f>SUM(AA44:AA45)</f>
        <v>25928583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23466200</v>
      </c>
      <c r="D48" s="217">
        <f>SUM(D46:D47)</f>
        <v>0</v>
      </c>
      <c r="E48" s="218">
        <f t="shared" si="6"/>
        <v>25928583</v>
      </c>
      <c r="F48" s="219">
        <f t="shared" si="6"/>
        <v>25928583</v>
      </c>
      <c r="G48" s="219">
        <f t="shared" si="6"/>
        <v>61987037</v>
      </c>
      <c r="H48" s="220">
        <f t="shared" si="6"/>
        <v>4004971</v>
      </c>
      <c r="I48" s="220">
        <f t="shared" si="6"/>
        <v>-24454799</v>
      </c>
      <c r="J48" s="220">
        <f t="shared" si="6"/>
        <v>41537209</v>
      </c>
      <c r="K48" s="220">
        <f t="shared" si="6"/>
        <v>4353725</v>
      </c>
      <c r="L48" s="220">
        <f t="shared" si="6"/>
        <v>2974936</v>
      </c>
      <c r="M48" s="219">
        <f t="shared" si="6"/>
        <v>17569970</v>
      </c>
      <c r="N48" s="219">
        <f t="shared" si="6"/>
        <v>24898631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66435840</v>
      </c>
      <c r="X48" s="220">
        <f t="shared" si="6"/>
        <v>6404743</v>
      </c>
      <c r="Y48" s="220">
        <f t="shared" si="6"/>
        <v>60031097</v>
      </c>
      <c r="Z48" s="221">
        <f>+IF(X48&lt;&gt;0,+(Y48/X48)*100,0)</f>
        <v>937.2912699229305</v>
      </c>
      <c r="AA48" s="222">
        <f>SUM(AA46:AA47)</f>
        <v>25928583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2618348</v>
      </c>
      <c r="D5" s="153">
        <f>SUM(D6:D8)</f>
        <v>0</v>
      </c>
      <c r="E5" s="154">
        <f t="shared" si="0"/>
        <v>2662500</v>
      </c>
      <c r="F5" s="100">
        <f t="shared" si="0"/>
        <v>2662500</v>
      </c>
      <c r="G5" s="100">
        <f t="shared" si="0"/>
        <v>0</v>
      </c>
      <c r="H5" s="100">
        <f t="shared" si="0"/>
        <v>20974</v>
      </c>
      <c r="I5" s="100">
        <f t="shared" si="0"/>
        <v>22284</v>
      </c>
      <c r="J5" s="100">
        <f t="shared" si="0"/>
        <v>43258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43258</v>
      </c>
      <c r="X5" s="100">
        <f t="shared" si="0"/>
        <v>2644250</v>
      </c>
      <c r="Y5" s="100">
        <f t="shared" si="0"/>
        <v>-2600992</v>
      </c>
      <c r="Z5" s="137">
        <f>+IF(X5&lt;&gt;0,+(Y5/X5)*100,0)</f>
        <v>-98.36407298856008</v>
      </c>
      <c r="AA5" s="153">
        <f>SUM(AA6:AA8)</f>
        <v>2662500</v>
      </c>
    </row>
    <row r="6" spans="1:27" ht="12.75">
      <c r="A6" s="138" t="s">
        <v>75</v>
      </c>
      <c r="B6" s="136"/>
      <c r="C6" s="155"/>
      <c r="D6" s="155"/>
      <c r="E6" s="156">
        <v>771500</v>
      </c>
      <c r="F6" s="60">
        <v>771500</v>
      </c>
      <c r="G6" s="60"/>
      <c r="H6" s="60"/>
      <c r="I6" s="60">
        <v>11308</v>
      </c>
      <c r="J6" s="60">
        <v>11308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11308</v>
      </c>
      <c r="X6" s="60">
        <v>400746</v>
      </c>
      <c r="Y6" s="60">
        <v>-389438</v>
      </c>
      <c r="Z6" s="140">
        <v>-97.18</v>
      </c>
      <c r="AA6" s="62">
        <v>771500</v>
      </c>
    </row>
    <row r="7" spans="1:27" ht="12.75">
      <c r="A7" s="138" t="s">
        <v>76</v>
      </c>
      <c r="B7" s="136"/>
      <c r="C7" s="157">
        <v>2364586</v>
      </c>
      <c r="D7" s="157"/>
      <c r="E7" s="158">
        <v>1891000</v>
      </c>
      <c r="F7" s="159">
        <v>1891000</v>
      </c>
      <c r="G7" s="159"/>
      <c r="H7" s="159">
        <v>20974</v>
      </c>
      <c r="I7" s="159">
        <v>10976</v>
      </c>
      <c r="J7" s="159">
        <v>31950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31950</v>
      </c>
      <c r="X7" s="159">
        <v>2243504</v>
      </c>
      <c r="Y7" s="159">
        <v>-2211554</v>
      </c>
      <c r="Z7" s="141">
        <v>-98.58</v>
      </c>
      <c r="AA7" s="225">
        <v>1891000</v>
      </c>
    </row>
    <row r="8" spans="1:27" ht="12.75">
      <c r="A8" s="138" t="s">
        <v>77</v>
      </c>
      <c r="B8" s="136"/>
      <c r="C8" s="155">
        <v>253762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492119</v>
      </c>
      <c r="D9" s="153">
        <f>SUM(D10:D14)</f>
        <v>0</v>
      </c>
      <c r="E9" s="154">
        <f t="shared" si="1"/>
        <v>11515000</v>
      </c>
      <c r="F9" s="100">
        <f t="shared" si="1"/>
        <v>11515000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10342</v>
      </c>
      <c r="L9" s="100">
        <f t="shared" si="1"/>
        <v>0</v>
      </c>
      <c r="M9" s="100">
        <f t="shared" si="1"/>
        <v>0</v>
      </c>
      <c r="N9" s="100">
        <f t="shared" si="1"/>
        <v>10342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10342</v>
      </c>
      <c r="X9" s="100">
        <f t="shared" si="1"/>
        <v>10985006</v>
      </c>
      <c r="Y9" s="100">
        <f t="shared" si="1"/>
        <v>-10974664</v>
      </c>
      <c r="Z9" s="137">
        <f>+IF(X9&lt;&gt;0,+(Y9/X9)*100,0)</f>
        <v>-99.90585348792709</v>
      </c>
      <c r="AA9" s="102">
        <f>SUM(AA10:AA14)</f>
        <v>11515000</v>
      </c>
    </row>
    <row r="10" spans="1:27" ht="12.75">
      <c r="A10" s="138" t="s">
        <v>79</v>
      </c>
      <c r="B10" s="136"/>
      <c r="C10" s="155">
        <v>492119</v>
      </c>
      <c r="D10" s="155"/>
      <c r="E10" s="156">
        <v>8000000</v>
      </c>
      <c r="F10" s="60">
        <v>8000000</v>
      </c>
      <c r="G10" s="60"/>
      <c r="H10" s="60"/>
      <c r="I10" s="60"/>
      <c r="J10" s="60"/>
      <c r="K10" s="60">
        <v>10342</v>
      </c>
      <c r="L10" s="60"/>
      <c r="M10" s="60"/>
      <c r="N10" s="60">
        <v>10342</v>
      </c>
      <c r="O10" s="60"/>
      <c r="P10" s="60"/>
      <c r="Q10" s="60"/>
      <c r="R10" s="60"/>
      <c r="S10" s="60"/>
      <c r="T10" s="60"/>
      <c r="U10" s="60"/>
      <c r="V10" s="60"/>
      <c r="W10" s="60">
        <v>10342</v>
      </c>
      <c r="X10" s="60">
        <v>8000000</v>
      </c>
      <c r="Y10" s="60">
        <v>-7989658</v>
      </c>
      <c r="Z10" s="140">
        <v>-99.87</v>
      </c>
      <c r="AA10" s="62">
        <v>8000000</v>
      </c>
    </row>
    <row r="11" spans="1:27" ht="12.75">
      <c r="A11" s="138" t="s">
        <v>80</v>
      </c>
      <c r="B11" s="136"/>
      <c r="C11" s="155"/>
      <c r="D11" s="155"/>
      <c r="E11" s="156">
        <v>1655000</v>
      </c>
      <c r="F11" s="60">
        <v>1655000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1655000</v>
      </c>
      <c r="Y11" s="60">
        <v>-1655000</v>
      </c>
      <c r="Z11" s="140">
        <v>-100</v>
      </c>
      <c r="AA11" s="62">
        <v>1655000</v>
      </c>
    </row>
    <row r="12" spans="1:27" ht="12.75">
      <c r="A12" s="138" t="s">
        <v>81</v>
      </c>
      <c r="B12" s="136"/>
      <c r="C12" s="155"/>
      <c r="D12" s="155"/>
      <c r="E12" s="156">
        <v>1760000</v>
      </c>
      <c r="F12" s="60">
        <v>1760000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1229998</v>
      </c>
      <c r="Y12" s="60">
        <v>-1229998</v>
      </c>
      <c r="Z12" s="140">
        <v>-100</v>
      </c>
      <c r="AA12" s="62">
        <v>1760000</v>
      </c>
    </row>
    <row r="13" spans="1:27" ht="12.75">
      <c r="A13" s="138" t="s">
        <v>82</v>
      </c>
      <c r="B13" s="136"/>
      <c r="C13" s="155"/>
      <c r="D13" s="155"/>
      <c r="E13" s="156">
        <v>100000</v>
      </c>
      <c r="F13" s="60">
        <v>100000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50004</v>
      </c>
      <c r="Y13" s="60">
        <v>-50004</v>
      </c>
      <c r="Z13" s="140">
        <v>-100</v>
      </c>
      <c r="AA13" s="62">
        <v>100000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50004</v>
      </c>
      <c r="Y14" s="159">
        <v>-50004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14538071</v>
      </c>
      <c r="D15" s="153">
        <f>SUM(D16:D18)</f>
        <v>0</v>
      </c>
      <c r="E15" s="154">
        <f t="shared" si="2"/>
        <v>6329686</v>
      </c>
      <c r="F15" s="100">
        <f t="shared" si="2"/>
        <v>6329686</v>
      </c>
      <c r="G15" s="100">
        <f t="shared" si="2"/>
        <v>36590</v>
      </c>
      <c r="H15" s="100">
        <f t="shared" si="2"/>
        <v>387738</v>
      </c>
      <c r="I15" s="100">
        <f t="shared" si="2"/>
        <v>173503</v>
      </c>
      <c r="J15" s="100">
        <f t="shared" si="2"/>
        <v>597831</v>
      </c>
      <c r="K15" s="100">
        <f t="shared" si="2"/>
        <v>553035</v>
      </c>
      <c r="L15" s="100">
        <f t="shared" si="2"/>
        <v>0</v>
      </c>
      <c r="M15" s="100">
        <f t="shared" si="2"/>
        <v>0</v>
      </c>
      <c r="N15" s="100">
        <f t="shared" si="2"/>
        <v>553035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1150866</v>
      </c>
      <c r="X15" s="100">
        <f t="shared" si="2"/>
        <v>5578840</v>
      </c>
      <c r="Y15" s="100">
        <f t="shared" si="2"/>
        <v>-4427974</v>
      </c>
      <c r="Z15" s="137">
        <f>+IF(X15&lt;&gt;0,+(Y15/X15)*100,0)</f>
        <v>-79.37087279792931</v>
      </c>
      <c r="AA15" s="102">
        <f>SUM(AA16:AA18)</f>
        <v>6329686</v>
      </c>
    </row>
    <row r="16" spans="1:27" ht="12.75">
      <c r="A16" s="138" t="s">
        <v>85</v>
      </c>
      <c r="B16" s="136"/>
      <c r="C16" s="155">
        <v>606323</v>
      </c>
      <c r="D16" s="155"/>
      <c r="E16" s="156">
        <v>394686</v>
      </c>
      <c r="F16" s="60">
        <v>394686</v>
      </c>
      <c r="G16" s="60"/>
      <c r="H16" s="60"/>
      <c r="I16" s="60"/>
      <c r="J16" s="60"/>
      <c r="K16" s="60">
        <v>24227</v>
      </c>
      <c r="L16" s="60"/>
      <c r="M16" s="60"/>
      <c r="N16" s="60">
        <v>24227</v>
      </c>
      <c r="O16" s="60"/>
      <c r="P16" s="60"/>
      <c r="Q16" s="60"/>
      <c r="R16" s="60"/>
      <c r="S16" s="60"/>
      <c r="T16" s="60"/>
      <c r="U16" s="60"/>
      <c r="V16" s="60"/>
      <c r="W16" s="60">
        <v>24227</v>
      </c>
      <c r="X16" s="60">
        <v>338842</v>
      </c>
      <c r="Y16" s="60">
        <v>-314615</v>
      </c>
      <c r="Z16" s="140">
        <v>-92.85</v>
      </c>
      <c r="AA16" s="62">
        <v>394686</v>
      </c>
    </row>
    <row r="17" spans="1:27" ht="12.75">
      <c r="A17" s="138" t="s">
        <v>86</v>
      </c>
      <c r="B17" s="136"/>
      <c r="C17" s="155">
        <v>13931748</v>
      </c>
      <c r="D17" s="155"/>
      <c r="E17" s="156">
        <v>5205000</v>
      </c>
      <c r="F17" s="60">
        <v>5205000</v>
      </c>
      <c r="G17" s="60">
        <v>36590</v>
      </c>
      <c r="H17" s="60">
        <v>387738</v>
      </c>
      <c r="I17" s="60">
        <v>173503</v>
      </c>
      <c r="J17" s="60">
        <v>597831</v>
      </c>
      <c r="K17" s="60">
        <v>528808</v>
      </c>
      <c r="L17" s="60"/>
      <c r="M17" s="60"/>
      <c r="N17" s="60">
        <v>528808</v>
      </c>
      <c r="O17" s="60"/>
      <c r="P17" s="60"/>
      <c r="Q17" s="60"/>
      <c r="R17" s="60"/>
      <c r="S17" s="60"/>
      <c r="T17" s="60"/>
      <c r="U17" s="60"/>
      <c r="V17" s="60"/>
      <c r="W17" s="60">
        <v>1126639</v>
      </c>
      <c r="X17" s="60">
        <v>4704998</v>
      </c>
      <c r="Y17" s="60">
        <v>-3578359</v>
      </c>
      <c r="Z17" s="140">
        <v>-76.05</v>
      </c>
      <c r="AA17" s="62">
        <v>5205000</v>
      </c>
    </row>
    <row r="18" spans="1:27" ht="12.75">
      <c r="A18" s="138" t="s">
        <v>87</v>
      </c>
      <c r="B18" s="136"/>
      <c r="C18" s="155"/>
      <c r="D18" s="155"/>
      <c r="E18" s="156">
        <v>730000</v>
      </c>
      <c r="F18" s="60">
        <v>730000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535000</v>
      </c>
      <c r="Y18" s="60">
        <v>-535000</v>
      </c>
      <c r="Z18" s="140">
        <v>-100</v>
      </c>
      <c r="AA18" s="62">
        <v>730000</v>
      </c>
    </row>
    <row r="19" spans="1:27" ht="12.75">
      <c r="A19" s="135" t="s">
        <v>88</v>
      </c>
      <c r="B19" s="142"/>
      <c r="C19" s="153">
        <f aca="true" t="shared" si="3" ref="C19:Y19">SUM(C20:C23)</f>
        <v>1226313</v>
      </c>
      <c r="D19" s="153">
        <f>SUM(D20:D23)</f>
        <v>0</v>
      </c>
      <c r="E19" s="154">
        <f t="shared" si="3"/>
        <v>33103550</v>
      </c>
      <c r="F19" s="100">
        <f t="shared" si="3"/>
        <v>33103550</v>
      </c>
      <c r="G19" s="100">
        <f t="shared" si="3"/>
        <v>0</v>
      </c>
      <c r="H19" s="100">
        <f t="shared" si="3"/>
        <v>5483806</v>
      </c>
      <c r="I19" s="100">
        <f t="shared" si="3"/>
        <v>0</v>
      </c>
      <c r="J19" s="100">
        <f t="shared" si="3"/>
        <v>5483806</v>
      </c>
      <c r="K19" s="100">
        <f t="shared" si="3"/>
        <v>4852350</v>
      </c>
      <c r="L19" s="100">
        <f t="shared" si="3"/>
        <v>0</v>
      </c>
      <c r="M19" s="100">
        <f t="shared" si="3"/>
        <v>0</v>
      </c>
      <c r="N19" s="100">
        <f t="shared" si="3"/>
        <v>4852350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10336156</v>
      </c>
      <c r="X19" s="100">
        <f t="shared" si="3"/>
        <v>19019274</v>
      </c>
      <c r="Y19" s="100">
        <f t="shared" si="3"/>
        <v>-8683118</v>
      </c>
      <c r="Z19" s="137">
        <f>+IF(X19&lt;&gt;0,+(Y19/X19)*100,0)</f>
        <v>-45.65430836108676</v>
      </c>
      <c r="AA19" s="102">
        <f>SUM(AA20:AA23)</f>
        <v>33103550</v>
      </c>
    </row>
    <row r="20" spans="1:27" ht="12.75">
      <c r="A20" s="138" t="s">
        <v>89</v>
      </c>
      <c r="B20" s="136"/>
      <c r="C20" s="155">
        <v>1226313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26278550</v>
      </c>
      <c r="F21" s="60">
        <v>26278550</v>
      </c>
      <c r="G21" s="60"/>
      <c r="H21" s="60">
        <v>2018256</v>
      </c>
      <c r="I21" s="60"/>
      <c r="J21" s="60">
        <v>2018256</v>
      </c>
      <c r="K21" s="60">
        <v>4852350</v>
      </c>
      <c r="L21" s="60"/>
      <c r="M21" s="60"/>
      <c r="N21" s="60">
        <v>4852350</v>
      </c>
      <c r="O21" s="60"/>
      <c r="P21" s="60"/>
      <c r="Q21" s="60"/>
      <c r="R21" s="60"/>
      <c r="S21" s="60"/>
      <c r="T21" s="60"/>
      <c r="U21" s="60"/>
      <c r="V21" s="60"/>
      <c r="W21" s="60">
        <v>6870606</v>
      </c>
      <c r="X21" s="60">
        <v>13544274</v>
      </c>
      <c r="Y21" s="60">
        <v>-6673668</v>
      </c>
      <c r="Z21" s="140">
        <v>-49.27</v>
      </c>
      <c r="AA21" s="62">
        <v>26278550</v>
      </c>
    </row>
    <row r="22" spans="1:27" ht="12.75">
      <c r="A22" s="138" t="s">
        <v>91</v>
      </c>
      <c r="B22" s="136"/>
      <c r="C22" s="157"/>
      <c r="D22" s="157"/>
      <c r="E22" s="158">
        <v>2700000</v>
      </c>
      <c r="F22" s="159">
        <v>2700000</v>
      </c>
      <c r="G22" s="159"/>
      <c r="H22" s="159">
        <v>1690700</v>
      </c>
      <c r="I22" s="159"/>
      <c r="J22" s="159">
        <v>1690700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1690700</v>
      </c>
      <c r="X22" s="159">
        <v>1350000</v>
      </c>
      <c r="Y22" s="159">
        <v>340700</v>
      </c>
      <c r="Z22" s="141">
        <v>25.24</v>
      </c>
      <c r="AA22" s="225">
        <v>2700000</v>
      </c>
    </row>
    <row r="23" spans="1:27" ht="12.75">
      <c r="A23" s="138" t="s">
        <v>92</v>
      </c>
      <c r="B23" s="136"/>
      <c r="C23" s="155"/>
      <c r="D23" s="155"/>
      <c r="E23" s="156">
        <v>4125000</v>
      </c>
      <c r="F23" s="60">
        <v>4125000</v>
      </c>
      <c r="G23" s="60"/>
      <c r="H23" s="60">
        <v>1774850</v>
      </c>
      <c r="I23" s="60"/>
      <c r="J23" s="60">
        <v>1774850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1774850</v>
      </c>
      <c r="X23" s="60">
        <v>4125000</v>
      </c>
      <c r="Y23" s="60">
        <v>-2350150</v>
      </c>
      <c r="Z23" s="140">
        <v>-56.97</v>
      </c>
      <c r="AA23" s="62">
        <v>4125000</v>
      </c>
    </row>
    <row r="24" spans="1:27" ht="12.75">
      <c r="A24" s="135" t="s">
        <v>93</v>
      </c>
      <c r="B24" s="142"/>
      <c r="C24" s="153">
        <v>19182570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38057421</v>
      </c>
      <c r="D25" s="217">
        <f>+D5+D9+D15+D19+D24</f>
        <v>0</v>
      </c>
      <c r="E25" s="230">
        <f t="shared" si="4"/>
        <v>53610736</v>
      </c>
      <c r="F25" s="219">
        <f t="shared" si="4"/>
        <v>53610736</v>
      </c>
      <c r="G25" s="219">
        <f t="shared" si="4"/>
        <v>36590</v>
      </c>
      <c r="H25" s="219">
        <f t="shared" si="4"/>
        <v>5892518</v>
      </c>
      <c r="I25" s="219">
        <f t="shared" si="4"/>
        <v>195787</v>
      </c>
      <c r="J25" s="219">
        <f t="shared" si="4"/>
        <v>6124895</v>
      </c>
      <c r="K25" s="219">
        <f t="shared" si="4"/>
        <v>5415727</v>
      </c>
      <c r="L25" s="219">
        <f t="shared" si="4"/>
        <v>0</v>
      </c>
      <c r="M25" s="219">
        <f t="shared" si="4"/>
        <v>0</v>
      </c>
      <c r="N25" s="219">
        <f t="shared" si="4"/>
        <v>5415727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11540622</v>
      </c>
      <c r="X25" s="219">
        <f t="shared" si="4"/>
        <v>38227370</v>
      </c>
      <c r="Y25" s="219">
        <f t="shared" si="4"/>
        <v>-26686748</v>
      </c>
      <c r="Z25" s="231">
        <f>+IF(X25&lt;&gt;0,+(Y25/X25)*100,0)</f>
        <v>-69.81057812766089</v>
      </c>
      <c r="AA25" s="232">
        <f>+AA5+AA9+AA15+AA19+AA24</f>
        <v>53610736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35216999</v>
      </c>
      <c r="D28" s="155"/>
      <c r="E28" s="156">
        <v>25468550</v>
      </c>
      <c r="F28" s="60">
        <v>25468550</v>
      </c>
      <c r="G28" s="60"/>
      <c r="H28" s="60">
        <v>2122306</v>
      </c>
      <c r="I28" s="60">
        <v>99311</v>
      </c>
      <c r="J28" s="60">
        <v>2221617</v>
      </c>
      <c r="K28" s="60">
        <v>5345660</v>
      </c>
      <c r="L28" s="60"/>
      <c r="M28" s="60"/>
      <c r="N28" s="60">
        <v>5345660</v>
      </c>
      <c r="O28" s="60"/>
      <c r="P28" s="60"/>
      <c r="Q28" s="60"/>
      <c r="R28" s="60"/>
      <c r="S28" s="60"/>
      <c r="T28" s="60"/>
      <c r="U28" s="60"/>
      <c r="V28" s="60"/>
      <c r="W28" s="60">
        <v>7567277</v>
      </c>
      <c r="X28" s="60">
        <v>24361685</v>
      </c>
      <c r="Y28" s="60">
        <v>-16794408</v>
      </c>
      <c r="Z28" s="140">
        <v>-68.94</v>
      </c>
      <c r="AA28" s="155">
        <v>25468550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1060000</v>
      </c>
      <c r="Y30" s="159">
        <v>-1060000</v>
      </c>
      <c r="Z30" s="141">
        <v>-100</v>
      </c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35216999</v>
      </c>
      <c r="D32" s="210">
        <f>SUM(D28:D31)</f>
        <v>0</v>
      </c>
      <c r="E32" s="211">
        <f t="shared" si="5"/>
        <v>25468550</v>
      </c>
      <c r="F32" s="77">
        <f t="shared" si="5"/>
        <v>25468550</v>
      </c>
      <c r="G32" s="77">
        <f t="shared" si="5"/>
        <v>0</v>
      </c>
      <c r="H32" s="77">
        <f t="shared" si="5"/>
        <v>2122306</v>
      </c>
      <c r="I32" s="77">
        <f t="shared" si="5"/>
        <v>99311</v>
      </c>
      <c r="J32" s="77">
        <f t="shared" si="5"/>
        <v>2221617</v>
      </c>
      <c r="K32" s="77">
        <f t="shared" si="5"/>
        <v>5345660</v>
      </c>
      <c r="L32" s="77">
        <f t="shared" si="5"/>
        <v>0</v>
      </c>
      <c r="M32" s="77">
        <f t="shared" si="5"/>
        <v>0</v>
      </c>
      <c r="N32" s="77">
        <f t="shared" si="5"/>
        <v>5345660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7567277</v>
      </c>
      <c r="X32" s="77">
        <f t="shared" si="5"/>
        <v>25421685</v>
      </c>
      <c r="Y32" s="77">
        <f t="shared" si="5"/>
        <v>-17854408</v>
      </c>
      <c r="Z32" s="212">
        <f>+IF(X32&lt;&gt;0,+(Y32/X32)*100,0)</f>
        <v>-70.2329841629302</v>
      </c>
      <c r="AA32" s="79">
        <f>SUM(AA28:AA31)</f>
        <v>25468550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23065000</v>
      </c>
      <c r="F34" s="60">
        <v>23065000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23065000</v>
      </c>
    </row>
    <row r="35" spans="1:27" ht="12.75">
      <c r="A35" s="237" t="s">
        <v>53</v>
      </c>
      <c r="B35" s="136"/>
      <c r="C35" s="155">
        <v>2840422</v>
      </c>
      <c r="D35" s="155"/>
      <c r="E35" s="156">
        <v>5077186</v>
      </c>
      <c r="F35" s="60">
        <v>5077186</v>
      </c>
      <c r="G35" s="60">
        <v>36590</v>
      </c>
      <c r="H35" s="60">
        <v>3770212</v>
      </c>
      <c r="I35" s="60">
        <v>96476</v>
      </c>
      <c r="J35" s="60">
        <v>3903278</v>
      </c>
      <c r="K35" s="60">
        <v>70067</v>
      </c>
      <c r="L35" s="60"/>
      <c r="M35" s="60"/>
      <c r="N35" s="60">
        <v>70067</v>
      </c>
      <c r="O35" s="60"/>
      <c r="P35" s="60"/>
      <c r="Q35" s="60"/>
      <c r="R35" s="60"/>
      <c r="S35" s="60"/>
      <c r="T35" s="60"/>
      <c r="U35" s="60"/>
      <c r="V35" s="60"/>
      <c r="W35" s="60">
        <v>3973345</v>
      </c>
      <c r="X35" s="60"/>
      <c r="Y35" s="60">
        <v>3973345</v>
      </c>
      <c r="Z35" s="140"/>
      <c r="AA35" s="62">
        <v>5077186</v>
      </c>
    </row>
    <row r="36" spans="1:27" ht="12.75">
      <c r="A36" s="238" t="s">
        <v>139</v>
      </c>
      <c r="B36" s="149"/>
      <c r="C36" s="222">
        <f aca="true" t="shared" si="6" ref="C36:Y36">SUM(C32:C35)</f>
        <v>38057421</v>
      </c>
      <c r="D36" s="222">
        <f>SUM(D32:D35)</f>
        <v>0</v>
      </c>
      <c r="E36" s="218">
        <f t="shared" si="6"/>
        <v>53610736</v>
      </c>
      <c r="F36" s="220">
        <f t="shared" si="6"/>
        <v>53610736</v>
      </c>
      <c r="G36" s="220">
        <f t="shared" si="6"/>
        <v>36590</v>
      </c>
      <c r="H36" s="220">
        <f t="shared" si="6"/>
        <v>5892518</v>
      </c>
      <c r="I36" s="220">
        <f t="shared" si="6"/>
        <v>195787</v>
      </c>
      <c r="J36" s="220">
        <f t="shared" si="6"/>
        <v>6124895</v>
      </c>
      <c r="K36" s="220">
        <f t="shared" si="6"/>
        <v>5415727</v>
      </c>
      <c r="L36" s="220">
        <f t="shared" si="6"/>
        <v>0</v>
      </c>
      <c r="M36" s="220">
        <f t="shared" si="6"/>
        <v>0</v>
      </c>
      <c r="N36" s="220">
        <f t="shared" si="6"/>
        <v>5415727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11540622</v>
      </c>
      <c r="X36" s="220">
        <f t="shared" si="6"/>
        <v>25421685</v>
      </c>
      <c r="Y36" s="220">
        <f t="shared" si="6"/>
        <v>-13881063</v>
      </c>
      <c r="Z36" s="221">
        <f>+IF(X36&lt;&gt;0,+(Y36/X36)*100,0)</f>
        <v>-54.60323735425091</v>
      </c>
      <c r="AA36" s="239">
        <f>SUM(AA32:AA35)</f>
        <v>53610736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64263366</v>
      </c>
      <c r="D6" s="155"/>
      <c r="E6" s="59">
        <v>13381785</v>
      </c>
      <c r="F6" s="60">
        <v>13381785</v>
      </c>
      <c r="G6" s="60">
        <v>14799978</v>
      </c>
      <c r="H6" s="60">
        <v>12675690</v>
      </c>
      <c r="I6" s="60">
        <v>9929216</v>
      </c>
      <c r="J6" s="60">
        <v>9929216</v>
      </c>
      <c r="K6" s="60">
        <v>8858025</v>
      </c>
      <c r="L6" s="60">
        <v>2491649</v>
      </c>
      <c r="M6" s="60">
        <v>60378855</v>
      </c>
      <c r="N6" s="60">
        <v>60378855</v>
      </c>
      <c r="O6" s="60"/>
      <c r="P6" s="60"/>
      <c r="Q6" s="60"/>
      <c r="R6" s="60"/>
      <c r="S6" s="60"/>
      <c r="T6" s="60"/>
      <c r="U6" s="60"/>
      <c r="V6" s="60"/>
      <c r="W6" s="60">
        <v>60378855</v>
      </c>
      <c r="X6" s="60">
        <v>6690893</v>
      </c>
      <c r="Y6" s="60">
        <v>53687962</v>
      </c>
      <c r="Z6" s="140">
        <v>802.4</v>
      </c>
      <c r="AA6" s="62">
        <v>13381785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43047682</v>
      </c>
      <c r="H7" s="60">
        <v>44707567</v>
      </c>
      <c r="I7" s="60">
        <v>44707567</v>
      </c>
      <c r="J7" s="60">
        <v>44707567</v>
      </c>
      <c r="K7" s="60">
        <v>78381772</v>
      </c>
      <c r="L7" s="60">
        <v>71726650</v>
      </c>
      <c r="M7" s="60">
        <v>48224975</v>
      </c>
      <c r="N7" s="60">
        <v>48224975</v>
      </c>
      <c r="O7" s="60"/>
      <c r="P7" s="60"/>
      <c r="Q7" s="60"/>
      <c r="R7" s="60"/>
      <c r="S7" s="60"/>
      <c r="T7" s="60"/>
      <c r="U7" s="60"/>
      <c r="V7" s="60"/>
      <c r="W7" s="60">
        <v>48224975</v>
      </c>
      <c r="X7" s="60"/>
      <c r="Y7" s="60">
        <v>48224975</v>
      </c>
      <c r="Z7" s="140"/>
      <c r="AA7" s="62"/>
    </row>
    <row r="8" spans="1:27" ht="12.75">
      <c r="A8" s="249" t="s">
        <v>145</v>
      </c>
      <c r="B8" s="182"/>
      <c r="C8" s="155">
        <v>24449697</v>
      </c>
      <c r="D8" s="155"/>
      <c r="E8" s="59">
        <v>-34960942</v>
      </c>
      <c r="F8" s="60">
        <v>-34960942</v>
      </c>
      <c r="G8" s="60">
        <v>16669363</v>
      </c>
      <c r="H8" s="60">
        <v>17187413</v>
      </c>
      <c r="I8" s="60">
        <v>17520014</v>
      </c>
      <c r="J8" s="60">
        <v>17520014</v>
      </c>
      <c r="K8" s="60">
        <v>17832442</v>
      </c>
      <c r="L8" s="60">
        <v>25288782</v>
      </c>
      <c r="M8" s="60">
        <v>19530619</v>
      </c>
      <c r="N8" s="60">
        <v>19530619</v>
      </c>
      <c r="O8" s="60"/>
      <c r="P8" s="60"/>
      <c r="Q8" s="60"/>
      <c r="R8" s="60"/>
      <c r="S8" s="60"/>
      <c r="T8" s="60"/>
      <c r="U8" s="60"/>
      <c r="V8" s="60"/>
      <c r="W8" s="60">
        <v>19530619</v>
      </c>
      <c r="X8" s="60">
        <v>-17480471</v>
      </c>
      <c r="Y8" s="60">
        <v>37011090</v>
      </c>
      <c r="Z8" s="140">
        <v>-211.73</v>
      </c>
      <c r="AA8" s="62">
        <v>-34960942</v>
      </c>
    </row>
    <row r="9" spans="1:27" ht="12.75">
      <c r="A9" s="249" t="s">
        <v>146</v>
      </c>
      <c r="B9" s="182"/>
      <c r="C9" s="155">
        <v>371317</v>
      </c>
      <c r="D9" s="155"/>
      <c r="E9" s="59">
        <v>24803365</v>
      </c>
      <c r="F9" s="60">
        <v>24803365</v>
      </c>
      <c r="G9" s="60">
        <v>36509363</v>
      </c>
      <c r="H9" s="60">
        <v>18165194</v>
      </c>
      <c r="I9" s="60">
        <v>20900335</v>
      </c>
      <c r="J9" s="60">
        <v>20900335</v>
      </c>
      <c r="K9" s="60">
        <v>30875487</v>
      </c>
      <c r="L9" s="60">
        <v>64806293</v>
      </c>
      <c r="M9" s="60">
        <v>24418101</v>
      </c>
      <c r="N9" s="60">
        <v>24418101</v>
      </c>
      <c r="O9" s="60"/>
      <c r="P9" s="60"/>
      <c r="Q9" s="60"/>
      <c r="R9" s="60"/>
      <c r="S9" s="60"/>
      <c r="T9" s="60"/>
      <c r="U9" s="60"/>
      <c r="V9" s="60"/>
      <c r="W9" s="60">
        <v>24418101</v>
      </c>
      <c r="X9" s="60">
        <v>12401683</v>
      </c>
      <c r="Y9" s="60">
        <v>12016418</v>
      </c>
      <c r="Z9" s="140">
        <v>96.89</v>
      </c>
      <c r="AA9" s="62">
        <v>24803365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281121</v>
      </c>
      <c r="H10" s="159">
        <v>281121</v>
      </c>
      <c r="I10" s="159">
        <v>281121</v>
      </c>
      <c r="J10" s="60">
        <v>281121</v>
      </c>
      <c r="K10" s="159">
        <v>281121</v>
      </c>
      <c r="L10" s="159">
        <v>281121</v>
      </c>
      <c r="M10" s="60">
        <v>281121</v>
      </c>
      <c r="N10" s="159">
        <v>281121</v>
      </c>
      <c r="O10" s="159"/>
      <c r="P10" s="159"/>
      <c r="Q10" s="60"/>
      <c r="R10" s="159"/>
      <c r="S10" s="159"/>
      <c r="T10" s="60"/>
      <c r="U10" s="159"/>
      <c r="V10" s="159"/>
      <c r="W10" s="159">
        <v>281121</v>
      </c>
      <c r="X10" s="60"/>
      <c r="Y10" s="159">
        <v>281121</v>
      </c>
      <c r="Z10" s="141"/>
      <c r="AA10" s="225"/>
    </row>
    <row r="11" spans="1:27" ht="12.75">
      <c r="A11" s="249" t="s">
        <v>148</v>
      </c>
      <c r="B11" s="182"/>
      <c r="C11" s="155">
        <v>674199</v>
      </c>
      <c r="D11" s="155"/>
      <c r="E11" s="59"/>
      <c r="F11" s="60"/>
      <c r="G11" s="60">
        <v>62498237</v>
      </c>
      <c r="H11" s="60">
        <v>967424</v>
      </c>
      <c r="I11" s="60">
        <v>1032627</v>
      </c>
      <c r="J11" s="60">
        <v>1032627</v>
      </c>
      <c r="K11" s="60">
        <v>1104871</v>
      </c>
      <c r="L11" s="60">
        <v>1087148</v>
      </c>
      <c r="M11" s="60">
        <v>1111839</v>
      </c>
      <c r="N11" s="60">
        <v>1111839</v>
      </c>
      <c r="O11" s="60"/>
      <c r="P11" s="60"/>
      <c r="Q11" s="60"/>
      <c r="R11" s="60"/>
      <c r="S11" s="60"/>
      <c r="T11" s="60"/>
      <c r="U11" s="60"/>
      <c r="V11" s="60"/>
      <c r="W11" s="60">
        <v>1111839</v>
      </c>
      <c r="X11" s="60"/>
      <c r="Y11" s="60">
        <v>1111839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89758579</v>
      </c>
      <c r="D12" s="168">
        <f>SUM(D6:D11)</f>
        <v>0</v>
      </c>
      <c r="E12" s="72">
        <f t="shared" si="0"/>
        <v>3224208</v>
      </c>
      <c r="F12" s="73">
        <f t="shared" si="0"/>
        <v>3224208</v>
      </c>
      <c r="G12" s="73">
        <f t="shared" si="0"/>
        <v>173805744</v>
      </c>
      <c r="H12" s="73">
        <f t="shared" si="0"/>
        <v>93984409</v>
      </c>
      <c r="I12" s="73">
        <f t="shared" si="0"/>
        <v>94370880</v>
      </c>
      <c r="J12" s="73">
        <f t="shared" si="0"/>
        <v>94370880</v>
      </c>
      <c r="K12" s="73">
        <f t="shared" si="0"/>
        <v>137333718</v>
      </c>
      <c r="L12" s="73">
        <f t="shared" si="0"/>
        <v>165681643</v>
      </c>
      <c r="M12" s="73">
        <f t="shared" si="0"/>
        <v>153945510</v>
      </c>
      <c r="N12" s="73">
        <f t="shared" si="0"/>
        <v>153945510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153945510</v>
      </c>
      <c r="X12" s="73">
        <f t="shared" si="0"/>
        <v>1612105</v>
      </c>
      <c r="Y12" s="73">
        <f t="shared" si="0"/>
        <v>152333405</v>
      </c>
      <c r="Z12" s="170">
        <f>+IF(X12&lt;&gt;0,+(Y12/X12)*100,0)</f>
        <v>9449.34759212334</v>
      </c>
      <c r="AA12" s="74">
        <f>SUM(AA6:AA11)</f>
        <v>3224208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>
        <v>1394677</v>
      </c>
      <c r="L16" s="159">
        <v>111538</v>
      </c>
      <c r="M16" s="60">
        <v>79455</v>
      </c>
      <c r="N16" s="159">
        <v>79455</v>
      </c>
      <c r="O16" s="159"/>
      <c r="P16" s="159"/>
      <c r="Q16" s="60"/>
      <c r="R16" s="159"/>
      <c r="S16" s="159"/>
      <c r="T16" s="60"/>
      <c r="U16" s="159"/>
      <c r="V16" s="159"/>
      <c r="W16" s="159">
        <v>79455</v>
      </c>
      <c r="X16" s="60"/>
      <c r="Y16" s="159">
        <v>79455</v>
      </c>
      <c r="Z16" s="141"/>
      <c r="AA16" s="225"/>
    </row>
    <row r="17" spans="1:27" ht="12.75">
      <c r="A17" s="249" t="s">
        <v>152</v>
      </c>
      <c r="B17" s="182"/>
      <c r="C17" s="155">
        <v>186405896</v>
      </c>
      <c r="D17" s="155"/>
      <c r="E17" s="59"/>
      <c r="F17" s="60"/>
      <c r="G17" s="60">
        <v>187608291</v>
      </c>
      <c r="H17" s="60">
        <v>186405896</v>
      </c>
      <c r="I17" s="60">
        <v>186405896</v>
      </c>
      <c r="J17" s="60">
        <v>186405896</v>
      </c>
      <c r="K17" s="60">
        <v>186405896</v>
      </c>
      <c r="L17" s="60">
        <v>187608291</v>
      </c>
      <c r="M17" s="60">
        <v>186405896</v>
      </c>
      <c r="N17" s="60">
        <v>186405896</v>
      </c>
      <c r="O17" s="60"/>
      <c r="P17" s="60"/>
      <c r="Q17" s="60"/>
      <c r="R17" s="60"/>
      <c r="S17" s="60"/>
      <c r="T17" s="60"/>
      <c r="U17" s="60"/>
      <c r="V17" s="60"/>
      <c r="W17" s="60">
        <v>186405896</v>
      </c>
      <c r="X17" s="60"/>
      <c r="Y17" s="60">
        <v>186405896</v>
      </c>
      <c r="Z17" s="140"/>
      <c r="AA17" s="62"/>
    </row>
    <row r="18" spans="1:27" ht="12.75">
      <c r="A18" s="249" t="s">
        <v>153</v>
      </c>
      <c r="B18" s="182"/>
      <c r="C18" s="155">
        <v>16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606583794</v>
      </c>
      <c r="D19" s="155"/>
      <c r="E19" s="59">
        <v>44679739</v>
      </c>
      <c r="F19" s="60">
        <v>44679739</v>
      </c>
      <c r="G19" s="60">
        <v>640516491</v>
      </c>
      <c r="H19" s="60">
        <v>613106246</v>
      </c>
      <c r="I19" s="60">
        <v>613816418</v>
      </c>
      <c r="J19" s="60">
        <v>613816418</v>
      </c>
      <c r="K19" s="60">
        <v>619262595</v>
      </c>
      <c r="L19" s="60">
        <v>620289806</v>
      </c>
      <c r="M19" s="60">
        <v>622358957</v>
      </c>
      <c r="N19" s="60">
        <v>622358957</v>
      </c>
      <c r="O19" s="60"/>
      <c r="P19" s="60"/>
      <c r="Q19" s="60"/>
      <c r="R19" s="60"/>
      <c r="S19" s="60"/>
      <c r="T19" s="60"/>
      <c r="U19" s="60"/>
      <c r="V19" s="60"/>
      <c r="W19" s="60">
        <v>622358957</v>
      </c>
      <c r="X19" s="60">
        <v>22339870</v>
      </c>
      <c r="Y19" s="60">
        <v>600019087</v>
      </c>
      <c r="Z19" s="140">
        <v>2685.87</v>
      </c>
      <c r="AA19" s="62">
        <v>44679739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2489592</v>
      </c>
      <c r="D22" s="155"/>
      <c r="E22" s="59">
        <v>1091491</v>
      </c>
      <c r="F22" s="60">
        <v>1091491</v>
      </c>
      <c r="G22" s="60">
        <v>1628970</v>
      </c>
      <c r="H22" s="60">
        <v>1633984</v>
      </c>
      <c r="I22" s="60">
        <v>1633984</v>
      </c>
      <c r="J22" s="60">
        <v>1633984</v>
      </c>
      <c r="K22" s="60">
        <v>1914480</v>
      </c>
      <c r="L22" s="60">
        <v>1521883</v>
      </c>
      <c r="M22" s="60">
        <v>1718959</v>
      </c>
      <c r="N22" s="60">
        <v>1718959</v>
      </c>
      <c r="O22" s="60"/>
      <c r="P22" s="60"/>
      <c r="Q22" s="60"/>
      <c r="R22" s="60"/>
      <c r="S22" s="60"/>
      <c r="T22" s="60"/>
      <c r="U22" s="60"/>
      <c r="V22" s="60"/>
      <c r="W22" s="60">
        <v>1718959</v>
      </c>
      <c r="X22" s="60">
        <v>545746</v>
      </c>
      <c r="Y22" s="60">
        <v>1173213</v>
      </c>
      <c r="Z22" s="140">
        <v>214.97</v>
      </c>
      <c r="AA22" s="62">
        <v>1091491</v>
      </c>
    </row>
    <row r="23" spans="1:27" ht="12.75">
      <c r="A23" s="249" t="s">
        <v>158</v>
      </c>
      <c r="B23" s="182"/>
      <c r="C23" s="155">
        <v>147626</v>
      </c>
      <c r="D23" s="155"/>
      <c r="E23" s="59"/>
      <c r="F23" s="60"/>
      <c r="G23" s="159">
        <v>16</v>
      </c>
      <c r="H23" s="159">
        <v>16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795626924</v>
      </c>
      <c r="D24" s="168">
        <f>SUM(D15:D23)</f>
        <v>0</v>
      </c>
      <c r="E24" s="76">
        <f t="shared" si="1"/>
        <v>45771230</v>
      </c>
      <c r="F24" s="77">
        <f t="shared" si="1"/>
        <v>45771230</v>
      </c>
      <c r="G24" s="77">
        <f t="shared" si="1"/>
        <v>829753768</v>
      </c>
      <c r="H24" s="77">
        <f t="shared" si="1"/>
        <v>801146142</v>
      </c>
      <c r="I24" s="77">
        <f t="shared" si="1"/>
        <v>801856298</v>
      </c>
      <c r="J24" s="77">
        <f t="shared" si="1"/>
        <v>801856298</v>
      </c>
      <c r="K24" s="77">
        <f t="shared" si="1"/>
        <v>808977648</v>
      </c>
      <c r="L24" s="77">
        <f t="shared" si="1"/>
        <v>809531518</v>
      </c>
      <c r="M24" s="77">
        <f t="shared" si="1"/>
        <v>810563267</v>
      </c>
      <c r="N24" s="77">
        <f t="shared" si="1"/>
        <v>810563267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810563267</v>
      </c>
      <c r="X24" s="77">
        <f t="shared" si="1"/>
        <v>22885616</v>
      </c>
      <c r="Y24" s="77">
        <f t="shared" si="1"/>
        <v>787677651</v>
      </c>
      <c r="Z24" s="212">
        <f>+IF(X24&lt;&gt;0,+(Y24/X24)*100,0)</f>
        <v>3441.802270037215</v>
      </c>
      <c r="AA24" s="79">
        <f>SUM(AA15:AA23)</f>
        <v>45771230</v>
      </c>
    </row>
    <row r="25" spans="1:27" ht="12.75">
      <c r="A25" s="250" t="s">
        <v>159</v>
      </c>
      <c r="B25" s="251"/>
      <c r="C25" s="168">
        <f aca="true" t="shared" si="2" ref="C25:Y25">+C12+C24</f>
        <v>885385503</v>
      </c>
      <c r="D25" s="168">
        <f>+D12+D24</f>
        <v>0</v>
      </c>
      <c r="E25" s="72">
        <f t="shared" si="2"/>
        <v>48995438</v>
      </c>
      <c r="F25" s="73">
        <f t="shared" si="2"/>
        <v>48995438</v>
      </c>
      <c r="G25" s="73">
        <f t="shared" si="2"/>
        <v>1003559512</v>
      </c>
      <c r="H25" s="73">
        <f t="shared" si="2"/>
        <v>895130551</v>
      </c>
      <c r="I25" s="73">
        <f t="shared" si="2"/>
        <v>896227178</v>
      </c>
      <c r="J25" s="73">
        <f t="shared" si="2"/>
        <v>896227178</v>
      </c>
      <c r="K25" s="73">
        <f t="shared" si="2"/>
        <v>946311366</v>
      </c>
      <c r="L25" s="73">
        <f t="shared" si="2"/>
        <v>975213161</v>
      </c>
      <c r="M25" s="73">
        <f t="shared" si="2"/>
        <v>964508777</v>
      </c>
      <c r="N25" s="73">
        <f t="shared" si="2"/>
        <v>964508777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964508777</v>
      </c>
      <c r="X25" s="73">
        <f t="shared" si="2"/>
        <v>24497721</v>
      </c>
      <c r="Y25" s="73">
        <f t="shared" si="2"/>
        <v>940011056</v>
      </c>
      <c r="Z25" s="170">
        <f>+IF(X25&lt;&gt;0,+(Y25/X25)*100,0)</f>
        <v>3837.136752435053</v>
      </c>
      <c r="AA25" s="74">
        <f>+AA12+AA24</f>
        <v>48995438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1961224</v>
      </c>
      <c r="D30" s="155"/>
      <c r="E30" s="59"/>
      <c r="F30" s="60"/>
      <c r="G30" s="60">
        <v>474293</v>
      </c>
      <c r="H30" s="60">
        <v>474293</v>
      </c>
      <c r="I30" s="60">
        <v>252205</v>
      </c>
      <c r="J30" s="60">
        <v>252205</v>
      </c>
      <c r="K30" s="60">
        <v>2580005</v>
      </c>
      <c r="L30" s="60">
        <v>252205</v>
      </c>
      <c r="M30" s="60">
        <v>252205</v>
      </c>
      <c r="N30" s="60">
        <v>252205</v>
      </c>
      <c r="O30" s="60"/>
      <c r="P30" s="60"/>
      <c r="Q30" s="60"/>
      <c r="R30" s="60"/>
      <c r="S30" s="60"/>
      <c r="T30" s="60"/>
      <c r="U30" s="60"/>
      <c r="V30" s="60"/>
      <c r="W30" s="60">
        <v>252205</v>
      </c>
      <c r="X30" s="60"/>
      <c r="Y30" s="60">
        <v>252205</v>
      </c>
      <c r="Z30" s="140"/>
      <c r="AA30" s="62"/>
    </row>
    <row r="31" spans="1:27" ht="12.75">
      <c r="A31" s="249" t="s">
        <v>163</v>
      </c>
      <c r="B31" s="182"/>
      <c r="C31" s="155">
        <v>1999159</v>
      </c>
      <c r="D31" s="155"/>
      <c r="E31" s="59"/>
      <c r="F31" s="60"/>
      <c r="G31" s="60">
        <v>2814117</v>
      </c>
      <c r="H31" s="60">
        <v>2817486</v>
      </c>
      <c r="I31" s="60">
        <v>2824544</v>
      </c>
      <c r="J31" s="60">
        <v>2824544</v>
      </c>
      <c r="K31" s="60">
        <v>2842466</v>
      </c>
      <c r="L31" s="60">
        <v>2843642</v>
      </c>
      <c r="M31" s="60">
        <v>2844877</v>
      </c>
      <c r="N31" s="60">
        <v>2844877</v>
      </c>
      <c r="O31" s="60"/>
      <c r="P31" s="60"/>
      <c r="Q31" s="60"/>
      <c r="R31" s="60"/>
      <c r="S31" s="60"/>
      <c r="T31" s="60"/>
      <c r="U31" s="60"/>
      <c r="V31" s="60"/>
      <c r="W31" s="60">
        <v>2844877</v>
      </c>
      <c r="X31" s="60"/>
      <c r="Y31" s="60">
        <v>2844877</v>
      </c>
      <c r="Z31" s="140"/>
      <c r="AA31" s="62"/>
    </row>
    <row r="32" spans="1:27" ht="12.75">
      <c r="A32" s="249" t="s">
        <v>164</v>
      </c>
      <c r="B32" s="182"/>
      <c r="C32" s="155">
        <v>66427100</v>
      </c>
      <c r="D32" s="155"/>
      <c r="E32" s="59"/>
      <c r="F32" s="60"/>
      <c r="G32" s="60">
        <v>6809389</v>
      </c>
      <c r="H32" s="60">
        <v>7664708</v>
      </c>
      <c r="I32" s="60">
        <v>18407796</v>
      </c>
      <c r="J32" s="60">
        <v>18407796</v>
      </c>
      <c r="K32" s="60">
        <v>51413068</v>
      </c>
      <c r="L32" s="60">
        <v>59135684</v>
      </c>
      <c r="M32" s="60">
        <v>3770140</v>
      </c>
      <c r="N32" s="60">
        <v>3770140</v>
      </c>
      <c r="O32" s="60"/>
      <c r="P32" s="60"/>
      <c r="Q32" s="60"/>
      <c r="R32" s="60"/>
      <c r="S32" s="60"/>
      <c r="T32" s="60"/>
      <c r="U32" s="60"/>
      <c r="V32" s="60"/>
      <c r="W32" s="60">
        <v>3770140</v>
      </c>
      <c r="X32" s="60"/>
      <c r="Y32" s="60">
        <v>3770140</v>
      </c>
      <c r="Z32" s="140"/>
      <c r="AA32" s="62"/>
    </row>
    <row r="33" spans="1:27" ht="12.75">
      <c r="A33" s="249" t="s">
        <v>165</v>
      </c>
      <c r="B33" s="182"/>
      <c r="C33" s="155">
        <v>11672575</v>
      </c>
      <c r="D33" s="155"/>
      <c r="E33" s="59"/>
      <c r="F33" s="60"/>
      <c r="G33" s="60">
        <v>11808490</v>
      </c>
      <c r="H33" s="60">
        <v>12383480</v>
      </c>
      <c r="I33" s="60">
        <v>12383480</v>
      </c>
      <c r="J33" s="60">
        <v>12383480</v>
      </c>
      <c r="K33" s="60">
        <v>12383480</v>
      </c>
      <c r="L33" s="60">
        <v>1238348</v>
      </c>
      <c r="M33" s="60">
        <v>12383480</v>
      </c>
      <c r="N33" s="60">
        <v>12383480</v>
      </c>
      <c r="O33" s="60"/>
      <c r="P33" s="60"/>
      <c r="Q33" s="60"/>
      <c r="R33" s="60"/>
      <c r="S33" s="60"/>
      <c r="T33" s="60"/>
      <c r="U33" s="60"/>
      <c r="V33" s="60"/>
      <c r="W33" s="60">
        <v>12383480</v>
      </c>
      <c r="X33" s="60"/>
      <c r="Y33" s="60">
        <v>12383480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82060058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21906289</v>
      </c>
      <c r="H34" s="73">
        <f t="shared" si="3"/>
        <v>23339967</v>
      </c>
      <c r="I34" s="73">
        <f t="shared" si="3"/>
        <v>33868025</v>
      </c>
      <c r="J34" s="73">
        <f t="shared" si="3"/>
        <v>33868025</v>
      </c>
      <c r="K34" s="73">
        <f t="shared" si="3"/>
        <v>69219019</v>
      </c>
      <c r="L34" s="73">
        <f t="shared" si="3"/>
        <v>63469879</v>
      </c>
      <c r="M34" s="73">
        <f t="shared" si="3"/>
        <v>19250702</v>
      </c>
      <c r="N34" s="73">
        <f t="shared" si="3"/>
        <v>19250702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19250702</v>
      </c>
      <c r="X34" s="73">
        <f t="shared" si="3"/>
        <v>0</v>
      </c>
      <c r="Y34" s="73">
        <f t="shared" si="3"/>
        <v>19250702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75805313</v>
      </c>
      <c r="D37" s="155"/>
      <c r="E37" s="59">
        <v>23065000</v>
      </c>
      <c r="F37" s="60">
        <v>23065000</v>
      </c>
      <c r="G37" s="60">
        <v>72620605</v>
      </c>
      <c r="H37" s="60">
        <v>71724750</v>
      </c>
      <c r="I37" s="60">
        <v>71334478</v>
      </c>
      <c r="J37" s="60">
        <v>71334478</v>
      </c>
      <c r="K37" s="60">
        <v>71334478</v>
      </c>
      <c r="L37" s="60">
        <v>71334478</v>
      </c>
      <c r="M37" s="60">
        <v>71334479</v>
      </c>
      <c r="N37" s="60">
        <v>71334479</v>
      </c>
      <c r="O37" s="60"/>
      <c r="P37" s="60"/>
      <c r="Q37" s="60"/>
      <c r="R37" s="60"/>
      <c r="S37" s="60"/>
      <c r="T37" s="60"/>
      <c r="U37" s="60"/>
      <c r="V37" s="60"/>
      <c r="W37" s="60">
        <v>71334479</v>
      </c>
      <c r="X37" s="60">
        <v>11532500</v>
      </c>
      <c r="Y37" s="60">
        <v>59801979</v>
      </c>
      <c r="Z37" s="140">
        <v>518.55</v>
      </c>
      <c r="AA37" s="62">
        <v>23065000</v>
      </c>
    </row>
    <row r="38" spans="1:27" ht="12.75">
      <c r="A38" s="249" t="s">
        <v>165</v>
      </c>
      <c r="B38" s="182"/>
      <c r="C38" s="155">
        <v>22499623</v>
      </c>
      <c r="D38" s="155"/>
      <c r="E38" s="59"/>
      <c r="F38" s="60"/>
      <c r="G38" s="60">
        <v>23456722</v>
      </c>
      <c r="H38" s="60">
        <v>28067115</v>
      </c>
      <c r="I38" s="60">
        <v>28067115</v>
      </c>
      <c r="J38" s="60">
        <v>28067115</v>
      </c>
      <c r="K38" s="60">
        <v>28067116</v>
      </c>
      <c r="L38" s="60">
        <v>28067116</v>
      </c>
      <c r="M38" s="60">
        <v>28067115</v>
      </c>
      <c r="N38" s="60">
        <v>28067115</v>
      </c>
      <c r="O38" s="60"/>
      <c r="P38" s="60"/>
      <c r="Q38" s="60"/>
      <c r="R38" s="60"/>
      <c r="S38" s="60"/>
      <c r="T38" s="60"/>
      <c r="U38" s="60"/>
      <c r="V38" s="60"/>
      <c r="W38" s="60">
        <v>28067115</v>
      </c>
      <c r="X38" s="60"/>
      <c r="Y38" s="60">
        <v>28067115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98304936</v>
      </c>
      <c r="D39" s="168">
        <f>SUM(D37:D38)</f>
        <v>0</v>
      </c>
      <c r="E39" s="76">
        <f t="shared" si="4"/>
        <v>23065000</v>
      </c>
      <c r="F39" s="77">
        <f t="shared" si="4"/>
        <v>23065000</v>
      </c>
      <c r="G39" s="77">
        <f t="shared" si="4"/>
        <v>96077327</v>
      </c>
      <c r="H39" s="77">
        <f t="shared" si="4"/>
        <v>99791865</v>
      </c>
      <c r="I39" s="77">
        <f t="shared" si="4"/>
        <v>99401593</v>
      </c>
      <c r="J39" s="77">
        <f t="shared" si="4"/>
        <v>99401593</v>
      </c>
      <c r="K39" s="77">
        <f t="shared" si="4"/>
        <v>99401594</v>
      </c>
      <c r="L39" s="77">
        <f t="shared" si="4"/>
        <v>99401594</v>
      </c>
      <c r="M39" s="77">
        <f t="shared" si="4"/>
        <v>99401594</v>
      </c>
      <c r="N39" s="77">
        <f t="shared" si="4"/>
        <v>99401594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99401594</v>
      </c>
      <c r="X39" s="77">
        <f t="shared" si="4"/>
        <v>11532500</v>
      </c>
      <c r="Y39" s="77">
        <f t="shared" si="4"/>
        <v>87869094</v>
      </c>
      <c r="Z39" s="212">
        <f>+IF(X39&lt;&gt;0,+(Y39/X39)*100,0)</f>
        <v>761.9258096683286</v>
      </c>
      <c r="AA39" s="79">
        <f>SUM(AA37:AA38)</f>
        <v>23065000</v>
      </c>
    </row>
    <row r="40" spans="1:27" ht="12.75">
      <c r="A40" s="250" t="s">
        <v>167</v>
      </c>
      <c r="B40" s="251"/>
      <c r="C40" s="168">
        <f aca="true" t="shared" si="5" ref="C40:Y40">+C34+C39</f>
        <v>180364994</v>
      </c>
      <c r="D40" s="168">
        <f>+D34+D39</f>
        <v>0</v>
      </c>
      <c r="E40" s="72">
        <f t="shared" si="5"/>
        <v>23065000</v>
      </c>
      <c r="F40" s="73">
        <f t="shared" si="5"/>
        <v>23065000</v>
      </c>
      <c r="G40" s="73">
        <f t="shared" si="5"/>
        <v>117983616</v>
      </c>
      <c r="H40" s="73">
        <f t="shared" si="5"/>
        <v>123131832</v>
      </c>
      <c r="I40" s="73">
        <f t="shared" si="5"/>
        <v>133269618</v>
      </c>
      <c r="J40" s="73">
        <f t="shared" si="5"/>
        <v>133269618</v>
      </c>
      <c r="K40" s="73">
        <f t="shared" si="5"/>
        <v>168620613</v>
      </c>
      <c r="L40" s="73">
        <f t="shared" si="5"/>
        <v>162871473</v>
      </c>
      <c r="M40" s="73">
        <f t="shared" si="5"/>
        <v>118652296</v>
      </c>
      <c r="N40" s="73">
        <f t="shared" si="5"/>
        <v>118652296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118652296</v>
      </c>
      <c r="X40" s="73">
        <f t="shared" si="5"/>
        <v>11532500</v>
      </c>
      <c r="Y40" s="73">
        <f t="shared" si="5"/>
        <v>107119796</v>
      </c>
      <c r="Z40" s="170">
        <f>+IF(X40&lt;&gt;0,+(Y40/X40)*100,0)</f>
        <v>928.8514719271623</v>
      </c>
      <c r="AA40" s="74">
        <f>+AA34+AA39</f>
        <v>23065000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705020509</v>
      </c>
      <c r="D42" s="257">
        <f>+D25-D40</f>
        <v>0</v>
      </c>
      <c r="E42" s="258">
        <f t="shared" si="6"/>
        <v>25930438</v>
      </c>
      <c r="F42" s="259">
        <f t="shared" si="6"/>
        <v>25930438</v>
      </c>
      <c r="G42" s="259">
        <f t="shared" si="6"/>
        <v>885575896</v>
      </c>
      <c r="H42" s="259">
        <f t="shared" si="6"/>
        <v>771998719</v>
      </c>
      <c r="I42" s="259">
        <f t="shared" si="6"/>
        <v>762957560</v>
      </c>
      <c r="J42" s="259">
        <f t="shared" si="6"/>
        <v>762957560</v>
      </c>
      <c r="K42" s="259">
        <f t="shared" si="6"/>
        <v>777690753</v>
      </c>
      <c r="L42" s="259">
        <f t="shared" si="6"/>
        <v>812341688</v>
      </c>
      <c r="M42" s="259">
        <f t="shared" si="6"/>
        <v>845856481</v>
      </c>
      <c r="N42" s="259">
        <f t="shared" si="6"/>
        <v>845856481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845856481</v>
      </c>
      <c r="X42" s="259">
        <f t="shared" si="6"/>
        <v>12965221</v>
      </c>
      <c r="Y42" s="259">
        <f t="shared" si="6"/>
        <v>832891260</v>
      </c>
      <c r="Z42" s="260">
        <f>+IF(X42&lt;&gt;0,+(Y42/X42)*100,0)</f>
        <v>6424.042135494644</v>
      </c>
      <c r="AA42" s="261">
        <f>+AA25-AA40</f>
        <v>25930438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705020509</v>
      </c>
      <c r="D45" s="155"/>
      <c r="E45" s="59">
        <v>25930438</v>
      </c>
      <c r="F45" s="60">
        <v>25930438</v>
      </c>
      <c r="G45" s="60">
        <v>885575896</v>
      </c>
      <c r="H45" s="60">
        <v>771998719</v>
      </c>
      <c r="I45" s="60">
        <v>762957560</v>
      </c>
      <c r="J45" s="60">
        <v>762957560</v>
      </c>
      <c r="K45" s="60">
        <v>777690753</v>
      </c>
      <c r="L45" s="60">
        <v>812341688</v>
      </c>
      <c r="M45" s="60">
        <v>845856481</v>
      </c>
      <c r="N45" s="60">
        <v>845856481</v>
      </c>
      <c r="O45" s="60"/>
      <c r="P45" s="60"/>
      <c r="Q45" s="60"/>
      <c r="R45" s="60"/>
      <c r="S45" s="60"/>
      <c r="T45" s="60"/>
      <c r="U45" s="60"/>
      <c r="V45" s="60"/>
      <c r="W45" s="60">
        <v>845856481</v>
      </c>
      <c r="X45" s="60">
        <v>12965219</v>
      </c>
      <c r="Y45" s="60">
        <v>832891262</v>
      </c>
      <c r="Z45" s="139">
        <v>6424.04</v>
      </c>
      <c r="AA45" s="62">
        <v>25930438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705020509</v>
      </c>
      <c r="D48" s="217">
        <f>SUM(D45:D47)</f>
        <v>0</v>
      </c>
      <c r="E48" s="264">
        <f t="shared" si="7"/>
        <v>25930438</v>
      </c>
      <c r="F48" s="219">
        <f t="shared" si="7"/>
        <v>25930438</v>
      </c>
      <c r="G48" s="219">
        <f t="shared" si="7"/>
        <v>885575896</v>
      </c>
      <c r="H48" s="219">
        <f t="shared" si="7"/>
        <v>771998719</v>
      </c>
      <c r="I48" s="219">
        <f t="shared" si="7"/>
        <v>762957560</v>
      </c>
      <c r="J48" s="219">
        <f t="shared" si="7"/>
        <v>762957560</v>
      </c>
      <c r="K48" s="219">
        <f t="shared" si="7"/>
        <v>777690753</v>
      </c>
      <c r="L48" s="219">
        <f t="shared" si="7"/>
        <v>812341688</v>
      </c>
      <c r="M48" s="219">
        <f t="shared" si="7"/>
        <v>845856481</v>
      </c>
      <c r="N48" s="219">
        <f t="shared" si="7"/>
        <v>845856481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845856481</v>
      </c>
      <c r="X48" s="219">
        <f t="shared" si="7"/>
        <v>12965219</v>
      </c>
      <c r="Y48" s="219">
        <f t="shared" si="7"/>
        <v>832891262</v>
      </c>
      <c r="Z48" s="265">
        <f>+IF(X48&lt;&gt;0,+(Y48/X48)*100,0)</f>
        <v>6424.043141885995</v>
      </c>
      <c r="AA48" s="232">
        <f>SUM(AA45:AA47)</f>
        <v>25930438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82107252</v>
      </c>
      <c r="D6" s="155"/>
      <c r="E6" s="59">
        <v>95658114</v>
      </c>
      <c r="F6" s="60">
        <v>95658114</v>
      </c>
      <c r="G6" s="60">
        <v>6590623</v>
      </c>
      <c r="H6" s="60">
        <v>8132678</v>
      </c>
      <c r="I6" s="60">
        <v>8122119</v>
      </c>
      <c r="J6" s="60">
        <v>22845420</v>
      </c>
      <c r="K6" s="60">
        <v>8165773</v>
      </c>
      <c r="L6" s="60">
        <v>8372001</v>
      </c>
      <c r="M6" s="60">
        <v>7224697</v>
      </c>
      <c r="N6" s="60">
        <v>23762471</v>
      </c>
      <c r="O6" s="60"/>
      <c r="P6" s="60"/>
      <c r="Q6" s="60"/>
      <c r="R6" s="60"/>
      <c r="S6" s="60"/>
      <c r="T6" s="60"/>
      <c r="U6" s="60"/>
      <c r="V6" s="60"/>
      <c r="W6" s="60">
        <v>46607891</v>
      </c>
      <c r="X6" s="60">
        <v>61252314</v>
      </c>
      <c r="Y6" s="60">
        <v>-14644423</v>
      </c>
      <c r="Z6" s="140">
        <v>-23.91</v>
      </c>
      <c r="AA6" s="62">
        <v>95658114</v>
      </c>
    </row>
    <row r="7" spans="1:27" ht="12.75">
      <c r="A7" s="249" t="s">
        <v>32</v>
      </c>
      <c r="B7" s="182"/>
      <c r="C7" s="155">
        <v>105409022</v>
      </c>
      <c r="D7" s="155"/>
      <c r="E7" s="59">
        <v>100261801</v>
      </c>
      <c r="F7" s="60">
        <v>100261801</v>
      </c>
      <c r="G7" s="60">
        <v>6915125</v>
      </c>
      <c r="H7" s="60">
        <v>8057339</v>
      </c>
      <c r="I7" s="60">
        <v>7359787</v>
      </c>
      <c r="J7" s="60">
        <v>22332251</v>
      </c>
      <c r="K7" s="60">
        <v>8566714</v>
      </c>
      <c r="L7" s="60">
        <v>7191535</v>
      </c>
      <c r="M7" s="60">
        <v>7497371</v>
      </c>
      <c r="N7" s="60">
        <v>23255620</v>
      </c>
      <c r="O7" s="60"/>
      <c r="P7" s="60"/>
      <c r="Q7" s="60"/>
      <c r="R7" s="60"/>
      <c r="S7" s="60"/>
      <c r="T7" s="60"/>
      <c r="U7" s="60"/>
      <c r="V7" s="60"/>
      <c r="W7" s="60">
        <v>45587871</v>
      </c>
      <c r="X7" s="60">
        <v>54490121</v>
      </c>
      <c r="Y7" s="60">
        <v>-8902250</v>
      </c>
      <c r="Z7" s="140">
        <v>-16.34</v>
      </c>
      <c r="AA7" s="62">
        <v>100261801</v>
      </c>
    </row>
    <row r="8" spans="1:27" ht="12.75">
      <c r="A8" s="249" t="s">
        <v>178</v>
      </c>
      <c r="B8" s="182"/>
      <c r="C8" s="155">
        <v>4084129</v>
      </c>
      <c r="D8" s="155"/>
      <c r="E8" s="59">
        <v>22516510</v>
      </c>
      <c r="F8" s="60">
        <v>22516510</v>
      </c>
      <c r="G8" s="60">
        <v>21041814</v>
      </c>
      <c r="H8" s="60">
        <v>19938394</v>
      </c>
      <c r="I8" s="60">
        <v>13296590</v>
      </c>
      <c r="J8" s="60">
        <v>54276798</v>
      </c>
      <c r="K8" s="60">
        <v>6629492</v>
      </c>
      <c r="L8" s="60">
        <v>16497902</v>
      </c>
      <c r="M8" s="60">
        <v>13162532</v>
      </c>
      <c r="N8" s="60">
        <v>36289926</v>
      </c>
      <c r="O8" s="60"/>
      <c r="P8" s="60"/>
      <c r="Q8" s="60"/>
      <c r="R8" s="60"/>
      <c r="S8" s="60"/>
      <c r="T8" s="60"/>
      <c r="U8" s="60"/>
      <c r="V8" s="60"/>
      <c r="W8" s="60">
        <v>90566724</v>
      </c>
      <c r="X8" s="60">
        <v>11258807</v>
      </c>
      <c r="Y8" s="60">
        <v>79307917</v>
      </c>
      <c r="Z8" s="140">
        <v>704.41</v>
      </c>
      <c r="AA8" s="62">
        <v>22516510</v>
      </c>
    </row>
    <row r="9" spans="1:27" ht="12.75">
      <c r="A9" s="249" t="s">
        <v>179</v>
      </c>
      <c r="B9" s="182"/>
      <c r="C9" s="155">
        <v>89622282</v>
      </c>
      <c r="D9" s="155"/>
      <c r="E9" s="59">
        <v>97910190</v>
      </c>
      <c r="F9" s="60">
        <v>97910190</v>
      </c>
      <c r="G9" s="60">
        <v>37547077</v>
      </c>
      <c r="H9" s="60">
        <v>100000</v>
      </c>
      <c r="I9" s="60"/>
      <c r="J9" s="60">
        <v>37647077</v>
      </c>
      <c r="K9" s="60">
        <v>3198003</v>
      </c>
      <c r="L9" s="60">
        <v>956884</v>
      </c>
      <c r="M9" s="60">
        <v>37745800</v>
      </c>
      <c r="N9" s="60">
        <v>41900687</v>
      </c>
      <c r="O9" s="60"/>
      <c r="P9" s="60"/>
      <c r="Q9" s="60"/>
      <c r="R9" s="60"/>
      <c r="S9" s="60"/>
      <c r="T9" s="60"/>
      <c r="U9" s="60"/>
      <c r="V9" s="60"/>
      <c r="W9" s="60">
        <v>79547764</v>
      </c>
      <c r="X9" s="60">
        <v>51227614</v>
      </c>
      <c r="Y9" s="60">
        <v>28320150</v>
      </c>
      <c r="Z9" s="140">
        <v>55.28</v>
      </c>
      <c r="AA9" s="62">
        <v>97910190</v>
      </c>
    </row>
    <row r="10" spans="1:27" ht="12.75">
      <c r="A10" s="249" t="s">
        <v>180</v>
      </c>
      <c r="B10" s="182"/>
      <c r="C10" s="155">
        <v>38826153</v>
      </c>
      <c r="D10" s="155"/>
      <c r="E10" s="59">
        <v>25468550</v>
      </c>
      <c r="F10" s="60">
        <v>25468550</v>
      </c>
      <c r="G10" s="60"/>
      <c r="H10" s="60"/>
      <c r="I10" s="60"/>
      <c r="J10" s="60"/>
      <c r="K10" s="60">
        <v>4641990</v>
      </c>
      <c r="L10" s="60">
        <v>5595350</v>
      </c>
      <c r="M10" s="60">
        <v>947578</v>
      </c>
      <c r="N10" s="60">
        <v>11184918</v>
      </c>
      <c r="O10" s="60"/>
      <c r="P10" s="60"/>
      <c r="Q10" s="60"/>
      <c r="R10" s="60"/>
      <c r="S10" s="60"/>
      <c r="T10" s="60"/>
      <c r="U10" s="60"/>
      <c r="V10" s="60"/>
      <c r="W10" s="60">
        <v>11184918</v>
      </c>
      <c r="X10" s="60">
        <v>12734280</v>
      </c>
      <c r="Y10" s="60">
        <v>-1549362</v>
      </c>
      <c r="Z10" s="140">
        <v>-12.17</v>
      </c>
      <c r="AA10" s="62">
        <v>25468550</v>
      </c>
    </row>
    <row r="11" spans="1:27" ht="12.75">
      <c r="A11" s="249" t="s">
        <v>181</v>
      </c>
      <c r="B11" s="182"/>
      <c r="C11" s="155">
        <v>11838241</v>
      </c>
      <c r="D11" s="155"/>
      <c r="E11" s="59">
        <v>10612071</v>
      </c>
      <c r="F11" s="60">
        <v>10612071</v>
      </c>
      <c r="G11" s="60">
        <v>667666</v>
      </c>
      <c r="H11" s="60">
        <v>627459</v>
      </c>
      <c r="I11" s="60">
        <v>770735</v>
      </c>
      <c r="J11" s="60">
        <v>2065860</v>
      </c>
      <c r="K11" s="60">
        <v>1615343</v>
      </c>
      <c r="L11" s="60">
        <v>841450</v>
      </c>
      <c r="M11" s="60">
        <v>1530938</v>
      </c>
      <c r="N11" s="60">
        <v>3987731</v>
      </c>
      <c r="O11" s="60"/>
      <c r="P11" s="60"/>
      <c r="Q11" s="60"/>
      <c r="R11" s="60"/>
      <c r="S11" s="60"/>
      <c r="T11" s="60"/>
      <c r="U11" s="60"/>
      <c r="V11" s="60"/>
      <c r="W11" s="60">
        <v>6053591</v>
      </c>
      <c r="X11" s="60">
        <v>5306035</v>
      </c>
      <c r="Y11" s="60">
        <v>747556</v>
      </c>
      <c r="Z11" s="140">
        <v>14.09</v>
      </c>
      <c r="AA11" s="62">
        <v>10612071</v>
      </c>
    </row>
    <row r="12" spans="1:27" ht="12.75">
      <c r="A12" s="249" t="s">
        <v>182</v>
      </c>
      <c r="B12" s="182"/>
      <c r="C12" s="155"/>
      <c r="D12" s="155"/>
      <c r="E12" s="59">
        <v>35904</v>
      </c>
      <c r="F12" s="60">
        <v>35904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17952</v>
      </c>
      <c r="Y12" s="60">
        <v>-17952</v>
      </c>
      <c r="Z12" s="140">
        <v>-100</v>
      </c>
      <c r="AA12" s="62">
        <v>35904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-275638761</v>
      </c>
      <c r="D14" s="155"/>
      <c r="E14" s="59">
        <v>-331866678</v>
      </c>
      <c r="F14" s="60">
        <v>-331866678</v>
      </c>
      <c r="G14" s="60">
        <v>-71026682</v>
      </c>
      <c r="H14" s="60">
        <v>-31580438</v>
      </c>
      <c r="I14" s="60">
        <v>-30403501</v>
      </c>
      <c r="J14" s="60">
        <v>-133010621</v>
      </c>
      <c r="K14" s="60">
        <v>-27578241</v>
      </c>
      <c r="L14" s="60">
        <v>-27943346</v>
      </c>
      <c r="M14" s="60">
        <v>-72097866</v>
      </c>
      <c r="N14" s="60">
        <v>-127619453</v>
      </c>
      <c r="O14" s="60"/>
      <c r="P14" s="60"/>
      <c r="Q14" s="60"/>
      <c r="R14" s="60"/>
      <c r="S14" s="60"/>
      <c r="T14" s="60"/>
      <c r="U14" s="60"/>
      <c r="V14" s="60"/>
      <c r="W14" s="60">
        <v>-260630074</v>
      </c>
      <c r="X14" s="60">
        <v>-141887437</v>
      </c>
      <c r="Y14" s="60">
        <v>-118742637</v>
      </c>
      <c r="Z14" s="140">
        <v>83.69</v>
      </c>
      <c r="AA14" s="62">
        <v>-331866678</v>
      </c>
    </row>
    <row r="15" spans="1:27" ht="12.75">
      <c r="A15" s="249" t="s">
        <v>40</v>
      </c>
      <c r="B15" s="182"/>
      <c r="C15" s="155">
        <v>-1507849</v>
      </c>
      <c r="D15" s="155"/>
      <c r="E15" s="59">
        <v>-1419111</v>
      </c>
      <c r="F15" s="60">
        <v>-1419111</v>
      </c>
      <c r="G15" s="60"/>
      <c r="H15" s="60"/>
      <c r="I15" s="60">
        <v>-532408</v>
      </c>
      <c r="J15" s="60">
        <v>-532408</v>
      </c>
      <c r="K15" s="60"/>
      <c r="L15" s="60">
        <v>-1812</v>
      </c>
      <c r="M15" s="60"/>
      <c r="N15" s="60">
        <v>-1812</v>
      </c>
      <c r="O15" s="60"/>
      <c r="P15" s="60"/>
      <c r="Q15" s="60"/>
      <c r="R15" s="60"/>
      <c r="S15" s="60"/>
      <c r="T15" s="60"/>
      <c r="U15" s="60"/>
      <c r="V15" s="60"/>
      <c r="W15" s="60">
        <v>-534220</v>
      </c>
      <c r="X15" s="60">
        <v>-709554</v>
      </c>
      <c r="Y15" s="60">
        <v>175334</v>
      </c>
      <c r="Z15" s="140">
        <v>-24.71</v>
      </c>
      <c r="AA15" s="62">
        <v>-1419111</v>
      </c>
    </row>
    <row r="16" spans="1:27" ht="12.75">
      <c r="A16" s="249" t="s">
        <v>42</v>
      </c>
      <c r="B16" s="182"/>
      <c r="C16" s="155"/>
      <c r="D16" s="155"/>
      <c r="E16" s="59">
        <v>-2196000</v>
      </c>
      <c r="F16" s="60">
        <v>-2196000</v>
      </c>
      <c r="G16" s="60">
        <v>-76483</v>
      </c>
      <c r="H16" s="60">
        <v>-302913</v>
      </c>
      <c r="I16" s="60">
        <v>-189476</v>
      </c>
      <c r="J16" s="60">
        <v>-568872</v>
      </c>
      <c r="K16" s="60">
        <v>-261678</v>
      </c>
      <c r="L16" s="60">
        <v>-300566</v>
      </c>
      <c r="M16" s="60">
        <v>-268481</v>
      </c>
      <c r="N16" s="60">
        <v>-830725</v>
      </c>
      <c r="O16" s="60"/>
      <c r="P16" s="60"/>
      <c r="Q16" s="60"/>
      <c r="R16" s="60"/>
      <c r="S16" s="60"/>
      <c r="T16" s="60"/>
      <c r="U16" s="60"/>
      <c r="V16" s="60"/>
      <c r="W16" s="60">
        <v>-1399597</v>
      </c>
      <c r="X16" s="60">
        <v>-1097998</v>
      </c>
      <c r="Y16" s="60">
        <v>-301599</v>
      </c>
      <c r="Z16" s="140">
        <v>27.47</v>
      </c>
      <c r="AA16" s="62">
        <v>-2196000</v>
      </c>
    </row>
    <row r="17" spans="1:27" ht="12.75">
      <c r="A17" s="250" t="s">
        <v>185</v>
      </c>
      <c r="B17" s="251"/>
      <c r="C17" s="168">
        <f aca="true" t="shared" si="0" ref="C17:Y17">SUM(C6:C16)</f>
        <v>54740469</v>
      </c>
      <c r="D17" s="168">
        <f t="shared" si="0"/>
        <v>0</v>
      </c>
      <c r="E17" s="72">
        <f t="shared" si="0"/>
        <v>16981351</v>
      </c>
      <c r="F17" s="73">
        <f t="shared" si="0"/>
        <v>16981351</v>
      </c>
      <c r="G17" s="73">
        <f t="shared" si="0"/>
        <v>1659140</v>
      </c>
      <c r="H17" s="73">
        <f t="shared" si="0"/>
        <v>4972519</v>
      </c>
      <c r="I17" s="73">
        <f t="shared" si="0"/>
        <v>-1576154</v>
      </c>
      <c r="J17" s="73">
        <f t="shared" si="0"/>
        <v>5055505</v>
      </c>
      <c r="K17" s="73">
        <f t="shared" si="0"/>
        <v>4977396</v>
      </c>
      <c r="L17" s="73">
        <f t="shared" si="0"/>
        <v>11209398</v>
      </c>
      <c r="M17" s="73">
        <f t="shared" si="0"/>
        <v>-4257431</v>
      </c>
      <c r="N17" s="73">
        <f t="shared" si="0"/>
        <v>11929363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16984868</v>
      </c>
      <c r="X17" s="73">
        <f t="shared" si="0"/>
        <v>52592134</v>
      </c>
      <c r="Y17" s="73">
        <f t="shared" si="0"/>
        <v>-35607266</v>
      </c>
      <c r="Z17" s="170">
        <f>+IF(X17&lt;&gt;0,+(Y17/X17)*100,0)</f>
        <v>-67.70454684345</v>
      </c>
      <c r="AA17" s="74">
        <f>SUM(AA6:AA16)</f>
        <v>16981351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450679</v>
      </c>
      <c r="D21" s="155"/>
      <c r="E21" s="59"/>
      <c r="F21" s="60"/>
      <c r="G21" s="159">
        <v>3990</v>
      </c>
      <c r="H21" s="159"/>
      <c r="I21" s="159"/>
      <c r="J21" s="60">
        <v>3990</v>
      </c>
      <c r="K21" s="159">
        <v>3450</v>
      </c>
      <c r="L21" s="159"/>
      <c r="M21" s="60"/>
      <c r="N21" s="159">
        <v>3450</v>
      </c>
      <c r="O21" s="159"/>
      <c r="P21" s="159"/>
      <c r="Q21" s="60"/>
      <c r="R21" s="159"/>
      <c r="S21" s="159"/>
      <c r="T21" s="60"/>
      <c r="U21" s="159"/>
      <c r="V21" s="159"/>
      <c r="W21" s="159">
        <v>7440</v>
      </c>
      <c r="X21" s="60"/>
      <c r="Y21" s="159">
        <v>7440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-38057473</v>
      </c>
      <c r="D26" s="155"/>
      <c r="E26" s="59">
        <v>-53610446</v>
      </c>
      <c r="F26" s="60">
        <v>-53610446</v>
      </c>
      <c r="G26" s="60">
        <v>-36590</v>
      </c>
      <c r="H26" s="60">
        <v>-7048347</v>
      </c>
      <c r="I26" s="60">
        <v>-308558</v>
      </c>
      <c r="J26" s="60">
        <v>-7393495</v>
      </c>
      <c r="K26" s="60">
        <v>-6079595</v>
      </c>
      <c r="L26" s="60">
        <v>-1083026</v>
      </c>
      <c r="M26" s="60">
        <v>-2360623</v>
      </c>
      <c r="N26" s="60">
        <v>-9523244</v>
      </c>
      <c r="O26" s="60"/>
      <c r="P26" s="60"/>
      <c r="Q26" s="60"/>
      <c r="R26" s="60"/>
      <c r="S26" s="60"/>
      <c r="T26" s="60"/>
      <c r="U26" s="60"/>
      <c r="V26" s="60"/>
      <c r="W26" s="60">
        <v>-16916739</v>
      </c>
      <c r="X26" s="60">
        <v>-37055614</v>
      </c>
      <c r="Y26" s="60">
        <v>20138875</v>
      </c>
      <c r="Z26" s="140">
        <v>-54.35</v>
      </c>
      <c r="AA26" s="62">
        <v>-53610446</v>
      </c>
    </row>
    <row r="27" spans="1:27" ht="12.75">
      <c r="A27" s="250" t="s">
        <v>192</v>
      </c>
      <c r="B27" s="251"/>
      <c r="C27" s="168">
        <f aca="true" t="shared" si="1" ref="C27:Y27">SUM(C21:C26)</f>
        <v>-37606794</v>
      </c>
      <c r="D27" s="168">
        <f>SUM(D21:D26)</f>
        <v>0</v>
      </c>
      <c r="E27" s="72">
        <f t="shared" si="1"/>
        <v>-53610446</v>
      </c>
      <c r="F27" s="73">
        <f t="shared" si="1"/>
        <v>-53610446</v>
      </c>
      <c r="G27" s="73">
        <f t="shared" si="1"/>
        <v>-32600</v>
      </c>
      <c r="H27" s="73">
        <f t="shared" si="1"/>
        <v>-7048347</v>
      </c>
      <c r="I27" s="73">
        <f t="shared" si="1"/>
        <v>-308558</v>
      </c>
      <c r="J27" s="73">
        <f t="shared" si="1"/>
        <v>-7389505</v>
      </c>
      <c r="K27" s="73">
        <f t="shared" si="1"/>
        <v>-6076145</v>
      </c>
      <c r="L27" s="73">
        <f t="shared" si="1"/>
        <v>-1083026</v>
      </c>
      <c r="M27" s="73">
        <f t="shared" si="1"/>
        <v>-2360623</v>
      </c>
      <c r="N27" s="73">
        <f t="shared" si="1"/>
        <v>-9519794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-16909299</v>
      </c>
      <c r="X27" s="73">
        <f t="shared" si="1"/>
        <v>-37055614</v>
      </c>
      <c r="Y27" s="73">
        <f t="shared" si="1"/>
        <v>20146315</v>
      </c>
      <c r="Z27" s="170">
        <f>+IF(X27&lt;&gt;0,+(Y27/X27)*100,0)</f>
        <v>-54.36778081723326</v>
      </c>
      <c r="AA27" s="74">
        <f>SUM(AA21:AA26)</f>
        <v>-53610446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23065000</v>
      </c>
      <c r="F32" s="60">
        <v>23065000</v>
      </c>
      <c r="G32" s="60">
        <v>474293</v>
      </c>
      <c r="H32" s="60"/>
      <c r="I32" s="60">
        <v>-222089</v>
      </c>
      <c r="J32" s="60">
        <v>252204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252204</v>
      </c>
      <c r="X32" s="60"/>
      <c r="Y32" s="60">
        <v>252204</v>
      </c>
      <c r="Z32" s="140"/>
      <c r="AA32" s="62">
        <v>23065000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9401</v>
      </c>
      <c r="H33" s="159">
        <v>3369</v>
      </c>
      <c r="I33" s="159">
        <v>5824</v>
      </c>
      <c r="J33" s="159">
        <v>18594</v>
      </c>
      <c r="K33" s="60">
        <v>17922</v>
      </c>
      <c r="L33" s="60">
        <v>772</v>
      </c>
      <c r="M33" s="60">
        <v>1639</v>
      </c>
      <c r="N33" s="60">
        <v>20333</v>
      </c>
      <c r="O33" s="159"/>
      <c r="P33" s="159"/>
      <c r="Q33" s="159"/>
      <c r="R33" s="60"/>
      <c r="S33" s="60"/>
      <c r="T33" s="60"/>
      <c r="U33" s="60"/>
      <c r="V33" s="159"/>
      <c r="W33" s="159">
        <v>38927</v>
      </c>
      <c r="X33" s="159"/>
      <c r="Y33" s="60">
        <v>38927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-1717178</v>
      </c>
      <c r="D35" s="155"/>
      <c r="E35" s="59">
        <v>5628857</v>
      </c>
      <c r="F35" s="60">
        <v>5628857</v>
      </c>
      <c r="G35" s="60"/>
      <c r="H35" s="60"/>
      <c r="I35" s="60">
        <v>-390272</v>
      </c>
      <c r="J35" s="60">
        <v>-390272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-390272</v>
      </c>
      <c r="X35" s="60">
        <v>21120000</v>
      </c>
      <c r="Y35" s="60">
        <v>-21510272</v>
      </c>
      <c r="Z35" s="140">
        <v>-101.85</v>
      </c>
      <c r="AA35" s="62">
        <v>5628857</v>
      </c>
    </row>
    <row r="36" spans="1:27" ht="12.75">
      <c r="A36" s="250" t="s">
        <v>198</v>
      </c>
      <c r="B36" s="251"/>
      <c r="C36" s="168">
        <f aca="true" t="shared" si="2" ref="C36:Y36">SUM(C31:C35)</f>
        <v>-1717178</v>
      </c>
      <c r="D36" s="168">
        <f>SUM(D31:D35)</f>
        <v>0</v>
      </c>
      <c r="E36" s="72">
        <f t="shared" si="2"/>
        <v>28693857</v>
      </c>
      <c r="F36" s="73">
        <f t="shared" si="2"/>
        <v>28693857</v>
      </c>
      <c r="G36" s="73">
        <f t="shared" si="2"/>
        <v>483694</v>
      </c>
      <c r="H36" s="73">
        <f t="shared" si="2"/>
        <v>3369</v>
      </c>
      <c r="I36" s="73">
        <f t="shared" si="2"/>
        <v>-606537</v>
      </c>
      <c r="J36" s="73">
        <f t="shared" si="2"/>
        <v>-119474</v>
      </c>
      <c r="K36" s="73">
        <f t="shared" si="2"/>
        <v>17922</v>
      </c>
      <c r="L36" s="73">
        <f t="shared" si="2"/>
        <v>772</v>
      </c>
      <c r="M36" s="73">
        <f t="shared" si="2"/>
        <v>1639</v>
      </c>
      <c r="N36" s="73">
        <f t="shared" si="2"/>
        <v>20333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-99141</v>
      </c>
      <c r="X36" s="73">
        <f t="shared" si="2"/>
        <v>21120000</v>
      </c>
      <c r="Y36" s="73">
        <f t="shared" si="2"/>
        <v>-21219141</v>
      </c>
      <c r="Z36" s="170">
        <f>+IF(X36&lt;&gt;0,+(Y36/X36)*100,0)</f>
        <v>-100.46941761363637</v>
      </c>
      <c r="AA36" s="74">
        <f>SUM(AA31:AA35)</f>
        <v>28693857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15416497</v>
      </c>
      <c r="D38" s="153">
        <f>+D17+D27+D36</f>
        <v>0</v>
      </c>
      <c r="E38" s="99">
        <f t="shared" si="3"/>
        <v>-7935238</v>
      </c>
      <c r="F38" s="100">
        <f t="shared" si="3"/>
        <v>-7935238</v>
      </c>
      <c r="G38" s="100">
        <f t="shared" si="3"/>
        <v>2110234</v>
      </c>
      <c r="H38" s="100">
        <f t="shared" si="3"/>
        <v>-2072459</v>
      </c>
      <c r="I38" s="100">
        <f t="shared" si="3"/>
        <v>-2491249</v>
      </c>
      <c r="J38" s="100">
        <f t="shared" si="3"/>
        <v>-2453474</v>
      </c>
      <c r="K38" s="100">
        <f t="shared" si="3"/>
        <v>-1080827</v>
      </c>
      <c r="L38" s="100">
        <f t="shared" si="3"/>
        <v>10127144</v>
      </c>
      <c r="M38" s="100">
        <f t="shared" si="3"/>
        <v>-6616415</v>
      </c>
      <c r="N38" s="100">
        <f t="shared" si="3"/>
        <v>2429902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-23572</v>
      </c>
      <c r="X38" s="100">
        <f t="shared" si="3"/>
        <v>36656520</v>
      </c>
      <c r="Y38" s="100">
        <f t="shared" si="3"/>
        <v>-36680092</v>
      </c>
      <c r="Z38" s="137">
        <f>+IF(X38&lt;&gt;0,+(Y38/X38)*100,0)</f>
        <v>-100.06430506769328</v>
      </c>
      <c r="AA38" s="102">
        <f>+AA17+AA27+AA36</f>
        <v>-7935238</v>
      </c>
    </row>
    <row r="39" spans="1:27" ht="12.75">
      <c r="A39" s="249" t="s">
        <v>200</v>
      </c>
      <c r="B39" s="182"/>
      <c r="C39" s="153">
        <v>48847085</v>
      </c>
      <c r="D39" s="153"/>
      <c r="E39" s="99">
        <v>72118000</v>
      </c>
      <c r="F39" s="100">
        <v>72118000</v>
      </c>
      <c r="G39" s="100">
        <v>8475120</v>
      </c>
      <c r="H39" s="100">
        <v>10585354</v>
      </c>
      <c r="I39" s="100">
        <v>8512895</v>
      </c>
      <c r="J39" s="100">
        <v>8475120</v>
      </c>
      <c r="K39" s="100">
        <v>6021646</v>
      </c>
      <c r="L39" s="100">
        <v>4940819</v>
      </c>
      <c r="M39" s="100">
        <v>15067963</v>
      </c>
      <c r="N39" s="100">
        <v>6021646</v>
      </c>
      <c r="O39" s="100"/>
      <c r="P39" s="100"/>
      <c r="Q39" s="100"/>
      <c r="R39" s="100"/>
      <c r="S39" s="100"/>
      <c r="T39" s="100"/>
      <c r="U39" s="100"/>
      <c r="V39" s="100"/>
      <c r="W39" s="100">
        <v>8475120</v>
      </c>
      <c r="X39" s="100">
        <v>72118000</v>
      </c>
      <c r="Y39" s="100">
        <v>-63642880</v>
      </c>
      <c r="Z39" s="137">
        <v>-88.25</v>
      </c>
      <c r="AA39" s="102">
        <v>72118000</v>
      </c>
    </row>
    <row r="40" spans="1:27" ht="12.75">
      <c r="A40" s="269" t="s">
        <v>201</v>
      </c>
      <c r="B40" s="256"/>
      <c r="C40" s="257">
        <v>64263582</v>
      </c>
      <c r="D40" s="257"/>
      <c r="E40" s="258">
        <v>64182762</v>
      </c>
      <c r="F40" s="259">
        <v>64182762</v>
      </c>
      <c r="G40" s="259">
        <v>10585354</v>
      </c>
      <c r="H40" s="259">
        <v>8512895</v>
      </c>
      <c r="I40" s="259">
        <v>6021646</v>
      </c>
      <c r="J40" s="259">
        <v>6021646</v>
      </c>
      <c r="K40" s="259">
        <v>4940819</v>
      </c>
      <c r="L40" s="259">
        <v>15067963</v>
      </c>
      <c r="M40" s="259">
        <v>8451548</v>
      </c>
      <c r="N40" s="259">
        <v>8451548</v>
      </c>
      <c r="O40" s="259"/>
      <c r="P40" s="259"/>
      <c r="Q40" s="259"/>
      <c r="R40" s="259"/>
      <c r="S40" s="259"/>
      <c r="T40" s="259"/>
      <c r="U40" s="259"/>
      <c r="V40" s="259"/>
      <c r="W40" s="259">
        <v>8451548</v>
      </c>
      <c r="X40" s="259">
        <v>108774520</v>
      </c>
      <c r="Y40" s="259">
        <v>-100322972</v>
      </c>
      <c r="Z40" s="260">
        <v>-92.23</v>
      </c>
      <c r="AA40" s="261">
        <v>64182762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38057421</v>
      </c>
      <c r="D5" s="200">
        <f t="shared" si="0"/>
        <v>0</v>
      </c>
      <c r="E5" s="106">
        <f t="shared" si="0"/>
        <v>26460396</v>
      </c>
      <c r="F5" s="106">
        <f t="shared" si="0"/>
        <v>26460396</v>
      </c>
      <c r="G5" s="106">
        <f t="shared" si="0"/>
        <v>36590</v>
      </c>
      <c r="H5" s="106">
        <f t="shared" si="0"/>
        <v>5892518</v>
      </c>
      <c r="I5" s="106">
        <f t="shared" si="0"/>
        <v>195787</v>
      </c>
      <c r="J5" s="106">
        <f t="shared" si="0"/>
        <v>6124895</v>
      </c>
      <c r="K5" s="106">
        <f t="shared" si="0"/>
        <v>5415727</v>
      </c>
      <c r="L5" s="106">
        <f t="shared" si="0"/>
        <v>0</v>
      </c>
      <c r="M5" s="106">
        <f t="shared" si="0"/>
        <v>0</v>
      </c>
      <c r="N5" s="106">
        <f t="shared" si="0"/>
        <v>5415727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11540622</v>
      </c>
      <c r="X5" s="106">
        <f t="shared" si="0"/>
        <v>13230198</v>
      </c>
      <c r="Y5" s="106">
        <f t="shared" si="0"/>
        <v>-1689576</v>
      </c>
      <c r="Z5" s="201">
        <f>+IF(X5&lt;&gt;0,+(Y5/X5)*100,0)</f>
        <v>-12.770602526129995</v>
      </c>
      <c r="AA5" s="199">
        <f>SUM(AA11:AA18)</f>
        <v>26460396</v>
      </c>
    </row>
    <row r="6" spans="1:27" ht="12.75">
      <c r="A6" s="291" t="s">
        <v>206</v>
      </c>
      <c r="B6" s="142"/>
      <c r="C6" s="62"/>
      <c r="D6" s="156"/>
      <c r="E6" s="60"/>
      <c r="F6" s="60"/>
      <c r="G6" s="60">
        <v>36590</v>
      </c>
      <c r="H6" s="60">
        <v>387738</v>
      </c>
      <c r="I6" s="60">
        <v>173503</v>
      </c>
      <c r="J6" s="60">
        <v>597831</v>
      </c>
      <c r="K6" s="60">
        <v>528808</v>
      </c>
      <c r="L6" s="60"/>
      <c r="M6" s="60"/>
      <c r="N6" s="60">
        <v>528808</v>
      </c>
      <c r="O6" s="60"/>
      <c r="P6" s="60"/>
      <c r="Q6" s="60"/>
      <c r="R6" s="60"/>
      <c r="S6" s="60"/>
      <c r="T6" s="60"/>
      <c r="U6" s="60"/>
      <c r="V6" s="60"/>
      <c r="W6" s="60">
        <v>1126639</v>
      </c>
      <c r="X6" s="60"/>
      <c r="Y6" s="60">
        <v>1126639</v>
      </c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>
        <v>2018256</v>
      </c>
      <c r="I8" s="60"/>
      <c r="J8" s="60">
        <v>2018256</v>
      </c>
      <c r="K8" s="60">
        <v>4852350</v>
      </c>
      <c r="L8" s="60"/>
      <c r="M8" s="60"/>
      <c r="N8" s="60">
        <v>4852350</v>
      </c>
      <c r="O8" s="60"/>
      <c r="P8" s="60"/>
      <c r="Q8" s="60"/>
      <c r="R8" s="60"/>
      <c r="S8" s="60"/>
      <c r="T8" s="60"/>
      <c r="U8" s="60"/>
      <c r="V8" s="60"/>
      <c r="W8" s="60">
        <v>6870606</v>
      </c>
      <c r="X8" s="60"/>
      <c r="Y8" s="60">
        <v>6870606</v>
      </c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13709674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13709674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36590</v>
      </c>
      <c r="H11" s="295">
        <f t="shared" si="1"/>
        <v>2405994</v>
      </c>
      <c r="I11" s="295">
        <f t="shared" si="1"/>
        <v>173503</v>
      </c>
      <c r="J11" s="295">
        <f t="shared" si="1"/>
        <v>2616087</v>
      </c>
      <c r="K11" s="295">
        <f t="shared" si="1"/>
        <v>5381158</v>
      </c>
      <c r="L11" s="295">
        <f t="shared" si="1"/>
        <v>0</v>
      </c>
      <c r="M11" s="295">
        <f t="shared" si="1"/>
        <v>0</v>
      </c>
      <c r="N11" s="295">
        <f t="shared" si="1"/>
        <v>5381158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7997245</v>
      </c>
      <c r="X11" s="295">
        <f t="shared" si="1"/>
        <v>0</v>
      </c>
      <c r="Y11" s="295">
        <f t="shared" si="1"/>
        <v>7997245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24347747</v>
      </c>
      <c r="D15" s="156"/>
      <c r="E15" s="60">
        <v>26373710</v>
      </c>
      <c r="F15" s="60">
        <v>26373710</v>
      </c>
      <c r="G15" s="60"/>
      <c r="H15" s="60">
        <v>3486524</v>
      </c>
      <c r="I15" s="60">
        <v>22284</v>
      </c>
      <c r="J15" s="60">
        <v>3508808</v>
      </c>
      <c r="K15" s="60">
        <v>34569</v>
      </c>
      <c r="L15" s="60"/>
      <c r="M15" s="60"/>
      <c r="N15" s="60">
        <v>34569</v>
      </c>
      <c r="O15" s="60"/>
      <c r="P15" s="60"/>
      <c r="Q15" s="60"/>
      <c r="R15" s="60"/>
      <c r="S15" s="60"/>
      <c r="T15" s="60"/>
      <c r="U15" s="60"/>
      <c r="V15" s="60"/>
      <c r="W15" s="60">
        <v>3543377</v>
      </c>
      <c r="X15" s="60">
        <v>13186855</v>
      </c>
      <c r="Y15" s="60">
        <v>-9643478</v>
      </c>
      <c r="Z15" s="140">
        <v>-73.13</v>
      </c>
      <c r="AA15" s="155">
        <v>26373710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86686</v>
      </c>
      <c r="F18" s="82">
        <v>86686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43343</v>
      </c>
      <c r="Y18" s="82">
        <v>-43343</v>
      </c>
      <c r="Z18" s="270">
        <v>-100</v>
      </c>
      <c r="AA18" s="278">
        <v>86686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27150340</v>
      </c>
      <c r="F20" s="100">
        <f t="shared" si="2"/>
        <v>27150340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13575170</v>
      </c>
      <c r="Y20" s="100">
        <f t="shared" si="2"/>
        <v>-13575170</v>
      </c>
      <c r="Z20" s="137">
        <f>+IF(X20&lt;&gt;0,+(Y20/X20)*100,0)</f>
        <v>-100</v>
      </c>
      <c r="AA20" s="153">
        <f>SUM(AA26:AA33)</f>
        <v>27150340</v>
      </c>
    </row>
    <row r="21" spans="1:27" ht="12.75">
      <c r="A21" s="291" t="s">
        <v>206</v>
      </c>
      <c r="B21" s="142"/>
      <c r="C21" s="62"/>
      <c r="D21" s="156"/>
      <c r="E21" s="60">
        <v>1250000</v>
      </c>
      <c r="F21" s="60">
        <v>1250000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625000</v>
      </c>
      <c r="Y21" s="60">
        <v>-625000</v>
      </c>
      <c r="Z21" s="140">
        <v>-100</v>
      </c>
      <c r="AA21" s="155">
        <v>1250000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25468550</v>
      </c>
      <c r="F23" s="60">
        <v>25468550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12734275</v>
      </c>
      <c r="Y23" s="60">
        <v>-12734275</v>
      </c>
      <c r="Z23" s="140">
        <v>-100</v>
      </c>
      <c r="AA23" s="155">
        <v>25468550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26718550</v>
      </c>
      <c r="F26" s="295">
        <f t="shared" si="3"/>
        <v>26718550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13359275</v>
      </c>
      <c r="Y26" s="295">
        <f t="shared" si="3"/>
        <v>-13359275</v>
      </c>
      <c r="Z26" s="296">
        <f>+IF(X26&lt;&gt;0,+(Y26/X26)*100,0)</f>
        <v>-100</v>
      </c>
      <c r="AA26" s="297">
        <f>SUM(AA21:AA25)</f>
        <v>26718550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430290</v>
      </c>
      <c r="F30" s="60">
        <v>430290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215145</v>
      </c>
      <c r="Y30" s="60">
        <v>-215145</v>
      </c>
      <c r="Z30" s="140">
        <v>-100</v>
      </c>
      <c r="AA30" s="155">
        <v>430290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>
        <v>1500</v>
      </c>
      <c r="F33" s="82">
        <v>1500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750</v>
      </c>
      <c r="Y33" s="82">
        <v>-750</v>
      </c>
      <c r="Z33" s="270">
        <v>-100</v>
      </c>
      <c r="AA33" s="278">
        <v>1500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1250000</v>
      </c>
      <c r="F36" s="60">
        <f t="shared" si="4"/>
        <v>1250000</v>
      </c>
      <c r="G36" s="60">
        <f t="shared" si="4"/>
        <v>36590</v>
      </c>
      <c r="H36" s="60">
        <f t="shared" si="4"/>
        <v>387738</v>
      </c>
      <c r="I36" s="60">
        <f t="shared" si="4"/>
        <v>173503</v>
      </c>
      <c r="J36" s="60">
        <f t="shared" si="4"/>
        <v>597831</v>
      </c>
      <c r="K36" s="60">
        <f t="shared" si="4"/>
        <v>528808</v>
      </c>
      <c r="L36" s="60">
        <f t="shared" si="4"/>
        <v>0</v>
      </c>
      <c r="M36" s="60">
        <f t="shared" si="4"/>
        <v>0</v>
      </c>
      <c r="N36" s="60">
        <f t="shared" si="4"/>
        <v>528808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1126639</v>
      </c>
      <c r="X36" s="60">
        <f t="shared" si="4"/>
        <v>625000</v>
      </c>
      <c r="Y36" s="60">
        <f t="shared" si="4"/>
        <v>501639</v>
      </c>
      <c r="Z36" s="140">
        <f aca="true" t="shared" si="5" ref="Z36:Z49">+IF(X36&lt;&gt;0,+(Y36/X36)*100,0)</f>
        <v>80.26223999999999</v>
      </c>
      <c r="AA36" s="155">
        <f>AA6+AA21</f>
        <v>1250000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25468550</v>
      </c>
      <c r="F38" s="60">
        <f t="shared" si="4"/>
        <v>25468550</v>
      </c>
      <c r="G38" s="60">
        <f t="shared" si="4"/>
        <v>0</v>
      </c>
      <c r="H38" s="60">
        <f t="shared" si="4"/>
        <v>2018256</v>
      </c>
      <c r="I38" s="60">
        <f t="shared" si="4"/>
        <v>0</v>
      </c>
      <c r="J38" s="60">
        <f t="shared" si="4"/>
        <v>2018256</v>
      </c>
      <c r="K38" s="60">
        <f t="shared" si="4"/>
        <v>4852350</v>
      </c>
      <c r="L38" s="60">
        <f t="shared" si="4"/>
        <v>0</v>
      </c>
      <c r="M38" s="60">
        <f t="shared" si="4"/>
        <v>0</v>
      </c>
      <c r="N38" s="60">
        <f t="shared" si="4"/>
        <v>4852350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6870606</v>
      </c>
      <c r="X38" s="60">
        <f t="shared" si="4"/>
        <v>12734275</v>
      </c>
      <c r="Y38" s="60">
        <f t="shared" si="4"/>
        <v>-5863669</v>
      </c>
      <c r="Z38" s="140">
        <f t="shared" si="5"/>
        <v>-46.046351284230944</v>
      </c>
      <c r="AA38" s="155">
        <f>AA8+AA23</f>
        <v>25468550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13709674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13709674</v>
      </c>
      <c r="D41" s="294">
        <f t="shared" si="6"/>
        <v>0</v>
      </c>
      <c r="E41" s="295">
        <f t="shared" si="6"/>
        <v>26718550</v>
      </c>
      <c r="F41" s="295">
        <f t="shared" si="6"/>
        <v>26718550</v>
      </c>
      <c r="G41" s="295">
        <f t="shared" si="6"/>
        <v>36590</v>
      </c>
      <c r="H41" s="295">
        <f t="shared" si="6"/>
        <v>2405994</v>
      </c>
      <c r="I41" s="295">
        <f t="shared" si="6"/>
        <v>173503</v>
      </c>
      <c r="J41" s="295">
        <f t="shared" si="6"/>
        <v>2616087</v>
      </c>
      <c r="K41" s="295">
        <f t="shared" si="6"/>
        <v>5381158</v>
      </c>
      <c r="L41" s="295">
        <f t="shared" si="6"/>
        <v>0</v>
      </c>
      <c r="M41" s="295">
        <f t="shared" si="6"/>
        <v>0</v>
      </c>
      <c r="N41" s="295">
        <f t="shared" si="6"/>
        <v>5381158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7997245</v>
      </c>
      <c r="X41" s="295">
        <f t="shared" si="6"/>
        <v>13359275</v>
      </c>
      <c r="Y41" s="295">
        <f t="shared" si="6"/>
        <v>-5362030</v>
      </c>
      <c r="Z41" s="296">
        <f t="shared" si="5"/>
        <v>-40.137133190236746</v>
      </c>
      <c r="AA41" s="297">
        <f>SUM(AA36:AA40)</f>
        <v>26718550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24347747</v>
      </c>
      <c r="D45" s="129">
        <f t="shared" si="7"/>
        <v>0</v>
      </c>
      <c r="E45" s="54">
        <f t="shared" si="7"/>
        <v>26804000</v>
      </c>
      <c r="F45" s="54">
        <f t="shared" si="7"/>
        <v>26804000</v>
      </c>
      <c r="G45" s="54">
        <f t="shared" si="7"/>
        <v>0</v>
      </c>
      <c r="H45" s="54">
        <f t="shared" si="7"/>
        <v>3486524</v>
      </c>
      <c r="I45" s="54">
        <f t="shared" si="7"/>
        <v>22284</v>
      </c>
      <c r="J45" s="54">
        <f t="shared" si="7"/>
        <v>3508808</v>
      </c>
      <c r="K45" s="54">
        <f t="shared" si="7"/>
        <v>34569</v>
      </c>
      <c r="L45" s="54">
        <f t="shared" si="7"/>
        <v>0</v>
      </c>
      <c r="M45" s="54">
        <f t="shared" si="7"/>
        <v>0</v>
      </c>
      <c r="N45" s="54">
        <f t="shared" si="7"/>
        <v>34569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3543377</v>
      </c>
      <c r="X45" s="54">
        <f t="shared" si="7"/>
        <v>13402000</v>
      </c>
      <c r="Y45" s="54">
        <f t="shared" si="7"/>
        <v>-9858623</v>
      </c>
      <c r="Z45" s="184">
        <f t="shared" si="5"/>
        <v>-73.56083420385016</v>
      </c>
      <c r="AA45" s="130">
        <f t="shared" si="8"/>
        <v>26804000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88186</v>
      </c>
      <c r="F48" s="54">
        <f t="shared" si="7"/>
        <v>88186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44093</v>
      </c>
      <c r="Y48" s="54">
        <f t="shared" si="7"/>
        <v>-44093</v>
      </c>
      <c r="Z48" s="184">
        <f t="shared" si="5"/>
        <v>-100</v>
      </c>
      <c r="AA48" s="130">
        <f t="shared" si="8"/>
        <v>88186</v>
      </c>
    </row>
    <row r="49" spans="1:27" ht="12.75">
      <c r="A49" s="308" t="s">
        <v>221</v>
      </c>
      <c r="B49" s="149"/>
      <c r="C49" s="239">
        <f aca="true" t="shared" si="9" ref="C49:Y49">SUM(C41:C48)</f>
        <v>38057421</v>
      </c>
      <c r="D49" s="218">
        <f t="shared" si="9"/>
        <v>0</v>
      </c>
      <c r="E49" s="220">
        <f t="shared" si="9"/>
        <v>53610736</v>
      </c>
      <c r="F49" s="220">
        <f t="shared" si="9"/>
        <v>53610736</v>
      </c>
      <c r="G49" s="220">
        <f t="shared" si="9"/>
        <v>36590</v>
      </c>
      <c r="H49" s="220">
        <f t="shared" si="9"/>
        <v>5892518</v>
      </c>
      <c r="I49" s="220">
        <f t="shared" si="9"/>
        <v>195787</v>
      </c>
      <c r="J49" s="220">
        <f t="shared" si="9"/>
        <v>6124895</v>
      </c>
      <c r="K49" s="220">
        <f t="shared" si="9"/>
        <v>5415727</v>
      </c>
      <c r="L49" s="220">
        <f t="shared" si="9"/>
        <v>0</v>
      </c>
      <c r="M49" s="220">
        <f t="shared" si="9"/>
        <v>0</v>
      </c>
      <c r="N49" s="220">
        <f t="shared" si="9"/>
        <v>5415727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11540622</v>
      </c>
      <c r="X49" s="220">
        <f t="shared" si="9"/>
        <v>26805368</v>
      </c>
      <c r="Y49" s="220">
        <f t="shared" si="9"/>
        <v>-15264746</v>
      </c>
      <c r="Z49" s="221">
        <f t="shared" si="5"/>
        <v>-56.94660114347245</v>
      </c>
      <c r="AA49" s="222">
        <f>SUM(AA41:AA48)</f>
        <v>53610736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15200000</v>
      </c>
      <c r="D51" s="129">
        <f t="shared" si="10"/>
        <v>0</v>
      </c>
      <c r="E51" s="54">
        <f t="shared" si="10"/>
        <v>16861574</v>
      </c>
      <c r="F51" s="54">
        <f t="shared" si="10"/>
        <v>16861574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8430787</v>
      </c>
      <c r="Y51" s="54">
        <f t="shared" si="10"/>
        <v>-8430787</v>
      </c>
      <c r="Z51" s="184">
        <f>+IF(X51&lt;&gt;0,+(Y51/X51)*100,0)</f>
        <v>-100</v>
      </c>
      <c r="AA51" s="130">
        <f>SUM(AA57:AA61)</f>
        <v>16861574</v>
      </c>
    </row>
    <row r="52" spans="1:27" ht="12.75">
      <c r="A52" s="310" t="s">
        <v>206</v>
      </c>
      <c r="B52" s="142"/>
      <c r="C52" s="62">
        <v>6980000</v>
      </c>
      <c r="D52" s="156"/>
      <c r="E52" s="60">
        <v>450000</v>
      </c>
      <c r="F52" s="60">
        <v>450000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225000</v>
      </c>
      <c r="Y52" s="60">
        <v>-225000</v>
      </c>
      <c r="Z52" s="140">
        <v>-100</v>
      </c>
      <c r="AA52" s="155">
        <v>450000</v>
      </c>
    </row>
    <row r="53" spans="1:27" ht="12.75">
      <c r="A53" s="310" t="s">
        <v>207</v>
      </c>
      <c r="B53" s="142"/>
      <c r="C53" s="62">
        <v>4318000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>
        <v>1356000</v>
      </c>
      <c r="D54" s="156"/>
      <c r="E54" s="60">
        <v>1670000</v>
      </c>
      <c r="F54" s="60">
        <v>1670000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835000</v>
      </c>
      <c r="Y54" s="60">
        <v>-835000</v>
      </c>
      <c r="Z54" s="140">
        <v>-100</v>
      </c>
      <c r="AA54" s="155">
        <v>1670000</v>
      </c>
    </row>
    <row r="55" spans="1:27" ht="12.75">
      <c r="A55" s="310" t="s">
        <v>209</v>
      </c>
      <c r="B55" s="142"/>
      <c r="C55" s="62">
        <v>88000</v>
      </c>
      <c r="D55" s="156"/>
      <c r="E55" s="60">
        <v>595000</v>
      </c>
      <c r="F55" s="60">
        <v>595000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297500</v>
      </c>
      <c r="Y55" s="60">
        <v>-297500</v>
      </c>
      <c r="Z55" s="140">
        <v>-100</v>
      </c>
      <c r="AA55" s="155">
        <v>595000</v>
      </c>
    </row>
    <row r="56" spans="1:27" ht="12.75">
      <c r="A56" s="310" t="s">
        <v>210</v>
      </c>
      <c r="B56" s="142"/>
      <c r="C56" s="62">
        <v>2109000</v>
      </c>
      <c r="D56" s="156"/>
      <c r="E56" s="60">
        <v>4101000</v>
      </c>
      <c r="F56" s="60">
        <v>4101000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2050500</v>
      </c>
      <c r="Y56" s="60">
        <v>-2050500</v>
      </c>
      <c r="Z56" s="140">
        <v>-100</v>
      </c>
      <c r="AA56" s="155">
        <v>4101000</v>
      </c>
    </row>
    <row r="57" spans="1:27" ht="12.75">
      <c r="A57" s="138" t="s">
        <v>211</v>
      </c>
      <c r="B57" s="142"/>
      <c r="C57" s="293">
        <f aca="true" t="shared" si="11" ref="C57:Y57">SUM(C52:C56)</f>
        <v>14851000</v>
      </c>
      <c r="D57" s="294">
        <f t="shared" si="11"/>
        <v>0</v>
      </c>
      <c r="E57" s="295">
        <f t="shared" si="11"/>
        <v>6816000</v>
      </c>
      <c r="F57" s="295">
        <f t="shared" si="11"/>
        <v>6816000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3408000</v>
      </c>
      <c r="Y57" s="295">
        <f t="shared" si="11"/>
        <v>-3408000</v>
      </c>
      <c r="Z57" s="296">
        <f>+IF(X57&lt;&gt;0,+(Y57/X57)*100,0)</f>
        <v>-100</v>
      </c>
      <c r="AA57" s="297">
        <f>SUM(AA52:AA56)</f>
        <v>6816000</v>
      </c>
    </row>
    <row r="58" spans="1:27" ht="12.75">
      <c r="A58" s="311" t="s">
        <v>212</v>
      </c>
      <c r="B58" s="136"/>
      <c r="C58" s="62">
        <v>8000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341000</v>
      </c>
      <c r="D61" s="156"/>
      <c r="E61" s="60">
        <v>10045574</v>
      </c>
      <c r="F61" s="60">
        <v>10045574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5022787</v>
      </c>
      <c r="Y61" s="60">
        <v>-5022787</v>
      </c>
      <c r="Z61" s="140">
        <v>-100</v>
      </c>
      <c r="AA61" s="155">
        <v>10045574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505530</v>
      </c>
      <c r="H68" s="60">
        <v>945135</v>
      </c>
      <c r="I68" s="60">
        <v>12611516</v>
      </c>
      <c r="J68" s="60">
        <v>14062181</v>
      </c>
      <c r="K68" s="60">
        <v>829554</v>
      </c>
      <c r="L68" s="60">
        <v>907754</v>
      </c>
      <c r="M68" s="60">
        <v>1950028</v>
      </c>
      <c r="N68" s="60">
        <v>3687336</v>
      </c>
      <c r="O68" s="60"/>
      <c r="P68" s="60"/>
      <c r="Q68" s="60"/>
      <c r="R68" s="60"/>
      <c r="S68" s="60"/>
      <c r="T68" s="60"/>
      <c r="U68" s="60"/>
      <c r="V68" s="60"/>
      <c r="W68" s="60">
        <v>17749517</v>
      </c>
      <c r="X68" s="60"/>
      <c r="Y68" s="60">
        <v>17749517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505530</v>
      </c>
      <c r="H69" s="220">
        <f t="shared" si="12"/>
        <v>945135</v>
      </c>
      <c r="I69" s="220">
        <f t="shared" si="12"/>
        <v>12611516</v>
      </c>
      <c r="J69" s="220">
        <f t="shared" si="12"/>
        <v>14062181</v>
      </c>
      <c r="K69" s="220">
        <f t="shared" si="12"/>
        <v>829554</v>
      </c>
      <c r="L69" s="220">
        <f t="shared" si="12"/>
        <v>907754</v>
      </c>
      <c r="M69" s="220">
        <f t="shared" si="12"/>
        <v>1950028</v>
      </c>
      <c r="N69" s="220">
        <f t="shared" si="12"/>
        <v>3687336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17749517</v>
      </c>
      <c r="X69" s="220">
        <f t="shared" si="12"/>
        <v>0</v>
      </c>
      <c r="Y69" s="220">
        <f t="shared" si="12"/>
        <v>17749517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13709674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36590</v>
      </c>
      <c r="H5" s="356">
        <f t="shared" si="0"/>
        <v>2405994</v>
      </c>
      <c r="I5" s="356">
        <f t="shared" si="0"/>
        <v>173503</v>
      </c>
      <c r="J5" s="358">
        <f t="shared" si="0"/>
        <v>2616087</v>
      </c>
      <c r="K5" s="358">
        <f t="shared" si="0"/>
        <v>5381158</v>
      </c>
      <c r="L5" s="356">
        <f t="shared" si="0"/>
        <v>0</v>
      </c>
      <c r="M5" s="356">
        <f t="shared" si="0"/>
        <v>0</v>
      </c>
      <c r="N5" s="358">
        <f t="shared" si="0"/>
        <v>5381158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7997245</v>
      </c>
      <c r="X5" s="356">
        <f t="shared" si="0"/>
        <v>0</v>
      </c>
      <c r="Y5" s="358">
        <f t="shared" si="0"/>
        <v>7997245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36590</v>
      </c>
      <c r="H6" s="60">
        <f t="shared" si="1"/>
        <v>387738</v>
      </c>
      <c r="I6" s="60">
        <f t="shared" si="1"/>
        <v>173503</v>
      </c>
      <c r="J6" s="59">
        <f t="shared" si="1"/>
        <v>597831</v>
      </c>
      <c r="K6" s="59">
        <f t="shared" si="1"/>
        <v>528808</v>
      </c>
      <c r="L6" s="60">
        <f t="shared" si="1"/>
        <v>0</v>
      </c>
      <c r="M6" s="60">
        <f t="shared" si="1"/>
        <v>0</v>
      </c>
      <c r="N6" s="59">
        <f t="shared" si="1"/>
        <v>528808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1126639</v>
      </c>
      <c r="X6" s="60">
        <f t="shared" si="1"/>
        <v>0</v>
      </c>
      <c r="Y6" s="59">
        <f t="shared" si="1"/>
        <v>1126639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>
        <v>36590</v>
      </c>
      <c r="H7" s="60">
        <v>387738</v>
      </c>
      <c r="I7" s="60">
        <v>173503</v>
      </c>
      <c r="J7" s="59">
        <v>597831</v>
      </c>
      <c r="K7" s="59">
        <v>528808</v>
      </c>
      <c r="L7" s="60"/>
      <c r="M7" s="60"/>
      <c r="N7" s="59">
        <v>528808</v>
      </c>
      <c r="O7" s="59"/>
      <c r="P7" s="60"/>
      <c r="Q7" s="60"/>
      <c r="R7" s="59"/>
      <c r="S7" s="59"/>
      <c r="T7" s="60"/>
      <c r="U7" s="60"/>
      <c r="V7" s="59"/>
      <c r="W7" s="59">
        <v>1126639</v>
      </c>
      <c r="X7" s="60"/>
      <c r="Y7" s="59">
        <v>1126639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2018256</v>
      </c>
      <c r="I11" s="362">
        <f t="shared" si="3"/>
        <v>0</v>
      </c>
      <c r="J11" s="364">
        <f t="shared" si="3"/>
        <v>2018256</v>
      </c>
      <c r="K11" s="364">
        <f t="shared" si="3"/>
        <v>4852350</v>
      </c>
      <c r="L11" s="362">
        <f t="shared" si="3"/>
        <v>0</v>
      </c>
      <c r="M11" s="362">
        <f t="shared" si="3"/>
        <v>0</v>
      </c>
      <c r="N11" s="364">
        <f t="shared" si="3"/>
        <v>4852350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6870606</v>
      </c>
      <c r="X11" s="362">
        <f t="shared" si="3"/>
        <v>0</v>
      </c>
      <c r="Y11" s="364">
        <f t="shared" si="3"/>
        <v>6870606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>
        <v>2018256</v>
      </c>
      <c r="I12" s="60"/>
      <c r="J12" s="59">
        <v>2018256</v>
      </c>
      <c r="K12" s="59">
        <v>4852350</v>
      </c>
      <c r="L12" s="60"/>
      <c r="M12" s="60"/>
      <c r="N12" s="59">
        <v>4852350</v>
      </c>
      <c r="O12" s="59"/>
      <c r="P12" s="60"/>
      <c r="Q12" s="60"/>
      <c r="R12" s="59"/>
      <c r="S12" s="59"/>
      <c r="T12" s="60"/>
      <c r="U12" s="60"/>
      <c r="V12" s="59"/>
      <c r="W12" s="59">
        <v>6870606</v>
      </c>
      <c r="X12" s="60"/>
      <c r="Y12" s="59">
        <v>6870606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13709674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13709674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24347747</v>
      </c>
      <c r="D40" s="344">
        <f t="shared" si="9"/>
        <v>0</v>
      </c>
      <c r="E40" s="343">
        <f t="shared" si="9"/>
        <v>26373710</v>
      </c>
      <c r="F40" s="345">
        <f t="shared" si="9"/>
        <v>26373710</v>
      </c>
      <c r="G40" s="345">
        <f t="shared" si="9"/>
        <v>0</v>
      </c>
      <c r="H40" s="343">
        <f t="shared" si="9"/>
        <v>3486524</v>
      </c>
      <c r="I40" s="343">
        <f t="shared" si="9"/>
        <v>22284</v>
      </c>
      <c r="J40" s="345">
        <f t="shared" si="9"/>
        <v>3508808</v>
      </c>
      <c r="K40" s="345">
        <f t="shared" si="9"/>
        <v>34569</v>
      </c>
      <c r="L40" s="343">
        <f t="shared" si="9"/>
        <v>0</v>
      </c>
      <c r="M40" s="343">
        <f t="shared" si="9"/>
        <v>0</v>
      </c>
      <c r="N40" s="345">
        <f t="shared" si="9"/>
        <v>34569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3543377</v>
      </c>
      <c r="X40" s="343">
        <f t="shared" si="9"/>
        <v>13186855</v>
      </c>
      <c r="Y40" s="345">
        <f t="shared" si="9"/>
        <v>-9643478</v>
      </c>
      <c r="Z40" s="336">
        <f>+IF(X40&lt;&gt;0,+(Y40/X40)*100,0)</f>
        <v>-73.1294762852856</v>
      </c>
      <c r="AA40" s="350">
        <f>SUM(AA41:AA49)</f>
        <v>26373710</v>
      </c>
    </row>
    <row r="41" spans="1:27" ht="12.75">
      <c r="A41" s="361" t="s">
        <v>249</v>
      </c>
      <c r="B41" s="142"/>
      <c r="C41" s="362">
        <v>2364586</v>
      </c>
      <c r="D41" s="363"/>
      <c r="E41" s="362">
        <v>4900000</v>
      </c>
      <c r="F41" s="364">
        <v>4900000</v>
      </c>
      <c r="G41" s="364"/>
      <c r="H41" s="362">
        <v>1690700</v>
      </c>
      <c r="I41" s="362"/>
      <c r="J41" s="364">
        <v>1690700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1690700</v>
      </c>
      <c r="X41" s="362">
        <v>2450000</v>
      </c>
      <c r="Y41" s="364">
        <v>-759300</v>
      </c>
      <c r="Z41" s="365">
        <v>-30.99</v>
      </c>
      <c r="AA41" s="366">
        <v>4900000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1774850</v>
      </c>
      <c r="I42" s="54">
        <f t="shared" si="10"/>
        <v>0</v>
      </c>
      <c r="J42" s="53">
        <f t="shared" si="10"/>
        <v>1774850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1774850</v>
      </c>
      <c r="X42" s="54">
        <f t="shared" si="10"/>
        <v>0</v>
      </c>
      <c r="Y42" s="53">
        <f t="shared" si="10"/>
        <v>1774850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475836</v>
      </c>
      <c r="D43" s="369"/>
      <c r="E43" s="305">
        <v>11106524</v>
      </c>
      <c r="F43" s="370">
        <v>11106524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5553262</v>
      </c>
      <c r="Y43" s="370">
        <v>-5553262</v>
      </c>
      <c r="Z43" s="371">
        <v>-100</v>
      </c>
      <c r="AA43" s="303">
        <v>11106524</v>
      </c>
    </row>
    <row r="44" spans="1:27" ht="12.75">
      <c r="A44" s="361" t="s">
        <v>252</v>
      </c>
      <c r="B44" s="136"/>
      <c r="C44" s="60">
        <v>492119</v>
      </c>
      <c r="D44" s="368"/>
      <c r="E44" s="54">
        <v>757186</v>
      </c>
      <c r="F44" s="53">
        <v>757186</v>
      </c>
      <c r="G44" s="53"/>
      <c r="H44" s="54">
        <v>20974</v>
      </c>
      <c r="I44" s="54">
        <v>22284</v>
      </c>
      <c r="J44" s="53">
        <v>43258</v>
      </c>
      <c r="K44" s="53">
        <v>34569</v>
      </c>
      <c r="L44" s="54"/>
      <c r="M44" s="54"/>
      <c r="N44" s="53">
        <v>34569</v>
      </c>
      <c r="O44" s="53"/>
      <c r="P44" s="54"/>
      <c r="Q44" s="54"/>
      <c r="R44" s="53"/>
      <c r="S44" s="53"/>
      <c r="T44" s="54"/>
      <c r="U44" s="54"/>
      <c r="V44" s="53"/>
      <c r="W44" s="53">
        <v>77827</v>
      </c>
      <c r="X44" s="54">
        <v>378593</v>
      </c>
      <c r="Y44" s="53">
        <v>-300766</v>
      </c>
      <c r="Z44" s="94">
        <v>-79.44</v>
      </c>
      <c r="AA44" s="95">
        <v>757186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606323</v>
      </c>
      <c r="D47" s="368"/>
      <c r="E47" s="54">
        <v>9610000</v>
      </c>
      <c r="F47" s="53">
        <v>9610000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4805000</v>
      </c>
      <c r="Y47" s="53">
        <v>-4805000</v>
      </c>
      <c r="Z47" s="94">
        <v>-100</v>
      </c>
      <c r="AA47" s="95">
        <v>9610000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20408883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86686</v>
      </c>
      <c r="F57" s="345">
        <f t="shared" si="13"/>
        <v>86686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43343</v>
      </c>
      <c r="Y57" s="345">
        <f t="shared" si="13"/>
        <v>-43343</v>
      </c>
      <c r="Z57" s="336">
        <f>+IF(X57&lt;&gt;0,+(Y57/X57)*100,0)</f>
        <v>-100</v>
      </c>
      <c r="AA57" s="350">
        <f t="shared" si="13"/>
        <v>86686</v>
      </c>
    </row>
    <row r="58" spans="1:27" ht="12.75">
      <c r="A58" s="361" t="s">
        <v>218</v>
      </c>
      <c r="B58" s="136"/>
      <c r="C58" s="60"/>
      <c r="D58" s="340"/>
      <c r="E58" s="60">
        <v>86686</v>
      </c>
      <c r="F58" s="59">
        <v>86686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43343</v>
      </c>
      <c r="Y58" s="59">
        <v>-43343</v>
      </c>
      <c r="Z58" s="61">
        <v>-100</v>
      </c>
      <c r="AA58" s="62">
        <v>86686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38057421</v>
      </c>
      <c r="D60" s="346">
        <f t="shared" si="14"/>
        <v>0</v>
      </c>
      <c r="E60" s="219">
        <f t="shared" si="14"/>
        <v>26460396</v>
      </c>
      <c r="F60" s="264">
        <f t="shared" si="14"/>
        <v>26460396</v>
      </c>
      <c r="G60" s="264">
        <f t="shared" si="14"/>
        <v>36590</v>
      </c>
      <c r="H60" s="219">
        <f t="shared" si="14"/>
        <v>5892518</v>
      </c>
      <c r="I60" s="219">
        <f t="shared" si="14"/>
        <v>195787</v>
      </c>
      <c r="J60" s="264">
        <f t="shared" si="14"/>
        <v>6124895</v>
      </c>
      <c r="K60" s="264">
        <f t="shared" si="14"/>
        <v>5415727</v>
      </c>
      <c r="L60" s="219">
        <f t="shared" si="14"/>
        <v>0</v>
      </c>
      <c r="M60" s="219">
        <f t="shared" si="14"/>
        <v>0</v>
      </c>
      <c r="N60" s="264">
        <f t="shared" si="14"/>
        <v>5415727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11540622</v>
      </c>
      <c r="X60" s="219">
        <f t="shared" si="14"/>
        <v>13230198</v>
      </c>
      <c r="Y60" s="264">
        <f t="shared" si="14"/>
        <v>-1689576</v>
      </c>
      <c r="Z60" s="337">
        <f>+IF(X60&lt;&gt;0,+(Y60/X60)*100,0)</f>
        <v>-12.770602526129995</v>
      </c>
      <c r="AA60" s="232">
        <f>+AA57+AA54+AA51+AA40+AA37+AA34+AA22+AA5</f>
        <v>26460396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1774850</v>
      </c>
      <c r="I62" s="347">
        <f t="shared" si="15"/>
        <v>0</v>
      </c>
      <c r="J62" s="349">
        <f t="shared" si="15"/>
        <v>1774850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1774850</v>
      </c>
      <c r="X62" s="347">
        <f t="shared" si="15"/>
        <v>0</v>
      </c>
      <c r="Y62" s="349">
        <f t="shared" si="15"/>
        <v>1774850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>
        <v>1774850</v>
      </c>
      <c r="I63" s="60"/>
      <c r="J63" s="59">
        <v>1774850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1774850</v>
      </c>
      <c r="X63" s="60"/>
      <c r="Y63" s="59">
        <v>1774850</v>
      </c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26718550</v>
      </c>
      <c r="F5" s="358">
        <f t="shared" si="0"/>
        <v>26718550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13359275</v>
      </c>
      <c r="Y5" s="358">
        <f t="shared" si="0"/>
        <v>-13359275</v>
      </c>
      <c r="Z5" s="359">
        <f>+IF(X5&lt;&gt;0,+(Y5/X5)*100,0)</f>
        <v>-100</v>
      </c>
      <c r="AA5" s="360">
        <f>+AA6+AA8+AA11+AA13+AA15</f>
        <v>26718550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1250000</v>
      </c>
      <c r="F6" s="59">
        <f t="shared" si="1"/>
        <v>1250000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625000</v>
      </c>
      <c r="Y6" s="59">
        <f t="shared" si="1"/>
        <v>-625000</v>
      </c>
      <c r="Z6" s="61">
        <f>+IF(X6&lt;&gt;0,+(Y6/X6)*100,0)</f>
        <v>-100</v>
      </c>
      <c r="AA6" s="62">
        <f t="shared" si="1"/>
        <v>1250000</v>
      </c>
    </row>
    <row r="7" spans="1:27" ht="12.75">
      <c r="A7" s="291" t="s">
        <v>230</v>
      </c>
      <c r="B7" s="142"/>
      <c r="C7" s="60"/>
      <c r="D7" s="340"/>
      <c r="E7" s="60">
        <v>1250000</v>
      </c>
      <c r="F7" s="59">
        <v>1250000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625000</v>
      </c>
      <c r="Y7" s="59">
        <v>-625000</v>
      </c>
      <c r="Z7" s="61">
        <v>-100</v>
      </c>
      <c r="AA7" s="62">
        <v>1250000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25468550</v>
      </c>
      <c r="F11" s="364">
        <f t="shared" si="3"/>
        <v>25468550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12734275</v>
      </c>
      <c r="Y11" s="364">
        <f t="shared" si="3"/>
        <v>-12734275</v>
      </c>
      <c r="Z11" s="365">
        <f>+IF(X11&lt;&gt;0,+(Y11/X11)*100,0)</f>
        <v>-100</v>
      </c>
      <c r="AA11" s="366">
        <f t="shared" si="3"/>
        <v>25468550</v>
      </c>
    </row>
    <row r="12" spans="1:27" ht="12.75">
      <c r="A12" s="291" t="s">
        <v>233</v>
      </c>
      <c r="B12" s="136"/>
      <c r="C12" s="60"/>
      <c r="D12" s="340"/>
      <c r="E12" s="60">
        <v>25468550</v>
      </c>
      <c r="F12" s="59">
        <v>25468550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12734275</v>
      </c>
      <c r="Y12" s="59">
        <v>-12734275</v>
      </c>
      <c r="Z12" s="61">
        <v>-100</v>
      </c>
      <c r="AA12" s="62">
        <v>25468550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430290</v>
      </c>
      <c r="F40" s="345">
        <f t="shared" si="9"/>
        <v>430290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215145</v>
      </c>
      <c r="Y40" s="345">
        <f t="shared" si="9"/>
        <v>-215145</v>
      </c>
      <c r="Z40" s="336">
        <f>+IF(X40&lt;&gt;0,+(Y40/X40)*100,0)</f>
        <v>-100</v>
      </c>
      <c r="AA40" s="350">
        <f>SUM(AA41:AA49)</f>
        <v>430290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430290</v>
      </c>
      <c r="F43" s="370">
        <v>430290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215145</v>
      </c>
      <c r="Y43" s="370">
        <v>-215145</v>
      </c>
      <c r="Z43" s="371">
        <v>-100</v>
      </c>
      <c r="AA43" s="303">
        <v>430290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1500</v>
      </c>
      <c r="F57" s="345">
        <f t="shared" si="13"/>
        <v>1500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750</v>
      </c>
      <c r="Y57" s="345">
        <f t="shared" si="13"/>
        <v>-750</v>
      </c>
      <c r="Z57" s="336">
        <f>+IF(X57&lt;&gt;0,+(Y57/X57)*100,0)</f>
        <v>-100</v>
      </c>
      <c r="AA57" s="350">
        <f t="shared" si="13"/>
        <v>1500</v>
      </c>
    </row>
    <row r="58" spans="1:27" ht="12.75">
      <c r="A58" s="361" t="s">
        <v>218</v>
      </c>
      <c r="B58" s="136"/>
      <c r="C58" s="60"/>
      <c r="D58" s="340"/>
      <c r="E58" s="60">
        <v>1500</v>
      </c>
      <c r="F58" s="59">
        <v>1500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750</v>
      </c>
      <c r="Y58" s="59">
        <v>-750</v>
      </c>
      <c r="Z58" s="61">
        <v>-100</v>
      </c>
      <c r="AA58" s="62">
        <v>1500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27150340</v>
      </c>
      <c r="F60" s="264">
        <f t="shared" si="14"/>
        <v>27150340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13575170</v>
      </c>
      <c r="Y60" s="264">
        <f t="shared" si="14"/>
        <v>-13575170</v>
      </c>
      <c r="Z60" s="337">
        <f>+IF(X60&lt;&gt;0,+(Y60/X60)*100,0)</f>
        <v>-100</v>
      </c>
      <c r="AA60" s="232">
        <f>+AA57+AA54+AA51+AA40+AA37+AA34+AA22+AA5</f>
        <v>27150340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2019-01-31T12:47:26Z</dcterms:created>
  <dcterms:modified xsi:type="dcterms:W3CDTF">2019-01-31T12:47:30Z</dcterms:modified>
  <cp:category/>
  <cp:version/>
  <cp:contentType/>
  <cp:contentStatus/>
</cp:coreProperties>
</file>