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<sst xmlns="http://schemas.openxmlformats.org/spreadsheetml/2006/main" count="859" uniqueCount="304">
  <si>
    <t>Eastern Cape: Sundays River Valley(EC106) - Table C1 Schedule Quarterly Budget Statement Summary for 2nd Quarter ended 31 December 2018 (Figures Finalised as at 2019/01/30)</t>
  </si>
  <si>
    <t>Description</t>
  </si>
  <si>
    <t>2017/18</t>
  </si>
  <si>
    <t>2018/19</t>
  </si>
  <si>
    <t>Budget year 2018/19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</si>
  <si>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</si>
  <si>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</si>
  <si>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</si>
  <si>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</si>
  <si>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</si>
  <si>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</si>
  <si>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</si>
  <si>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</si>
  <si>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</si>
  <si>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</si>
  <si>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</si>
  <si>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</si>
  <si>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</si>
  <si>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</si>
  <si>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</si>
  <si>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</si>
  <si>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</si>
  <si>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</si>
  <si>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</si>
  <si>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</si>
  <si>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</si>
  <si>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</si>
  <si>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</si>
  <si>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</si>
  <si>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</si>
  <si>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</si>
  <si>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</si>
  <si>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</si>
  <si>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</si>
  <si>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</si>
  <si>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</si>
  <si>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</si>
  <si>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</si>
  <si>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</si>
  <si>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</si>
  <si>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</si>
  <si>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</si>
  <si>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</si>
  <si>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</si>
  <si>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</si>
  <si>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</si>
  <si>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</si>
  <si>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</si>
  <si>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</si>
  <si>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</si>
  <si>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</si>
  <si>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</si>
  <si>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</si>
  <si>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</si>
  <si>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</si>
  <si>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</si>
  <si>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</si>
  <si>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</si>
  <si>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</si>
  <si>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</si>
  <si>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</si>
  <si>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</si>
  <si>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</si>
  <si>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</si>
  <si>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</si>
  <si>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</si>
  <si>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</si>
  <si>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</si>
  <si>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</si>
  <si>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</si>
  <si>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Sundays River Valley(EC106) - Table C2 Quarterly Budget Statement - Financial Performance (standard classification) for 2nd Quarter ended 31 December 2018 (Figures Finalised as at 2019/01/30)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</si>
  <si>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</si>
  <si>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</si>
  <si>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</si>
  <si>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</si>
  <si>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</si>
  <si>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</si>
  <si>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</si>
  <si>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</si>
  <si>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</si>
  <si>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</si>
  <si>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</si>
  <si>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</si>
  <si>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</si>
  <si>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</si>
  <si>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</si>
  <si>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</si>
  <si>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</si>
  <si>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</si>
  <si>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</si>
  <si>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</si>
  <si>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</si>
  <si>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</si>
  <si>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</si>
  <si>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</si>
  <si>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</si>
  <si>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</si>
  <si>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</si>
  <si>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</si>
  <si>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</si>
  <si>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Sundays River Valley(EC106) - Table C4 Quarterly Budget Statement - Financial Performance (rev and expend) ( All ) for 2nd Quarter ended 31 December 2018 (Figures Finalised as at 2019/01/30)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</si>
  <si>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</si>
  <si>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</si>
  <si>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</si>
  <si>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</si>
  <si>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</si>
  <si>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</si>
  <si>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</si>
  <si>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</si>
  <si>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</si>
  <si>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</si>
  <si>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</si>
  <si>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</si>
  <si>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</si>
  <si>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</si>
  <si>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</si>
  <si>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</si>
  <si>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</si>
  <si>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</si>
  <si>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</si>
  <si>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</si>
  <si>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</si>
  <si>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</si>
  <si>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</si>
  <si>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</si>
  <si>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</si>
  <si>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</si>
  <si>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</si>
  <si>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</si>
  <si>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Sundays River Valley(EC106) - Table C5 Quarterly Budget Statement - Capital Expenditure by Standard Classification and Funding for 2nd Quarter ended 31 December 2018 (Figures Finalised as at 2019/01/30)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</si>
  <si>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</si>
  <si>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</si>
  <si>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</si>
  <si>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</si>
  <si>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</si>
  <si>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</si>
  <si>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</si>
  <si>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</si>
  <si>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</si>
  <si>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</si>
  <si>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Sundays River Valley(EC106) - Table C6 Quarterly Budget Statement - Financial Position for 2nd Quarter ended 31 December 2018 (Figures Finalised as at 2019/01/30)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</si>
  <si>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</si>
  <si>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</si>
  <si>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</si>
  <si>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</si>
  <si>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</si>
  <si>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</si>
  <si>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</si>
  <si>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</si>
  <si>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</si>
  <si>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</si>
  <si>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</si>
  <si>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</si>
  <si>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</si>
  <si>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</si>
  <si>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</si>
  <si>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</si>
  <si>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</si>
  <si>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</si>
  <si>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</si>
  <si>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</si>
  <si>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</si>
  <si>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</si>
  <si>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</si>
  <si>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</si>
  <si>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</si>
  <si>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</si>
  <si>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</si>
  <si>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</si>
  <si>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</si>
  <si>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</si>
  <si>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</si>
  <si>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</si>
  <si>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</si>
  <si>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Sundays River Valley(EC106) - Table C7 Quarterly Budget Statement - Cash Flows for 2nd Quarter ended 31 December 2018 (Figures Finalised as at 2019/01/30)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</si>
  <si>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</si>
  <si>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</si>
  <si>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</si>
  <si>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</si>
  <si>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</si>
  <si>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</si>
  <si>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</si>
  <si>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</si>
  <si>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</si>
  <si>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</si>
  <si>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</si>
  <si>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</si>
  <si>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</si>
  <si>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</si>
  <si>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</si>
  <si>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</si>
  <si>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</si>
  <si>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</si>
  <si>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</si>
  <si>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</si>
  <si>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</si>
  <si>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</si>
  <si>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</si>
  <si>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</si>
  <si>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</si>
  <si>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</si>
  <si>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</si>
  <si>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Sundays River Valley(EC106) - Table C9 Quarterly Budget Statement - Capital Expenditure by Asset Clas ( All ) for 2nd Quarter ended 31 December 2018 (Figures Finalised as at 2019/01/30)</t>
  </si>
  <si>
    <t>N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</si>
  <si>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</si>
  <si>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</si>
  <si>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</si>
  <si>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</si>
  <si>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</si>
  <si>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</si>
  <si>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</si>
  <si>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</si>
  <si>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</si>
  <si>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</si>
  <si>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</si>
  <si>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</si>
  <si>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</si>
  <si>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</si>
  <si>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</si>
  <si>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</si>
  <si>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</si>
  <si>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</si>
  <si>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</si>
  <si>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</si>
  <si>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</si>
  <si>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</si>
  <si>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</si>
  <si>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</si>
  <si>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Sundays River Valley(EC106) - Table SC13a Quarterly Budget Statement - Capital Expenditure on New Assets by Asset Class ( All ) for 2nd Quarter ended 31 December 2018 (Figures Finalised as at 2019/01/30)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</si>
  <si>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</si>
  <si>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</si>
  <si>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</si>
  <si>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</si>
  <si>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</si>
  <si>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</si>
  <si>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</si>
  <si>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</si>
  <si>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</si>
  <si>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</si>
  <si>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</si>
  <si>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</si>
  <si>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</si>
  <si>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</si>
  <si>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</si>
  <si>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</si>
  <si>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</si>
  <si>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</si>
  <si>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</si>
  <si>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</si>
  <si>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</si>
  <si>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</si>
  <si>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</si>
  <si>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</si>
  <si>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</si>
  <si>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</si>
  <si>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</si>
  <si>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</si>
  <si>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</si>
  <si>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</si>
  <si>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</si>
  <si>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</si>
  <si>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</si>
  <si>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</si>
  <si>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</si>
  <si>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Sundays River Valley(EC106) - Table SC13B Quarterly Budget Statement - Capital Expenditure on Renewal of existing assets by Asset Class ( All ) for 2nd Quarter ended 31 December 2018 (Figures Finalised as at 2019/01/30)</t>
  </si>
  <si>
    <t>Capital Expenditure on Renewal of Existing Assets by Asset Class/Sub-class</t>
  </si>
  <si>
    <t>Total Capital Expenditure on Renewal of Existing Assets</t>
  </si>
  <si>
    <t>Eastern Cape: Sundays River Valley(EC106) - Table SC13C Quarterly Budget Statement - Repairs and Maintenance Expenditure by Asset Class ( All ) for 2nd Quarter ended 31 December 2018 (Figures Finalised as at 2019/01/30)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</si>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</sst>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35120668</v>
      </c>
      <c r="C5" s="19">
        <v>0</v>
      </c>
      <c r="D5" s="59">
        <v>48950035</v>
      </c>
      <c r="E5" s="60">
        <v>48950035</v>
      </c>
      <c r="F5" s="60">
        <v>17474007</v>
      </c>
      <c r="G5" s="60">
        <v>2313656</v>
      </c>
      <c r="H5" s="60">
        <v>2313301</v>
      </c>
      <c r="I5" s="60">
        <v>22100964</v>
      </c>
      <c r="J5" s="60">
        <v>2312109</v>
      </c>
      <c r="K5" s="60">
        <v>0</v>
      </c>
      <c r="L5" s="60">
        <v>1988680</v>
      </c>
      <c r="M5" s="60">
        <v>4300789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26401753</v>
      </c>
      <c r="W5" s="60">
        <v>24475020</v>
      </c>
      <c r="X5" s="60">
        <v>1926733</v>
      </c>
      <c r="Y5" s="61">
        <v>7.87</v>
      </c>
      <c r="Z5" s="62">
        <v>48950035</v>
      </c>
    </row>
    <row r="6" spans="1:26" ht="12.75">
      <c r="A6" s="58" t="s">
        <v>32</v>
      </c>
      <c r="B6" s="19">
        <v>46569246</v>
      </c>
      <c r="C6" s="19">
        <v>0</v>
      </c>
      <c r="D6" s="59">
        <v>45196365</v>
      </c>
      <c r="E6" s="60">
        <v>45196365</v>
      </c>
      <c r="F6" s="60">
        <v>5234314</v>
      </c>
      <c r="G6" s="60">
        <v>4612886</v>
      </c>
      <c r="H6" s="60">
        <v>3697078</v>
      </c>
      <c r="I6" s="60">
        <v>13544278</v>
      </c>
      <c r="J6" s="60">
        <v>3678079</v>
      </c>
      <c r="K6" s="60">
        <v>0</v>
      </c>
      <c r="L6" s="60">
        <v>3510511</v>
      </c>
      <c r="M6" s="60">
        <v>7188590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20732868</v>
      </c>
      <c r="W6" s="60">
        <v>22598178</v>
      </c>
      <c r="X6" s="60">
        <v>-1865310</v>
      </c>
      <c r="Y6" s="61">
        <v>-8.25</v>
      </c>
      <c r="Z6" s="62">
        <v>45196365</v>
      </c>
    </row>
    <row r="7" spans="1:26" ht="12.75">
      <c r="A7" s="58" t="s">
        <v>33</v>
      </c>
      <c r="B7" s="19">
        <v>1498102</v>
      </c>
      <c r="C7" s="19">
        <v>0</v>
      </c>
      <c r="D7" s="59">
        <v>1842695</v>
      </c>
      <c r="E7" s="60">
        <v>1842695</v>
      </c>
      <c r="F7" s="60">
        <v>0</v>
      </c>
      <c r="G7" s="60">
        <v>0</v>
      </c>
      <c r="H7" s="60">
        <v>118038</v>
      </c>
      <c r="I7" s="60">
        <v>118038</v>
      </c>
      <c r="J7" s="60">
        <v>77587</v>
      </c>
      <c r="K7" s="60">
        <v>0</v>
      </c>
      <c r="L7" s="60">
        <v>22171</v>
      </c>
      <c r="M7" s="60">
        <v>99758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217796</v>
      </c>
      <c r="W7" s="60">
        <v>921348</v>
      </c>
      <c r="X7" s="60">
        <v>-703552</v>
      </c>
      <c r="Y7" s="61">
        <v>-76.36</v>
      </c>
      <c r="Z7" s="62">
        <v>1842695</v>
      </c>
    </row>
    <row r="8" spans="1:26" ht="12.75">
      <c r="A8" s="58" t="s">
        <v>34</v>
      </c>
      <c r="B8" s="19">
        <v>72927615</v>
      </c>
      <c r="C8" s="19">
        <v>0</v>
      </c>
      <c r="D8" s="59">
        <v>94751301</v>
      </c>
      <c r="E8" s="60">
        <v>94751301</v>
      </c>
      <c r="F8" s="60">
        <v>30326303</v>
      </c>
      <c r="G8" s="60">
        <v>945947</v>
      </c>
      <c r="H8" s="60">
        <v>6175555</v>
      </c>
      <c r="I8" s="60">
        <v>37447805</v>
      </c>
      <c r="J8" s="60">
        <v>327050</v>
      </c>
      <c r="K8" s="60">
        <v>0</v>
      </c>
      <c r="L8" s="60">
        <v>18495870</v>
      </c>
      <c r="M8" s="60">
        <v>18822920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56270725</v>
      </c>
      <c r="W8" s="60">
        <v>47375652</v>
      </c>
      <c r="X8" s="60">
        <v>8895073</v>
      </c>
      <c r="Y8" s="61">
        <v>18.78</v>
      </c>
      <c r="Z8" s="62">
        <v>94751301</v>
      </c>
    </row>
    <row r="9" spans="1:26" ht="12.75">
      <c r="A9" s="58" t="s">
        <v>35</v>
      </c>
      <c r="B9" s="19">
        <v>15970599</v>
      </c>
      <c r="C9" s="19">
        <v>0</v>
      </c>
      <c r="D9" s="59">
        <v>17726587</v>
      </c>
      <c r="E9" s="60">
        <v>17726587</v>
      </c>
      <c r="F9" s="60">
        <v>1172297</v>
      </c>
      <c r="G9" s="60">
        <v>1514374</v>
      </c>
      <c r="H9" s="60">
        <v>1187674</v>
      </c>
      <c r="I9" s="60">
        <v>3874345</v>
      </c>
      <c r="J9" s="60">
        <v>1448311</v>
      </c>
      <c r="K9" s="60">
        <v>0</v>
      </c>
      <c r="L9" s="60">
        <v>874765</v>
      </c>
      <c r="M9" s="60">
        <v>2323076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6197421</v>
      </c>
      <c r="W9" s="60">
        <v>8863296</v>
      </c>
      <c r="X9" s="60">
        <v>-2665875</v>
      </c>
      <c r="Y9" s="61">
        <v>-30.08</v>
      </c>
      <c r="Z9" s="62">
        <v>17726587</v>
      </c>
    </row>
    <row r="10" spans="1:26" ht="22.5">
      <c r="A10" s="63" t="s">
        <v>279</v>
      </c>
      <c r="B10" s="64">
        <f>SUM(B5:B9)</f>
        <v>172086230</v>
      </c>
      <c r="C10" s="64">
        <f>SUM(C5:C9)</f>
        <v>0</v>
      </c>
      <c r="D10" s="65">
        <f aca="true" t="shared" si="0" ref="D10:Z10">SUM(D5:D9)</f>
        <v>208466983</v>
      </c>
      <c r="E10" s="66">
        <f t="shared" si="0"/>
        <v>208466983</v>
      </c>
      <c r="F10" s="66">
        <f t="shared" si="0"/>
        <v>54206921</v>
      </c>
      <c r="G10" s="66">
        <f t="shared" si="0"/>
        <v>9386863</v>
      </c>
      <c r="H10" s="66">
        <f t="shared" si="0"/>
        <v>13491646</v>
      </c>
      <c r="I10" s="66">
        <f t="shared" si="0"/>
        <v>77085430</v>
      </c>
      <c r="J10" s="66">
        <f t="shared" si="0"/>
        <v>7843136</v>
      </c>
      <c r="K10" s="66">
        <f t="shared" si="0"/>
        <v>0</v>
      </c>
      <c r="L10" s="66">
        <f t="shared" si="0"/>
        <v>24891997</v>
      </c>
      <c r="M10" s="66">
        <f t="shared" si="0"/>
        <v>32735133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109820563</v>
      </c>
      <c r="W10" s="66">
        <f t="shared" si="0"/>
        <v>104233494</v>
      </c>
      <c r="X10" s="66">
        <f t="shared" si="0"/>
        <v>5587069</v>
      </c>
      <c r="Y10" s="67">
        <f>+IF(W10&lt;&gt;0,(X10/W10)*100,0)</f>
        <v>5.360147478122531</v>
      </c>
      <c r="Z10" s="68">
        <f t="shared" si="0"/>
        <v>208466983</v>
      </c>
    </row>
    <row r="11" spans="1:26" ht="12.75">
      <c r="A11" s="58" t="s">
        <v>37</v>
      </c>
      <c r="B11" s="19">
        <v>61822796</v>
      </c>
      <c r="C11" s="19">
        <v>0</v>
      </c>
      <c r="D11" s="59">
        <v>72661395</v>
      </c>
      <c r="E11" s="60">
        <v>72661395</v>
      </c>
      <c r="F11" s="60">
        <v>4939865</v>
      </c>
      <c r="G11" s="60">
        <v>36248</v>
      </c>
      <c r="H11" s="60">
        <v>3799</v>
      </c>
      <c r="I11" s="60">
        <v>4979912</v>
      </c>
      <c r="J11" s="60">
        <v>5383230</v>
      </c>
      <c r="K11" s="60">
        <v>0</v>
      </c>
      <c r="L11" s="60">
        <v>6086441</v>
      </c>
      <c r="M11" s="60">
        <v>11469671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16449583</v>
      </c>
      <c r="W11" s="60">
        <v>36330696</v>
      </c>
      <c r="X11" s="60">
        <v>-19881113</v>
      </c>
      <c r="Y11" s="61">
        <v>-54.72</v>
      </c>
      <c r="Z11" s="62">
        <v>72661395</v>
      </c>
    </row>
    <row r="12" spans="1:26" ht="12.75">
      <c r="A12" s="58" t="s">
        <v>38</v>
      </c>
      <c r="B12" s="19">
        <v>6818798</v>
      </c>
      <c r="C12" s="19">
        <v>0</v>
      </c>
      <c r="D12" s="59">
        <v>7173406</v>
      </c>
      <c r="E12" s="60">
        <v>7173406</v>
      </c>
      <c r="F12" s="60">
        <v>562610</v>
      </c>
      <c r="G12" s="60">
        <v>0</v>
      </c>
      <c r="H12" s="60">
        <v>0</v>
      </c>
      <c r="I12" s="60">
        <v>562610</v>
      </c>
      <c r="J12" s="60">
        <v>563211</v>
      </c>
      <c r="K12" s="60">
        <v>0</v>
      </c>
      <c r="L12" s="60">
        <v>555262</v>
      </c>
      <c r="M12" s="60">
        <v>1118473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1681083</v>
      </c>
      <c r="W12" s="60">
        <v>3586704</v>
      </c>
      <c r="X12" s="60">
        <v>-1905621</v>
      </c>
      <c r="Y12" s="61">
        <v>-53.13</v>
      </c>
      <c r="Z12" s="62">
        <v>7173406</v>
      </c>
    </row>
    <row r="13" spans="1:26" ht="12.75">
      <c r="A13" s="58" t="s">
        <v>280</v>
      </c>
      <c r="B13" s="19">
        <v>28082852</v>
      </c>
      <c r="C13" s="19">
        <v>0</v>
      </c>
      <c r="D13" s="59">
        <v>37802896</v>
      </c>
      <c r="E13" s="60">
        <v>37802896</v>
      </c>
      <c r="F13" s="60">
        <v>0</v>
      </c>
      <c r="G13" s="60">
        <v>2352</v>
      </c>
      <c r="H13" s="60">
        <v>0</v>
      </c>
      <c r="I13" s="60">
        <v>2352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2352</v>
      </c>
      <c r="W13" s="60">
        <v>18901446</v>
      </c>
      <c r="X13" s="60">
        <v>-18899094</v>
      </c>
      <c r="Y13" s="61">
        <v>-99.99</v>
      </c>
      <c r="Z13" s="62">
        <v>37802896</v>
      </c>
    </row>
    <row r="14" spans="1:26" ht="12.75">
      <c r="A14" s="58" t="s">
        <v>40</v>
      </c>
      <c r="B14" s="19">
        <v>1949706</v>
      </c>
      <c r="C14" s="19">
        <v>0</v>
      </c>
      <c r="D14" s="59">
        <v>3384949</v>
      </c>
      <c r="E14" s="60">
        <v>3384949</v>
      </c>
      <c r="F14" s="60">
        <v>28280</v>
      </c>
      <c r="G14" s="60">
        <v>26944</v>
      </c>
      <c r="H14" s="60">
        <v>7985</v>
      </c>
      <c r="I14" s="60">
        <v>63209</v>
      </c>
      <c r="J14" s="60">
        <v>17795</v>
      </c>
      <c r="K14" s="60">
        <v>0</v>
      </c>
      <c r="L14" s="60">
        <v>13194</v>
      </c>
      <c r="M14" s="60">
        <v>30989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94198</v>
      </c>
      <c r="W14" s="60">
        <v>1692474</v>
      </c>
      <c r="X14" s="60">
        <v>-1598276</v>
      </c>
      <c r="Y14" s="61">
        <v>-94.43</v>
      </c>
      <c r="Z14" s="62">
        <v>3384949</v>
      </c>
    </row>
    <row r="15" spans="1:26" ht="12.75">
      <c r="A15" s="58" t="s">
        <v>41</v>
      </c>
      <c r="B15" s="19">
        <v>23585855</v>
      </c>
      <c r="C15" s="19">
        <v>0</v>
      </c>
      <c r="D15" s="59">
        <v>31082434</v>
      </c>
      <c r="E15" s="60">
        <v>31082434</v>
      </c>
      <c r="F15" s="60">
        <v>2113942</v>
      </c>
      <c r="G15" s="60">
        <v>3156213</v>
      </c>
      <c r="H15" s="60">
        <v>21585</v>
      </c>
      <c r="I15" s="60">
        <v>5291740</v>
      </c>
      <c r="J15" s="60">
        <v>1402329</v>
      </c>
      <c r="K15" s="60">
        <v>0</v>
      </c>
      <c r="L15" s="60">
        <v>1026834</v>
      </c>
      <c r="M15" s="60">
        <v>2429163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7720903</v>
      </c>
      <c r="W15" s="60">
        <v>15106218</v>
      </c>
      <c r="X15" s="60">
        <v>-7385315</v>
      </c>
      <c r="Y15" s="61">
        <v>-48.89</v>
      </c>
      <c r="Z15" s="62">
        <v>31082434</v>
      </c>
    </row>
    <row r="16" spans="1:26" ht="12.75">
      <c r="A16" s="69" t="s">
        <v>42</v>
      </c>
      <c r="B16" s="19">
        <v>0</v>
      </c>
      <c r="C16" s="19">
        <v>0</v>
      </c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/>
      <c r="X16" s="60">
        <v>0</v>
      </c>
      <c r="Y16" s="61">
        <v>0</v>
      </c>
      <c r="Z16" s="62">
        <v>0</v>
      </c>
    </row>
    <row r="17" spans="1:26" ht="12.75">
      <c r="A17" s="58" t="s">
        <v>43</v>
      </c>
      <c r="B17" s="19">
        <v>73874297</v>
      </c>
      <c r="C17" s="19">
        <v>0</v>
      </c>
      <c r="D17" s="59">
        <v>86896971</v>
      </c>
      <c r="E17" s="60">
        <v>86896971</v>
      </c>
      <c r="F17" s="60">
        <v>1031722</v>
      </c>
      <c r="G17" s="60">
        <v>3923520</v>
      </c>
      <c r="H17" s="60">
        <v>2614509</v>
      </c>
      <c r="I17" s="60">
        <v>7569751</v>
      </c>
      <c r="J17" s="60">
        <v>55447452</v>
      </c>
      <c r="K17" s="60">
        <v>0</v>
      </c>
      <c r="L17" s="60">
        <v>1249521</v>
      </c>
      <c r="M17" s="60">
        <v>56696973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64266724</v>
      </c>
      <c r="W17" s="60">
        <v>43883220</v>
      </c>
      <c r="X17" s="60">
        <v>20383504</v>
      </c>
      <c r="Y17" s="61">
        <v>46.45</v>
      </c>
      <c r="Z17" s="62">
        <v>86896971</v>
      </c>
    </row>
    <row r="18" spans="1:26" ht="12.75">
      <c r="A18" s="70" t="s">
        <v>44</v>
      </c>
      <c r="B18" s="71">
        <f>SUM(B11:B17)</f>
        <v>196134304</v>
      </c>
      <c r="C18" s="71">
        <f>SUM(C11:C17)</f>
        <v>0</v>
      </c>
      <c r="D18" s="72">
        <f aca="true" t="shared" si="1" ref="D18:Z18">SUM(D11:D17)</f>
        <v>239002051</v>
      </c>
      <c r="E18" s="73">
        <f t="shared" si="1"/>
        <v>239002051</v>
      </c>
      <c r="F18" s="73">
        <f t="shared" si="1"/>
        <v>8676419</v>
      </c>
      <c r="G18" s="73">
        <f t="shared" si="1"/>
        <v>7145277</v>
      </c>
      <c r="H18" s="73">
        <f t="shared" si="1"/>
        <v>2647878</v>
      </c>
      <c r="I18" s="73">
        <f t="shared" si="1"/>
        <v>18469574</v>
      </c>
      <c r="J18" s="73">
        <f t="shared" si="1"/>
        <v>62814017</v>
      </c>
      <c r="K18" s="73">
        <f t="shared" si="1"/>
        <v>0</v>
      </c>
      <c r="L18" s="73">
        <f t="shared" si="1"/>
        <v>8931252</v>
      </c>
      <c r="M18" s="73">
        <f t="shared" si="1"/>
        <v>71745269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90214843</v>
      </c>
      <c r="W18" s="73">
        <f t="shared" si="1"/>
        <v>119500758</v>
      </c>
      <c r="X18" s="73">
        <f t="shared" si="1"/>
        <v>-29285915</v>
      </c>
      <c r="Y18" s="67">
        <f>+IF(W18&lt;&gt;0,(X18/W18)*100,0)</f>
        <v>-24.5068863914654</v>
      </c>
      <c r="Z18" s="74">
        <f t="shared" si="1"/>
        <v>239002051</v>
      </c>
    </row>
    <row r="19" spans="1:26" ht="12.75">
      <c r="A19" s="70" t="s">
        <v>45</v>
      </c>
      <c r="B19" s="75">
        <f>+B10-B18</f>
        <v>-24048074</v>
      </c>
      <c r="C19" s="75">
        <f>+C10-C18</f>
        <v>0</v>
      </c>
      <c r="D19" s="76">
        <f aca="true" t="shared" si="2" ref="D19:Z19">+D10-D18</f>
        <v>-30535068</v>
      </c>
      <c r="E19" s="77">
        <f t="shared" si="2"/>
        <v>-30535068</v>
      </c>
      <c r="F19" s="77">
        <f t="shared" si="2"/>
        <v>45530502</v>
      </c>
      <c r="G19" s="77">
        <f t="shared" si="2"/>
        <v>2241586</v>
      </c>
      <c r="H19" s="77">
        <f t="shared" si="2"/>
        <v>10843768</v>
      </c>
      <c r="I19" s="77">
        <f t="shared" si="2"/>
        <v>58615856</v>
      </c>
      <c r="J19" s="77">
        <f t="shared" si="2"/>
        <v>-54970881</v>
      </c>
      <c r="K19" s="77">
        <f t="shared" si="2"/>
        <v>0</v>
      </c>
      <c r="L19" s="77">
        <f t="shared" si="2"/>
        <v>15960745</v>
      </c>
      <c r="M19" s="77">
        <f t="shared" si="2"/>
        <v>-39010136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19605720</v>
      </c>
      <c r="W19" s="77">
        <f>IF(E10=E18,0,W10-W18)</f>
        <v>-15267264</v>
      </c>
      <c r="X19" s="77">
        <f t="shared" si="2"/>
        <v>34872984</v>
      </c>
      <c r="Y19" s="78">
        <f>+IF(W19&lt;&gt;0,(X19/W19)*100,0)</f>
        <v>-228.41672221034494</v>
      </c>
      <c r="Z19" s="79">
        <f t="shared" si="2"/>
        <v>-30535068</v>
      </c>
    </row>
    <row r="20" spans="1:26" ht="12.75">
      <c r="A20" s="58" t="s">
        <v>46</v>
      </c>
      <c r="B20" s="19">
        <v>99589579</v>
      </c>
      <c r="C20" s="19">
        <v>0</v>
      </c>
      <c r="D20" s="59">
        <v>62482000</v>
      </c>
      <c r="E20" s="60">
        <v>62482000</v>
      </c>
      <c r="F20" s="60">
        <v>0</v>
      </c>
      <c r="G20" s="60">
        <v>3893267</v>
      </c>
      <c r="H20" s="60">
        <v>362174</v>
      </c>
      <c r="I20" s="60">
        <v>4255441</v>
      </c>
      <c r="J20" s="60">
        <v>0</v>
      </c>
      <c r="K20" s="60">
        <v>0</v>
      </c>
      <c r="L20" s="60">
        <v>11121031</v>
      </c>
      <c r="M20" s="60">
        <v>11121031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15376472</v>
      </c>
      <c r="W20" s="60">
        <v>31240998</v>
      </c>
      <c r="X20" s="60">
        <v>-15864526</v>
      </c>
      <c r="Y20" s="61">
        <v>-50.78</v>
      </c>
      <c r="Z20" s="62">
        <v>62482000</v>
      </c>
    </row>
    <row r="21" spans="1:26" ht="12.75">
      <c r="A21" s="58" t="s">
        <v>281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282</v>
      </c>
      <c r="B22" s="86">
        <f>SUM(B19:B21)</f>
        <v>75541505</v>
      </c>
      <c r="C22" s="86">
        <f>SUM(C19:C21)</f>
        <v>0</v>
      </c>
      <c r="D22" s="87">
        <f aca="true" t="shared" si="3" ref="D22:Z22">SUM(D19:D21)</f>
        <v>31946932</v>
      </c>
      <c r="E22" s="88">
        <f t="shared" si="3"/>
        <v>31946932</v>
      </c>
      <c r="F22" s="88">
        <f t="shared" si="3"/>
        <v>45530502</v>
      </c>
      <c r="G22" s="88">
        <f t="shared" si="3"/>
        <v>6134853</v>
      </c>
      <c r="H22" s="88">
        <f t="shared" si="3"/>
        <v>11205942</v>
      </c>
      <c r="I22" s="88">
        <f t="shared" si="3"/>
        <v>62871297</v>
      </c>
      <c r="J22" s="88">
        <f t="shared" si="3"/>
        <v>-54970881</v>
      </c>
      <c r="K22" s="88">
        <f t="shared" si="3"/>
        <v>0</v>
      </c>
      <c r="L22" s="88">
        <f t="shared" si="3"/>
        <v>27081776</v>
      </c>
      <c r="M22" s="88">
        <f t="shared" si="3"/>
        <v>-27889105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34982192</v>
      </c>
      <c r="W22" s="88">
        <f t="shared" si="3"/>
        <v>15973734</v>
      </c>
      <c r="X22" s="88">
        <f t="shared" si="3"/>
        <v>19008458</v>
      </c>
      <c r="Y22" s="89">
        <f>+IF(W22&lt;&gt;0,(X22/W22)*100,0)</f>
        <v>118.9982129413198</v>
      </c>
      <c r="Z22" s="90">
        <f t="shared" si="3"/>
        <v>31946932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75541505</v>
      </c>
      <c r="C24" s="75">
        <f>SUM(C22:C23)</f>
        <v>0</v>
      </c>
      <c r="D24" s="76">
        <f aca="true" t="shared" si="4" ref="D24:Z24">SUM(D22:D23)</f>
        <v>31946932</v>
      </c>
      <c r="E24" s="77">
        <f t="shared" si="4"/>
        <v>31946932</v>
      </c>
      <c r="F24" s="77">
        <f t="shared" si="4"/>
        <v>45530502</v>
      </c>
      <c r="G24" s="77">
        <f t="shared" si="4"/>
        <v>6134853</v>
      </c>
      <c r="H24" s="77">
        <f t="shared" si="4"/>
        <v>11205942</v>
      </c>
      <c r="I24" s="77">
        <f t="shared" si="4"/>
        <v>62871297</v>
      </c>
      <c r="J24" s="77">
        <f t="shared" si="4"/>
        <v>-54970881</v>
      </c>
      <c r="K24" s="77">
        <f t="shared" si="4"/>
        <v>0</v>
      </c>
      <c r="L24" s="77">
        <f t="shared" si="4"/>
        <v>27081776</v>
      </c>
      <c r="M24" s="77">
        <f t="shared" si="4"/>
        <v>-27889105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34982192</v>
      </c>
      <c r="W24" s="77">
        <f t="shared" si="4"/>
        <v>15973734</v>
      </c>
      <c r="X24" s="77">
        <f t="shared" si="4"/>
        <v>19008458</v>
      </c>
      <c r="Y24" s="78">
        <f>+IF(W24&lt;&gt;0,(X24/W24)*100,0)</f>
        <v>118.9982129413198</v>
      </c>
      <c r="Z24" s="79">
        <f t="shared" si="4"/>
        <v>31946932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283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98685520</v>
      </c>
      <c r="C27" s="22">
        <v>0</v>
      </c>
      <c r="D27" s="99">
        <v>107087267</v>
      </c>
      <c r="E27" s="100">
        <v>107087267</v>
      </c>
      <c r="F27" s="100">
        <v>891447</v>
      </c>
      <c r="G27" s="100">
        <v>3485370</v>
      </c>
      <c r="H27" s="100">
        <v>6008964</v>
      </c>
      <c r="I27" s="100">
        <v>10385781</v>
      </c>
      <c r="J27" s="100">
        <v>4477326</v>
      </c>
      <c r="K27" s="100">
        <v>1739355</v>
      </c>
      <c r="L27" s="100">
        <v>935175</v>
      </c>
      <c r="M27" s="100">
        <v>7151856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17537637</v>
      </c>
      <c r="W27" s="100">
        <v>53543634</v>
      </c>
      <c r="X27" s="100">
        <v>-36005997</v>
      </c>
      <c r="Y27" s="101">
        <v>-67.25</v>
      </c>
      <c r="Z27" s="102">
        <v>107087267</v>
      </c>
    </row>
    <row r="28" spans="1:26" ht="12.75">
      <c r="A28" s="103" t="s">
        <v>46</v>
      </c>
      <c r="B28" s="19">
        <v>94604669</v>
      </c>
      <c r="C28" s="19">
        <v>0</v>
      </c>
      <c r="D28" s="59">
        <v>77954900</v>
      </c>
      <c r="E28" s="60">
        <v>77954900</v>
      </c>
      <c r="F28" s="60">
        <v>845508</v>
      </c>
      <c r="G28" s="60">
        <v>2873760</v>
      </c>
      <c r="H28" s="60">
        <v>5927487</v>
      </c>
      <c r="I28" s="60">
        <v>9646755</v>
      </c>
      <c r="J28" s="60">
        <v>4042326</v>
      </c>
      <c r="K28" s="60">
        <v>303520</v>
      </c>
      <c r="L28" s="60">
        <v>905675</v>
      </c>
      <c r="M28" s="60">
        <v>5251521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14898276</v>
      </c>
      <c r="W28" s="60">
        <v>38977450</v>
      </c>
      <c r="X28" s="60">
        <v>-24079174</v>
      </c>
      <c r="Y28" s="61">
        <v>-61.78</v>
      </c>
      <c r="Z28" s="62">
        <v>77954900</v>
      </c>
    </row>
    <row r="29" spans="1:26" ht="12.75">
      <c r="A29" s="58" t="s">
        <v>284</v>
      </c>
      <c r="B29" s="19">
        <v>0</v>
      </c>
      <c r="C29" s="19">
        <v>0</v>
      </c>
      <c r="D29" s="59">
        <v>0</v>
      </c>
      <c r="E29" s="60">
        <v>0</v>
      </c>
      <c r="F29" s="60">
        <v>29316</v>
      </c>
      <c r="G29" s="60">
        <v>0</v>
      </c>
      <c r="H29" s="60">
        <v>0</v>
      </c>
      <c r="I29" s="60">
        <v>29316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29316</v>
      </c>
      <c r="W29" s="60"/>
      <c r="X29" s="60">
        <v>29316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14297367</v>
      </c>
      <c r="E30" s="60">
        <v>14297367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7148684</v>
      </c>
      <c r="X30" s="60">
        <v>-7148684</v>
      </c>
      <c r="Y30" s="61">
        <v>-100</v>
      </c>
      <c r="Z30" s="62">
        <v>14297367</v>
      </c>
    </row>
    <row r="31" spans="1:26" ht="12.75">
      <c r="A31" s="58" t="s">
        <v>53</v>
      </c>
      <c r="B31" s="19">
        <v>4080851</v>
      </c>
      <c r="C31" s="19">
        <v>0</v>
      </c>
      <c r="D31" s="59">
        <v>14835000</v>
      </c>
      <c r="E31" s="60">
        <v>14835000</v>
      </c>
      <c r="F31" s="60">
        <v>16623</v>
      </c>
      <c r="G31" s="60">
        <v>611610</v>
      </c>
      <c r="H31" s="60">
        <v>81477</v>
      </c>
      <c r="I31" s="60">
        <v>709710</v>
      </c>
      <c r="J31" s="60">
        <v>435000</v>
      </c>
      <c r="K31" s="60">
        <v>1435835</v>
      </c>
      <c r="L31" s="60">
        <v>29500</v>
      </c>
      <c r="M31" s="60">
        <v>1900335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2610045</v>
      </c>
      <c r="W31" s="60">
        <v>7417500</v>
      </c>
      <c r="X31" s="60">
        <v>-4807455</v>
      </c>
      <c r="Y31" s="61">
        <v>-64.81</v>
      </c>
      <c r="Z31" s="62">
        <v>14835000</v>
      </c>
    </row>
    <row r="32" spans="1:26" ht="12.75">
      <c r="A32" s="70" t="s">
        <v>54</v>
      </c>
      <c r="B32" s="22">
        <f>SUM(B28:B31)</f>
        <v>98685520</v>
      </c>
      <c r="C32" s="22">
        <f>SUM(C28:C31)</f>
        <v>0</v>
      </c>
      <c r="D32" s="99">
        <f aca="true" t="shared" si="5" ref="D32:Z32">SUM(D28:D31)</f>
        <v>107087267</v>
      </c>
      <c r="E32" s="100">
        <f t="shared" si="5"/>
        <v>107087267</v>
      </c>
      <c r="F32" s="100">
        <f t="shared" si="5"/>
        <v>891447</v>
      </c>
      <c r="G32" s="100">
        <f t="shared" si="5"/>
        <v>3485370</v>
      </c>
      <c r="H32" s="100">
        <f t="shared" si="5"/>
        <v>6008964</v>
      </c>
      <c r="I32" s="100">
        <f t="shared" si="5"/>
        <v>10385781</v>
      </c>
      <c r="J32" s="100">
        <f t="shared" si="5"/>
        <v>4477326</v>
      </c>
      <c r="K32" s="100">
        <f t="shared" si="5"/>
        <v>1739355</v>
      </c>
      <c r="L32" s="100">
        <f t="shared" si="5"/>
        <v>935175</v>
      </c>
      <c r="M32" s="100">
        <f t="shared" si="5"/>
        <v>7151856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17537637</v>
      </c>
      <c r="W32" s="100">
        <f t="shared" si="5"/>
        <v>53543634</v>
      </c>
      <c r="X32" s="100">
        <f t="shared" si="5"/>
        <v>-36005997</v>
      </c>
      <c r="Y32" s="101">
        <f>+IF(W32&lt;&gt;0,(X32/W32)*100,0)</f>
        <v>-67.24608382016058</v>
      </c>
      <c r="Z32" s="102">
        <f t="shared" si="5"/>
        <v>107087267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90899923</v>
      </c>
      <c r="C35" s="19">
        <v>0</v>
      </c>
      <c r="D35" s="59">
        <v>83377866</v>
      </c>
      <c r="E35" s="60">
        <v>83377866</v>
      </c>
      <c r="F35" s="60">
        <v>144234886</v>
      </c>
      <c r="G35" s="60">
        <v>69947498</v>
      </c>
      <c r="H35" s="60">
        <v>0</v>
      </c>
      <c r="I35" s="60">
        <v>0</v>
      </c>
      <c r="J35" s="60">
        <v>0</v>
      </c>
      <c r="K35" s="60">
        <v>0</v>
      </c>
      <c r="L35" s="60">
        <v>57551340</v>
      </c>
      <c r="M35" s="60">
        <v>57551340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57551340</v>
      </c>
      <c r="W35" s="60">
        <v>41688933</v>
      </c>
      <c r="X35" s="60">
        <v>15862407</v>
      </c>
      <c r="Y35" s="61">
        <v>38.05</v>
      </c>
      <c r="Z35" s="62">
        <v>83377866</v>
      </c>
    </row>
    <row r="36" spans="1:26" ht="12.75">
      <c r="A36" s="58" t="s">
        <v>57</v>
      </c>
      <c r="B36" s="19">
        <v>641152917</v>
      </c>
      <c r="C36" s="19">
        <v>0</v>
      </c>
      <c r="D36" s="59">
        <v>665403402</v>
      </c>
      <c r="E36" s="60">
        <v>665403402</v>
      </c>
      <c r="F36" s="60">
        <v>666628538</v>
      </c>
      <c r="G36" s="60">
        <v>647980997</v>
      </c>
      <c r="H36" s="60">
        <v>0</v>
      </c>
      <c r="I36" s="60">
        <v>0</v>
      </c>
      <c r="J36" s="60">
        <v>0</v>
      </c>
      <c r="K36" s="60">
        <v>0</v>
      </c>
      <c r="L36" s="60">
        <v>672264959</v>
      </c>
      <c r="M36" s="60">
        <v>672264959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672264959</v>
      </c>
      <c r="W36" s="60">
        <v>332701701</v>
      </c>
      <c r="X36" s="60">
        <v>339563258</v>
      </c>
      <c r="Y36" s="61">
        <v>102.06</v>
      </c>
      <c r="Z36" s="62">
        <v>665403402</v>
      </c>
    </row>
    <row r="37" spans="1:26" ht="12.75">
      <c r="A37" s="58" t="s">
        <v>58</v>
      </c>
      <c r="B37" s="19">
        <v>61575433</v>
      </c>
      <c r="C37" s="19">
        <v>0</v>
      </c>
      <c r="D37" s="59">
        <v>30270392</v>
      </c>
      <c r="E37" s="60">
        <v>30270392</v>
      </c>
      <c r="F37" s="60">
        <v>84349048</v>
      </c>
      <c r="G37" s="60">
        <v>51732934</v>
      </c>
      <c r="H37" s="60">
        <v>0</v>
      </c>
      <c r="I37" s="60">
        <v>0</v>
      </c>
      <c r="J37" s="60">
        <v>0</v>
      </c>
      <c r="K37" s="60">
        <v>0</v>
      </c>
      <c r="L37" s="60">
        <v>57827339</v>
      </c>
      <c r="M37" s="60">
        <v>57827339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57827339</v>
      </c>
      <c r="W37" s="60">
        <v>15135196</v>
      </c>
      <c r="X37" s="60">
        <v>42692143</v>
      </c>
      <c r="Y37" s="61">
        <v>282.07</v>
      </c>
      <c r="Z37" s="62">
        <v>30270392</v>
      </c>
    </row>
    <row r="38" spans="1:26" ht="12.75">
      <c r="A38" s="58" t="s">
        <v>59</v>
      </c>
      <c r="B38" s="19">
        <v>19432396</v>
      </c>
      <c r="C38" s="19">
        <v>0</v>
      </c>
      <c r="D38" s="59">
        <v>32401178</v>
      </c>
      <c r="E38" s="60">
        <v>32401178</v>
      </c>
      <c r="F38" s="60">
        <v>16004113</v>
      </c>
      <c r="G38" s="60">
        <v>15149969</v>
      </c>
      <c r="H38" s="60">
        <v>0</v>
      </c>
      <c r="I38" s="60">
        <v>0</v>
      </c>
      <c r="J38" s="60">
        <v>0</v>
      </c>
      <c r="K38" s="60">
        <v>0</v>
      </c>
      <c r="L38" s="60">
        <v>20899316</v>
      </c>
      <c r="M38" s="60">
        <v>20899316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20899316</v>
      </c>
      <c r="W38" s="60">
        <v>16200589</v>
      </c>
      <c r="X38" s="60">
        <v>4698727</v>
      </c>
      <c r="Y38" s="61">
        <v>29</v>
      </c>
      <c r="Z38" s="62">
        <v>32401178</v>
      </c>
    </row>
    <row r="39" spans="1:26" ht="12.75">
      <c r="A39" s="58" t="s">
        <v>60</v>
      </c>
      <c r="B39" s="19">
        <v>651045011</v>
      </c>
      <c r="C39" s="19">
        <v>0</v>
      </c>
      <c r="D39" s="59">
        <v>686109698</v>
      </c>
      <c r="E39" s="60">
        <v>686109698</v>
      </c>
      <c r="F39" s="60">
        <v>710510263</v>
      </c>
      <c r="G39" s="60">
        <v>651045592</v>
      </c>
      <c r="H39" s="60">
        <v>0</v>
      </c>
      <c r="I39" s="60">
        <v>0</v>
      </c>
      <c r="J39" s="60">
        <v>0</v>
      </c>
      <c r="K39" s="60">
        <v>0</v>
      </c>
      <c r="L39" s="60">
        <v>651089644</v>
      </c>
      <c r="M39" s="60">
        <v>651089644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651089644</v>
      </c>
      <c r="W39" s="60">
        <v>343054849</v>
      </c>
      <c r="X39" s="60">
        <v>308034795</v>
      </c>
      <c r="Y39" s="61">
        <v>89.79</v>
      </c>
      <c r="Z39" s="62">
        <v>686109698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97316851</v>
      </c>
      <c r="C42" s="19">
        <v>0</v>
      </c>
      <c r="D42" s="59">
        <v>111563270</v>
      </c>
      <c r="E42" s="60">
        <v>111563270</v>
      </c>
      <c r="F42" s="60">
        <v>10651190</v>
      </c>
      <c r="G42" s="60">
        <v>3229414</v>
      </c>
      <c r="H42" s="60">
        <v>6984220</v>
      </c>
      <c r="I42" s="60">
        <v>20864824</v>
      </c>
      <c r="J42" s="60">
        <v>5718256</v>
      </c>
      <c r="K42" s="60">
        <v>-416603</v>
      </c>
      <c r="L42" s="60">
        <v>10353722</v>
      </c>
      <c r="M42" s="60">
        <v>15655375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36520199</v>
      </c>
      <c r="W42" s="60">
        <v>78617963</v>
      </c>
      <c r="X42" s="60">
        <v>-42097764</v>
      </c>
      <c r="Y42" s="61">
        <v>-53.55</v>
      </c>
      <c r="Z42" s="62">
        <v>111563270</v>
      </c>
    </row>
    <row r="43" spans="1:26" ht="12.75">
      <c r="A43" s="58" t="s">
        <v>63</v>
      </c>
      <c r="B43" s="19">
        <v>-98685526</v>
      </c>
      <c r="C43" s="19">
        <v>0</v>
      </c>
      <c r="D43" s="59">
        <v>-107087267</v>
      </c>
      <c r="E43" s="60">
        <v>-107087267</v>
      </c>
      <c r="F43" s="60">
        <v>-9820629</v>
      </c>
      <c r="G43" s="60">
        <v>-3485370</v>
      </c>
      <c r="H43" s="60">
        <v>-6008964</v>
      </c>
      <c r="I43" s="60">
        <v>-19314963</v>
      </c>
      <c r="J43" s="60">
        <v>-4477326</v>
      </c>
      <c r="K43" s="60">
        <v>-1739355</v>
      </c>
      <c r="L43" s="60">
        <v>-7578589</v>
      </c>
      <c r="M43" s="60">
        <v>-13795270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-33110233</v>
      </c>
      <c r="W43" s="60">
        <v>-44384410</v>
      </c>
      <c r="X43" s="60">
        <v>11274177</v>
      </c>
      <c r="Y43" s="61">
        <v>-25.4</v>
      </c>
      <c r="Z43" s="62">
        <v>-107087267</v>
      </c>
    </row>
    <row r="44" spans="1:26" ht="12.75">
      <c r="A44" s="58" t="s">
        <v>64</v>
      </c>
      <c r="B44" s="19">
        <v>-980450</v>
      </c>
      <c r="C44" s="19">
        <v>0</v>
      </c>
      <c r="D44" s="59">
        <v>-4596000</v>
      </c>
      <c r="E44" s="60">
        <v>-4596000</v>
      </c>
      <c r="F44" s="60">
        <v>-124305</v>
      </c>
      <c r="G44" s="60">
        <v>-110750</v>
      </c>
      <c r="H44" s="60">
        <v>-110750</v>
      </c>
      <c r="I44" s="60">
        <v>-345805</v>
      </c>
      <c r="J44" s="60">
        <v>-110750</v>
      </c>
      <c r="K44" s="60">
        <v>-110750</v>
      </c>
      <c r="L44" s="60">
        <v>-110750</v>
      </c>
      <c r="M44" s="60">
        <v>-332250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-678055</v>
      </c>
      <c r="W44" s="60">
        <v>-2298000</v>
      </c>
      <c r="X44" s="60">
        <v>1619945</v>
      </c>
      <c r="Y44" s="61">
        <v>-70.49</v>
      </c>
      <c r="Z44" s="62">
        <v>-4596000</v>
      </c>
    </row>
    <row r="45" spans="1:26" ht="12.75">
      <c r="A45" s="70" t="s">
        <v>65</v>
      </c>
      <c r="B45" s="22">
        <v>12584646</v>
      </c>
      <c r="C45" s="22">
        <v>0</v>
      </c>
      <c r="D45" s="99">
        <v>1890003</v>
      </c>
      <c r="E45" s="100">
        <v>1890003</v>
      </c>
      <c r="F45" s="100">
        <v>1020065</v>
      </c>
      <c r="G45" s="100">
        <v>653359</v>
      </c>
      <c r="H45" s="100">
        <v>1517865</v>
      </c>
      <c r="I45" s="100">
        <v>1517865</v>
      </c>
      <c r="J45" s="100">
        <v>2648045</v>
      </c>
      <c r="K45" s="100">
        <v>381337</v>
      </c>
      <c r="L45" s="100">
        <v>3045720</v>
      </c>
      <c r="M45" s="100">
        <v>3045720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3045720</v>
      </c>
      <c r="W45" s="100">
        <v>33945553</v>
      </c>
      <c r="X45" s="100">
        <v>-30899833</v>
      </c>
      <c r="Y45" s="101">
        <v>-91.03</v>
      </c>
      <c r="Z45" s="102">
        <v>1890003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285</v>
      </c>
      <c r="B47" s="115" t="s">
        <v>270</v>
      </c>
      <c r="C47" s="115"/>
      <c r="D47" s="116" t="s">
        <v>271</v>
      </c>
      <c r="E47" s="117" t="s">
        <v>272</v>
      </c>
      <c r="F47" s="118"/>
      <c r="G47" s="118"/>
      <c r="H47" s="118"/>
      <c r="I47" s="119" t="s">
        <v>273</v>
      </c>
      <c r="J47" s="118"/>
      <c r="K47" s="118"/>
      <c r="L47" s="118"/>
      <c r="M47" s="119" t="s">
        <v>274</v>
      </c>
      <c r="N47" s="120"/>
      <c r="O47" s="120"/>
      <c r="P47" s="120"/>
      <c r="Q47" s="120"/>
      <c r="R47" s="120"/>
      <c r="S47" s="120"/>
      <c r="T47" s="120"/>
      <c r="U47" s="120"/>
      <c r="V47" s="119" t="s">
        <v>275</v>
      </c>
      <c r="W47" s="119" t="s">
        <v>276</v>
      </c>
      <c r="X47" s="119" t="s">
        <v>277</v>
      </c>
      <c r="Y47" s="119" t="s">
        <v>278</v>
      </c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6302639</v>
      </c>
      <c r="C49" s="52">
        <v>0</v>
      </c>
      <c r="D49" s="129">
        <v>5374651</v>
      </c>
      <c r="E49" s="54">
        <v>5189615</v>
      </c>
      <c r="F49" s="54">
        <v>0</v>
      </c>
      <c r="G49" s="54">
        <v>0</v>
      </c>
      <c r="H49" s="54">
        <v>0</v>
      </c>
      <c r="I49" s="54">
        <v>4997904</v>
      </c>
      <c r="J49" s="54">
        <v>0</v>
      </c>
      <c r="K49" s="54">
        <v>0</v>
      </c>
      <c r="L49" s="54">
        <v>0</v>
      </c>
      <c r="M49" s="54">
        <v>4432787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12450396</v>
      </c>
      <c r="W49" s="54">
        <v>197508352</v>
      </c>
      <c r="X49" s="54">
        <v>0</v>
      </c>
      <c r="Y49" s="54">
        <v>236256344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1255857</v>
      </c>
      <c r="C51" s="52">
        <v>0</v>
      </c>
      <c r="D51" s="129">
        <v>1772587</v>
      </c>
      <c r="E51" s="54">
        <v>2824497</v>
      </c>
      <c r="F51" s="54">
        <v>0</v>
      </c>
      <c r="G51" s="54">
        <v>0</v>
      </c>
      <c r="H51" s="54">
        <v>0</v>
      </c>
      <c r="I51" s="54">
        <v>208837</v>
      </c>
      <c r="J51" s="54">
        <v>0</v>
      </c>
      <c r="K51" s="54">
        <v>0</v>
      </c>
      <c r="L51" s="54">
        <v>0</v>
      </c>
      <c r="M51" s="54">
        <v>62516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-809</v>
      </c>
      <c r="W51" s="54">
        <v>31062</v>
      </c>
      <c r="X51" s="54">
        <v>0</v>
      </c>
      <c r="Y51" s="54">
        <v>6154547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286</v>
      </c>
      <c r="B58" s="5">
        <f>IF(B67=0,0,+(B76/B67)*100)</f>
        <v>49.45670565319267</v>
      </c>
      <c r="C58" s="5">
        <f>IF(C67=0,0,+(C76/C67)*100)</f>
        <v>0</v>
      </c>
      <c r="D58" s="6">
        <f aca="true" t="shared" si="6" ref="D58:Z58">IF(D67=0,0,+(D76/D67)*100)</f>
        <v>54.2993487917032</v>
      </c>
      <c r="E58" s="7">
        <f t="shared" si="6"/>
        <v>54.2993487917032</v>
      </c>
      <c r="F58" s="7">
        <f t="shared" si="6"/>
        <v>16.103494653926063</v>
      </c>
      <c r="G58" s="7">
        <f t="shared" si="6"/>
        <v>153.74682808385063</v>
      </c>
      <c r="H58" s="7">
        <f t="shared" si="6"/>
        <v>177.556491513765</v>
      </c>
      <c r="I58" s="7">
        <f t="shared" si="6"/>
        <v>73.922146473676</v>
      </c>
      <c r="J58" s="7">
        <f t="shared" si="6"/>
        <v>46.82560612547968</v>
      </c>
      <c r="K58" s="7">
        <f t="shared" si="6"/>
        <v>0</v>
      </c>
      <c r="L58" s="7">
        <f t="shared" si="6"/>
        <v>37.21449116856183</v>
      </c>
      <c r="M58" s="7">
        <f t="shared" si="6"/>
        <v>63.92597620851348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71.3727081849535</v>
      </c>
      <c r="W58" s="7">
        <f t="shared" si="6"/>
        <v>65.47921561719409</v>
      </c>
      <c r="X58" s="7">
        <f t="shared" si="6"/>
        <v>0</v>
      </c>
      <c r="Y58" s="7">
        <f t="shared" si="6"/>
        <v>0</v>
      </c>
      <c r="Z58" s="8">
        <f t="shared" si="6"/>
        <v>54.2993487917032</v>
      </c>
    </row>
    <row r="59" spans="1:26" ht="12.75">
      <c r="A59" s="37" t="s">
        <v>31</v>
      </c>
      <c r="B59" s="9">
        <f aca="true" t="shared" si="7" ref="B59:Z66">IF(B68=0,0,+(B77/B68)*100)</f>
        <v>76.10860362906537</v>
      </c>
      <c r="C59" s="9">
        <f t="shared" si="7"/>
        <v>0</v>
      </c>
      <c r="D59" s="2">
        <f t="shared" si="7"/>
        <v>65.80161995798368</v>
      </c>
      <c r="E59" s="10">
        <f t="shared" si="7"/>
        <v>65.80161995798368</v>
      </c>
      <c r="F59" s="10">
        <f t="shared" si="7"/>
        <v>11.496178294995532</v>
      </c>
      <c r="G59" s="10">
        <f t="shared" si="7"/>
        <v>429.55076294833805</v>
      </c>
      <c r="H59" s="10">
        <f t="shared" si="7"/>
        <v>434.75029838313304</v>
      </c>
      <c r="I59" s="10">
        <f t="shared" si="7"/>
        <v>99.5624127526745</v>
      </c>
      <c r="J59" s="10">
        <f t="shared" si="7"/>
        <v>66.90186319070598</v>
      </c>
      <c r="K59" s="10">
        <f t="shared" si="7"/>
        <v>0</v>
      </c>
      <c r="L59" s="10">
        <f t="shared" si="7"/>
        <v>62.67529215358931</v>
      </c>
      <c r="M59" s="10">
        <f t="shared" si="7"/>
        <v>102.54676525632856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100.04855738177689</v>
      </c>
      <c r="W59" s="10">
        <f t="shared" si="7"/>
        <v>88.85607039340519</v>
      </c>
      <c r="X59" s="10">
        <f t="shared" si="7"/>
        <v>0</v>
      </c>
      <c r="Y59" s="10">
        <f t="shared" si="7"/>
        <v>0</v>
      </c>
      <c r="Z59" s="11">
        <f t="shared" si="7"/>
        <v>65.80161995798368</v>
      </c>
    </row>
    <row r="60" spans="1:26" ht="12.75">
      <c r="A60" s="38" t="s">
        <v>32</v>
      </c>
      <c r="B60" s="12">
        <f t="shared" si="7"/>
        <v>38.11267633579466</v>
      </c>
      <c r="C60" s="12">
        <f t="shared" si="7"/>
        <v>0</v>
      </c>
      <c r="D60" s="3">
        <f t="shared" si="7"/>
        <v>48.581254266797785</v>
      </c>
      <c r="E60" s="13">
        <f t="shared" si="7"/>
        <v>48.581254266797785</v>
      </c>
      <c r="F60" s="13">
        <f t="shared" si="7"/>
        <v>34.382709940595845</v>
      </c>
      <c r="G60" s="13">
        <f t="shared" si="7"/>
        <v>53.19795459935494</v>
      </c>
      <c r="H60" s="13">
        <f t="shared" si="7"/>
        <v>63.80165633508409</v>
      </c>
      <c r="I60" s="13">
        <f t="shared" si="7"/>
        <v>48.821037193713835</v>
      </c>
      <c r="J60" s="13">
        <f t="shared" si="7"/>
        <v>46.736027148954655</v>
      </c>
      <c r="K60" s="13">
        <f t="shared" si="7"/>
        <v>0</v>
      </c>
      <c r="L60" s="13">
        <f t="shared" si="7"/>
        <v>30.97409465459587</v>
      </c>
      <c r="M60" s="13">
        <f t="shared" si="7"/>
        <v>56.305116858799856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51.415949785625415</v>
      </c>
      <c r="W60" s="13">
        <f t="shared" si="7"/>
        <v>53.071610463463024</v>
      </c>
      <c r="X60" s="13">
        <f t="shared" si="7"/>
        <v>0</v>
      </c>
      <c r="Y60" s="13">
        <f t="shared" si="7"/>
        <v>0</v>
      </c>
      <c r="Z60" s="14">
        <f t="shared" si="7"/>
        <v>48.581254266797785</v>
      </c>
    </row>
    <row r="61" spans="1:26" ht="12.75">
      <c r="A61" s="39" t="s">
        <v>103</v>
      </c>
      <c r="B61" s="12">
        <f t="shared" si="7"/>
        <v>53.57945494508408</v>
      </c>
      <c r="C61" s="12">
        <f t="shared" si="7"/>
        <v>0</v>
      </c>
      <c r="D61" s="3">
        <f t="shared" si="7"/>
        <v>98.38739637853246</v>
      </c>
      <c r="E61" s="13">
        <f t="shared" si="7"/>
        <v>98.38739637853246</v>
      </c>
      <c r="F61" s="13">
        <f t="shared" si="7"/>
        <v>59.84841072980392</v>
      </c>
      <c r="G61" s="13">
        <f t="shared" si="7"/>
        <v>62.08019672616207</v>
      </c>
      <c r="H61" s="13">
        <f t="shared" si="7"/>
        <v>117.96415920762749</v>
      </c>
      <c r="I61" s="13">
        <f t="shared" si="7"/>
        <v>74.3721761490577</v>
      </c>
      <c r="J61" s="13">
        <f t="shared" si="7"/>
        <v>72.27290248722254</v>
      </c>
      <c r="K61" s="13">
        <f t="shared" si="7"/>
        <v>0</v>
      </c>
      <c r="L61" s="13">
        <f t="shared" si="7"/>
        <v>48.828051727372035</v>
      </c>
      <c r="M61" s="13">
        <f t="shared" si="7"/>
        <v>88.98080707854812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79.01056182132172</v>
      </c>
      <c r="W61" s="13">
        <f t="shared" si="7"/>
        <v>109.38865459813509</v>
      </c>
      <c r="X61" s="13">
        <f t="shared" si="7"/>
        <v>0</v>
      </c>
      <c r="Y61" s="13">
        <f t="shared" si="7"/>
        <v>0</v>
      </c>
      <c r="Z61" s="14">
        <f t="shared" si="7"/>
        <v>98.38739637853246</v>
      </c>
    </row>
    <row r="62" spans="1:26" ht="12.75">
      <c r="A62" s="39" t="s">
        <v>104</v>
      </c>
      <c r="B62" s="12">
        <f t="shared" si="7"/>
        <v>34.40663810309914</v>
      </c>
      <c r="C62" s="12">
        <f t="shared" si="7"/>
        <v>0</v>
      </c>
      <c r="D62" s="3">
        <f t="shared" si="7"/>
        <v>28.685666440412312</v>
      </c>
      <c r="E62" s="13">
        <f t="shared" si="7"/>
        <v>28.685666440412312</v>
      </c>
      <c r="F62" s="13">
        <f t="shared" si="7"/>
        <v>9.773293084849332</v>
      </c>
      <c r="G62" s="13">
        <f t="shared" si="7"/>
        <v>32.821859909876</v>
      </c>
      <c r="H62" s="13">
        <f t="shared" si="7"/>
        <v>29.89034925488455</v>
      </c>
      <c r="I62" s="13">
        <f t="shared" si="7"/>
        <v>22.97635347517144</v>
      </c>
      <c r="J62" s="13">
        <f t="shared" si="7"/>
        <v>33.81407373475296</v>
      </c>
      <c r="K62" s="13">
        <f t="shared" si="7"/>
        <v>0</v>
      </c>
      <c r="L62" s="13">
        <f t="shared" si="7"/>
        <v>23.773205433788682</v>
      </c>
      <c r="M62" s="13">
        <f t="shared" si="7"/>
        <v>39.27048802509134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28.468200623363852</v>
      </c>
      <c r="W62" s="13">
        <f t="shared" si="7"/>
        <v>28.772254591675694</v>
      </c>
      <c r="X62" s="13">
        <f t="shared" si="7"/>
        <v>0</v>
      </c>
      <c r="Y62" s="13">
        <f t="shared" si="7"/>
        <v>0</v>
      </c>
      <c r="Z62" s="14">
        <f t="shared" si="7"/>
        <v>28.685666440412312</v>
      </c>
    </row>
    <row r="63" spans="1:26" ht="12.75">
      <c r="A63" s="39" t="s">
        <v>105</v>
      </c>
      <c r="B63" s="12">
        <f t="shared" si="7"/>
        <v>15.371455290948782</v>
      </c>
      <c r="C63" s="12">
        <f t="shared" si="7"/>
        <v>0</v>
      </c>
      <c r="D63" s="3">
        <f t="shared" si="7"/>
        <v>12.348497805044149</v>
      </c>
      <c r="E63" s="13">
        <f t="shared" si="7"/>
        <v>12.348497805044149</v>
      </c>
      <c r="F63" s="13">
        <f t="shared" si="7"/>
        <v>15.107797049764955</v>
      </c>
      <c r="G63" s="13">
        <f t="shared" si="7"/>
        <v>117.34756097560977</v>
      </c>
      <c r="H63" s="13">
        <f t="shared" si="7"/>
        <v>16.242408536990524</v>
      </c>
      <c r="I63" s="13">
        <f t="shared" si="7"/>
        <v>39.51309661339573</v>
      </c>
      <c r="J63" s="13">
        <f t="shared" si="7"/>
        <v>15.251552485637433</v>
      </c>
      <c r="K63" s="13">
        <f t="shared" si="7"/>
        <v>0</v>
      </c>
      <c r="L63" s="13">
        <f t="shared" si="7"/>
        <v>13.538945283156838</v>
      </c>
      <c r="M63" s="13">
        <f t="shared" si="7"/>
        <v>23.134348192987236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31.152727220310155</v>
      </c>
      <c r="W63" s="13">
        <f t="shared" si="7"/>
        <v>14.34872228989876</v>
      </c>
      <c r="X63" s="13">
        <f t="shared" si="7"/>
        <v>0</v>
      </c>
      <c r="Y63" s="13">
        <f t="shared" si="7"/>
        <v>0</v>
      </c>
      <c r="Z63" s="14">
        <f t="shared" si="7"/>
        <v>12.348497805044149</v>
      </c>
    </row>
    <row r="64" spans="1:26" ht="12.75">
      <c r="A64" s="39" t="s">
        <v>106</v>
      </c>
      <c r="B64" s="12">
        <f t="shared" si="7"/>
        <v>17.519575391070287</v>
      </c>
      <c r="C64" s="12">
        <f t="shared" si="7"/>
        <v>0</v>
      </c>
      <c r="D64" s="3">
        <f t="shared" si="7"/>
        <v>13.032880017661908</v>
      </c>
      <c r="E64" s="13">
        <f t="shared" si="7"/>
        <v>13.032880017661908</v>
      </c>
      <c r="F64" s="13">
        <f t="shared" si="7"/>
        <v>6.448987097698895</v>
      </c>
      <c r="G64" s="13">
        <f t="shared" si="7"/>
        <v>49.2996024310151</v>
      </c>
      <c r="H64" s="13">
        <f t="shared" si="7"/>
        <v>9.38637256299118</v>
      </c>
      <c r="I64" s="13">
        <f t="shared" si="7"/>
        <v>17.082860553189608</v>
      </c>
      <c r="J64" s="13">
        <f t="shared" si="7"/>
        <v>11.017936417820788</v>
      </c>
      <c r="K64" s="13">
        <f t="shared" si="7"/>
        <v>0</v>
      </c>
      <c r="L64" s="13">
        <f t="shared" si="7"/>
        <v>9.911999193354912</v>
      </c>
      <c r="M64" s="13">
        <f t="shared" si="7"/>
        <v>17.081812819829032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17.082437004121886</v>
      </c>
      <c r="W64" s="13">
        <f t="shared" si="7"/>
        <v>14.239283881756478</v>
      </c>
      <c r="X64" s="13">
        <f t="shared" si="7"/>
        <v>0</v>
      </c>
      <c r="Y64" s="13">
        <f t="shared" si="7"/>
        <v>0</v>
      </c>
      <c r="Z64" s="14">
        <f t="shared" si="7"/>
        <v>13.032880017661908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20.923118392678695</v>
      </c>
      <c r="E66" s="16">
        <f t="shared" si="7"/>
        <v>20.923118392678695</v>
      </c>
      <c r="F66" s="16">
        <f t="shared" si="7"/>
        <v>0.2755387141804888</v>
      </c>
      <c r="G66" s="16">
        <f t="shared" si="7"/>
        <v>0</v>
      </c>
      <c r="H66" s="16">
        <f t="shared" si="7"/>
        <v>0.5276166405294438</v>
      </c>
      <c r="I66" s="16">
        <f t="shared" si="7"/>
        <v>0.25473463923153916</v>
      </c>
      <c r="J66" s="16">
        <f t="shared" si="7"/>
        <v>0.3063332764741091</v>
      </c>
      <c r="K66" s="16">
        <f t="shared" si="7"/>
        <v>0</v>
      </c>
      <c r="L66" s="16">
        <f t="shared" si="7"/>
        <v>0.23390924527257442</v>
      </c>
      <c r="M66" s="16">
        <f t="shared" si="7"/>
        <v>0.9479799134167786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0.5076505696336825</v>
      </c>
      <c r="W66" s="16">
        <f t="shared" si="7"/>
        <v>1.5405687336734515</v>
      </c>
      <c r="X66" s="16">
        <f t="shared" si="7"/>
        <v>0</v>
      </c>
      <c r="Y66" s="16">
        <f t="shared" si="7"/>
        <v>0</v>
      </c>
      <c r="Z66" s="17">
        <f t="shared" si="7"/>
        <v>20.923118392678695</v>
      </c>
    </row>
    <row r="67" spans="1:26" ht="12.75" hidden="1">
      <c r="A67" s="41" t="s">
        <v>287</v>
      </c>
      <c r="B67" s="24">
        <v>89934490</v>
      </c>
      <c r="C67" s="24"/>
      <c r="D67" s="25">
        <v>103272640</v>
      </c>
      <c r="E67" s="26">
        <v>103272640</v>
      </c>
      <c r="F67" s="26">
        <v>23666807</v>
      </c>
      <c r="G67" s="26">
        <v>8060191</v>
      </c>
      <c r="H67" s="26">
        <v>6995564</v>
      </c>
      <c r="I67" s="26">
        <v>38722562</v>
      </c>
      <c r="J67" s="26">
        <v>6980939</v>
      </c>
      <c r="K67" s="26"/>
      <c r="L67" s="26">
        <v>6275988</v>
      </c>
      <c r="M67" s="26">
        <v>13256927</v>
      </c>
      <c r="N67" s="26"/>
      <c r="O67" s="26"/>
      <c r="P67" s="26"/>
      <c r="Q67" s="26"/>
      <c r="R67" s="26"/>
      <c r="S67" s="26"/>
      <c r="T67" s="26"/>
      <c r="U67" s="26"/>
      <c r="V67" s="26">
        <v>51979489</v>
      </c>
      <c r="W67" s="26">
        <v>51636318</v>
      </c>
      <c r="X67" s="26"/>
      <c r="Y67" s="25"/>
      <c r="Z67" s="27">
        <v>103272640</v>
      </c>
    </row>
    <row r="68" spans="1:26" ht="12.75" hidden="1">
      <c r="A68" s="37" t="s">
        <v>31</v>
      </c>
      <c r="B68" s="19">
        <v>35120668</v>
      </c>
      <c r="C68" s="19"/>
      <c r="D68" s="20">
        <v>48950035</v>
      </c>
      <c r="E68" s="21">
        <v>48950035</v>
      </c>
      <c r="F68" s="21">
        <v>17474007</v>
      </c>
      <c r="G68" s="21">
        <v>2313656</v>
      </c>
      <c r="H68" s="21">
        <v>2313301</v>
      </c>
      <c r="I68" s="21">
        <v>22100964</v>
      </c>
      <c r="J68" s="21">
        <v>2312109</v>
      </c>
      <c r="K68" s="21"/>
      <c r="L68" s="21">
        <v>1988680</v>
      </c>
      <c r="M68" s="21">
        <v>4300789</v>
      </c>
      <c r="N68" s="21"/>
      <c r="O68" s="21"/>
      <c r="P68" s="21"/>
      <c r="Q68" s="21"/>
      <c r="R68" s="21"/>
      <c r="S68" s="21"/>
      <c r="T68" s="21"/>
      <c r="U68" s="21"/>
      <c r="V68" s="21">
        <v>26401753</v>
      </c>
      <c r="W68" s="21">
        <v>24475020</v>
      </c>
      <c r="X68" s="21"/>
      <c r="Y68" s="20"/>
      <c r="Z68" s="23">
        <v>48950035</v>
      </c>
    </row>
    <row r="69" spans="1:26" ht="12.75" hidden="1">
      <c r="A69" s="38" t="s">
        <v>32</v>
      </c>
      <c r="B69" s="19">
        <v>46569246</v>
      </c>
      <c r="C69" s="19"/>
      <c r="D69" s="20">
        <v>45196365</v>
      </c>
      <c r="E69" s="21">
        <v>45196365</v>
      </c>
      <c r="F69" s="21">
        <v>5234314</v>
      </c>
      <c r="G69" s="21">
        <v>4612886</v>
      </c>
      <c r="H69" s="21">
        <v>3697078</v>
      </c>
      <c r="I69" s="21">
        <v>13544278</v>
      </c>
      <c r="J69" s="21">
        <v>3678079</v>
      </c>
      <c r="K69" s="21"/>
      <c r="L69" s="21">
        <v>3510511</v>
      </c>
      <c r="M69" s="21">
        <v>7188590</v>
      </c>
      <c r="N69" s="21"/>
      <c r="O69" s="21"/>
      <c r="P69" s="21"/>
      <c r="Q69" s="21"/>
      <c r="R69" s="21"/>
      <c r="S69" s="21"/>
      <c r="T69" s="21"/>
      <c r="U69" s="21"/>
      <c r="V69" s="21">
        <v>20732868</v>
      </c>
      <c r="W69" s="21">
        <v>22598178</v>
      </c>
      <c r="X69" s="21"/>
      <c r="Y69" s="20"/>
      <c r="Z69" s="23">
        <v>45196365</v>
      </c>
    </row>
    <row r="70" spans="1:26" ht="12.75" hidden="1">
      <c r="A70" s="39" t="s">
        <v>103</v>
      </c>
      <c r="B70" s="19">
        <v>21124110</v>
      </c>
      <c r="C70" s="19"/>
      <c r="D70" s="20">
        <v>16290302</v>
      </c>
      <c r="E70" s="21">
        <v>16290302</v>
      </c>
      <c r="F70" s="21">
        <v>2606385</v>
      </c>
      <c r="G70" s="21">
        <v>2609109</v>
      </c>
      <c r="H70" s="21">
        <v>1604094</v>
      </c>
      <c r="I70" s="21">
        <v>6819588</v>
      </c>
      <c r="J70" s="21">
        <v>1722564</v>
      </c>
      <c r="K70" s="21"/>
      <c r="L70" s="21">
        <v>1450064</v>
      </c>
      <c r="M70" s="21">
        <v>3172628</v>
      </c>
      <c r="N70" s="21"/>
      <c r="O70" s="21"/>
      <c r="P70" s="21"/>
      <c r="Q70" s="21"/>
      <c r="R70" s="21"/>
      <c r="S70" s="21"/>
      <c r="T70" s="21"/>
      <c r="U70" s="21"/>
      <c r="V70" s="21">
        <v>9992216</v>
      </c>
      <c r="W70" s="21">
        <v>8145150</v>
      </c>
      <c r="X70" s="21"/>
      <c r="Y70" s="20"/>
      <c r="Z70" s="23">
        <v>16290302</v>
      </c>
    </row>
    <row r="71" spans="1:26" ht="12.75" hidden="1">
      <c r="A71" s="39" t="s">
        <v>104</v>
      </c>
      <c r="B71" s="19">
        <v>12267842</v>
      </c>
      <c r="C71" s="19"/>
      <c r="D71" s="20">
        <v>14066764</v>
      </c>
      <c r="E71" s="21">
        <v>14066764</v>
      </c>
      <c r="F71" s="21">
        <v>1746484</v>
      </c>
      <c r="G71" s="21">
        <v>1487728</v>
      </c>
      <c r="H71" s="21">
        <v>1216590</v>
      </c>
      <c r="I71" s="21">
        <v>4450802</v>
      </c>
      <c r="J71" s="21">
        <v>1078406</v>
      </c>
      <c r="K71" s="21"/>
      <c r="L71" s="21">
        <v>1184367</v>
      </c>
      <c r="M71" s="21">
        <v>2262773</v>
      </c>
      <c r="N71" s="21"/>
      <c r="O71" s="21"/>
      <c r="P71" s="21"/>
      <c r="Q71" s="21"/>
      <c r="R71" s="21"/>
      <c r="S71" s="21"/>
      <c r="T71" s="21"/>
      <c r="U71" s="21"/>
      <c r="V71" s="21">
        <v>6713575</v>
      </c>
      <c r="W71" s="21">
        <v>7033380</v>
      </c>
      <c r="X71" s="21"/>
      <c r="Y71" s="20"/>
      <c r="Z71" s="23">
        <v>14066764</v>
      </c>
    </row>
    <row r="72" spans="1:26" ht="12.75" hidden="1">
      <c r="A72" s="39" t="s">
        <v>105</v>
      </c>
      <c r="B72" s="19">
        <v>4606584</v>
      </c>
      <c r="C72" s="19"/>
      <c r="D72" s="20">
        <v>5811962</v>
      </c>
      <c r="E72" s="21">
        <v>5811962</v>
      </c>
      <c r="F72" s="21">
        <v>141887</v>
      </c>
      <c r="G72" s="21">
        <v>134480</v>
      </c>
      <c r="H72" s="21">
        <v>300996</v>
      </c>
      <c r="I72" s="21">
        <v>577363</v>
      </c>
      <c r="J72" s="21">
        <v>301130</v>
      </c>
      <c r="K72" s="21"/>
      <c r="L72" s="21">
        <v>300858</v>
      </c>
      <c r="M72" s="21">
        <v>601988</v>
      </c>
      <c r="N72" s="21"/>
      <c r="O72" s="21"/>
      <c r="P72" s="21"/>
      <c r="Q72" s="21"/>
      <c r="R72" s="21"/>
      <c r="S72" s="21"/>
      <c r="T72" s="21"/>
      <c r="U72" s="21"/>
      <c r="V72" s="21">
        <v>1179351</v>
      </c>
      <c r="W72" s="21">
        <v>2905980</v>
      </c>
      <c r="X72" s="21"/>
      <c r="Y72" s="20"/>
      <c r="Z72" s="23">
        <v>5811962</v>
      </c>
    </row>
    <row r="73" spans="1:26" ht="12.75" hidden="1">
      <c r="A73" s="39" t="s">
        <v>106</v>
      </c>
      <c r="B73" s="19">
        <v>8570710</v>
      </c>
      <c r="C73" s="19"/>
      <c r="D73" s="20">
        <v>9027337</v>
      </c>
      <c r="E73" s="21">
        <v>9027337</v>
      </c>
      <c r="F73" s="21">
        <v>739558</v>
      </c>
      <c r="G73" s="21">
        <v>381569</v>
      </c>
      <c r="H73" s="21">
        <v>575398</v>
      </c>
      <c r="I73" s="21">
        <v>1696525</v>
      </c>
      <c r="J73" s="21">
        <v>575979</v>
      </c>
      <c r="K73" s="21"/>
      <c r="L73" s="21">
        <v>575222</v>
      </c>
      <c r="M73" s="21">
        <v>1151201</v>
      </c>
      <c r="N73" s="21"/>
      <c r="O73" s="21"/>
      <c r="P73" s="21"/>
      <c r="Q73" s="21"/>
      <c r="R73" s="21"/>
      <c r="S73" s="21"/>
      <c r="T73" s="21"/>
      <c r="U73" s="21"/>
      <c r="V73" s="21">
        <v>2847726</v>
      </c>
      <c r="W73" s="21">
        <v>4513668</v>
      </c>
      <c r="X73" s="21"/>
      <c r="Y73" s="20"/>
      <c r="Z73" s="23">
        <v>9027337</v>
      </c>
    </row>
    <row r="74" spans="1:26" ht="12.7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2.75" hidden="1">
      <c r="A75" s="40" t="s">
        <v>110</v>
      </c>
      <c r="B75" s="28">
        <v>8244576</v>
      </c>
      <c r="C75" s="28"/>
      <c r="D75" s="29">
        <v>9126240</v>
      </c>
      <c r="E75" s="30">
        <v>9126240</v>
      </c>
      <c r="F75" s="30">
        <v>958486</v>
      </c>
      <c r="G75" s="30">
        <v>1133649</v>
      </c>
      <c r="H75" s="30">
        <v>985185</v>
      </c>
      <c r="I75" s="30">
        <v>3077320</v>
      </c>
      <c r="J75" s="30">
        <v>990751</v>
      </c>
      <c r="K75" s="30"/>
      <c r="L75" s="30">
        <v>776797</v>
      </c>
      <c r="M75" s="30">
        <v>1767548</v>
      </c>
      <c r="N75" s="30"/>
      <c r="O75" s="30"/>
      <c r="P75" s="30"/>
      <c r="Q75" s="30"/>
      <c r="R75" s="30"/>
      <c r="S75" s="30"/>
      <c r="T75" s="30"/>
      <c r="U75" s="30"/>
      <c r="V75" s="30">
        <v>4844868</v>
      </c>
      <c r="W75" s="30">
        <v>4563120</v>
      </c>
      <c r="X75" s="30"/>
      <c r="Y75" s="29"/>
      <c r="Z75" s="31">
        <v>9126240</v>
      </c>
    </row>
    <row r="76" spans="1:26" ht="12.75" hidden="1">
      <c r="A76" s="42" t="s">
        <v>288</v>
      </c>
      <c r="B76" s="32">
        <v>44478636</v>
      </c>
      <c r="C76" s="32"/>
      <c r="D76" s="33">
        <v>56076371</v>
      </c>
      <c r="E76" s="34">
        <v>56076371</v>
      </c>
      <c r="F76" s="34">
        <v>3811183</v>
      </c>
      <c r="G76" s="34">
        <v>12392288</v>
      </c>
      <c r="H76" s="34">
        <v>12421078</v>
      </c>
      <c r="I76" s="34">
        <v>28624549</v>
      </c>
      <c r="J76" s="34">
        <v>3268867</v>
      </c>
      <c r="K76" s="34">
        <v>2870176</v>
      </c>
      <c r="L76" s="34">
        <v>2335577</v>
      </c>
      <c r="M76" s="34">
        <v>8474620</v>
      </c>
      <c r="N76" s="34"/>
      <c r="O76" s="34"/>
      <c r="P76" s="34"/>
      <c r="Q76" s="34"/>
      <c r="R76" s="34"/>
      <c r="S76" s="34"/>
      <c r="T76" s="34"/>
      <c r="U76" s="34"/>
      <c r="V76" s="34">
        <v>37099169</v>
      </c>
      <c r="W76" s="34">
        <v>33811056</v>
      </c>
      <c r="X76" s="34"/>
      <c r="Y76" s="33"/>
      <c r="Z76" s="35">
        <v>56076371</v>
      </c>
    </row>
    <row r="77" spans="1:26" ht="12.75" hidden="1">
      <c r="A77" s="37" t="s">
        <v>31</v>
      </c>
      <c r="B77" s="19">
        <v>26729850</v>
      </c>
      <c r="C77" s="19"/>
      <c r="D77" s="20">
        <v>32209916</v>
      </c>
      <c r="E77" s="21">
        <v>32209916</v>
      </c>
      <c r="F77" s="21">
        <v>2008843</v>
      </c>
      <c r="G77" s="21">
        <v>9938327</v>
      </c>
      <c r="H77" s="21">
        <v>10057083</v>
      </c>
      <c r="I77" s="21">
        <v>22004253</v>
      </c>
      <c r="J77" s="21">
        <v>1546844</v>
      </c>
      <c r="K77" s="21">
        <v>1617065</v>
      </c>
      <c r="L77" s="21">
        <v>1246411</v>
      </c>
      <c r="M77" s="21">
        <v>4410320</v>
      </c>
      <c r="N77" s="21"/>
      <c r="O77" s="21"/>
      <c r="P77" s="21"/>
      <c r="Q77" s="21"/>
      <c r="R77" s="21"/>
      <c r="S77" s="21"/>
      <c r="T77" s="21"/>
      <c r="U77" s="21"/>
      <c r="V77" s="21">
        <v>26414573</v>
      </c>
      <c r="W77" s="21">
        <v>21747541</v>
      </c>
      <c r="X77" s="21"/>
      <c r="Y77" s="20"/>
      <c r="Z77" s="23">
        <v>32209916</v>
      </c>
    </row>
    <row r="78" spans="1:26" ht="12.75" hidden="1">
      <c r="A78" s="38" t="s">
        <v>32</v>
      </c>
      <c r="B78" s="19">
        <v>17748786</v>
      </c>
      <c r="C78" s="19"/>
      <c r="D78" s="20">
        <v>21956961</v>
      </c>
      <c r="E78" s="21">
        <v>21956961</v>
      </c>
      <c r="F78" s="21">
        <v>1799699</v>
      </c>
      <c r="G78" s="21">
        <v>2453961</v>
      </c>
      <c r="H78" s="21">
        <v>2358797</v>
      </c>
      <c r="I78" s="21">
        <v>6612457</v>
      </c>
      <c r="J78" s="21">
        <v>1718988</v>
      </c>
      <c r="K78" s="21">
        <v>1241207</v>
      </c>
      <c r="L78" s="21">
        <v>1087349</v>
      </c>
      <c r="M78" s="21">
        <v>4047544</v>
      </c>
      <c r="N78" s="21"/>
      <c r="O78" s="21"/>
      <c r="P78" s="21"/>
      <c r="Q78" s="21"/>
      <c r="R78" s="21"/>
      <c r="S78" s="21"/>
      <c r="T78" s="21"/>
      <c r="U78" s="21"/>
      <c r="V78" s="21">
        <v>10660001</v>
      </c>
      <c r="W78" s="21">
        <v>11993217</v>
      </c>
      <c r="X78" s="21"/>
      <c r="Y78" s="20"/>
      <c r="Z78" s="23">
        <v>21956961</v>
      </c>
    </row>
    <row r="79" spans="1:26" ht="12.75" hidden="1">
      <c r="A79" s="39" t="s">
        <v>103</v>
      </c>
      <c r="B79" s="19">
        <v>11318183</v>
      </c>
      <c r="C79" s="19"/>
      <c r="D79" s="20">
        <v>16027604</v>
      </c>
      <c r="E79" s="21">
        <v>16027604</v>
      </c>
      <c r="F79" s="21">
        <v>1559880</v>
      </c>
      <c r="G79" s="21">
        <v>1619740</v>
      </c>
      <c r="H79" s="21">
        <v>1892256</v>
      </c>
      <c r="I79" s="21">
        <v>5071876</v>
      </c>
      <c r="J79" s="21">
        <v>1244947</v>
      </c>
      <c r="K79" s="21">
        <v>870045</v>
      </c>
      <c r="L79" s="21">
        <v>708038</v>
      </c>
      <c r="M79" s="21">
        <v>2823030</v>
      </c>
      <c r="N79" s="21"/>
      <c r="O79" s="21"/>
      <c r="P79" s="21"/>
      <c r="Q79" s="21"/>
      <c r="R79" s="21"/>
      <c r="S79" s="21"/>
      <c r="T79" s="21"/>
      <c r="U79" s="21"/>
      <c r="V79" s="21">
        <v>7894906</v>
      </c>
      <c r="W79" s="21">
        <v>8909870</v>
      </c>
      <c r="X79" s="21"/>
      <c r="Y79" s="20"/>
      <c r="Z79" s="23">
        <v>16027604</v>
      </c>
    </row>
    <row r="80" spans="1:26" ht="12.75" hidden="1">
      <c r="A80" s="39" t="s">
        <v>104</v>
      </c>
      <c r="B80" s="19">
        <v>4220952</v>
      </c>
      <c r="C80" s="19"/>
      <c r="D80" s="20">
        <v>4035145</v>
      </c>
      <c r="E80" s="21">
        <v>4035145</v>
      </c>
      <c r="F80" s="21">
        <v>170689</v>
      </c>
      <c r="G80" s="21">
        <v>488300</v>
      </c>
      <c r="H80" s="21">
        <v>363643</v>
      </c>
      <c r="I80" s="21">
        <v>1022632</v>
      </c>
      <c r="J80" s="21">
        <v>364653</v>
      </c>
      <c r="K80" s="21">
        <v>242387</v>
      </c>
      <c r="L80" s="21">
        <v>281562</v>
      </c>
      <c r="M80" s="21">
        <v>888602</v>
      </c>
      <c r="N80" s="21"/>
      <c r="O80" s="21"/>
      <c r="P80" s="21"/>
      <c r="Q80" s="21"/>
      <c r="R80" s="21"/>
      <c r="S80" s="21"/>
      <c r="T80" s="21"/>
      <c r="U80" s="21"/>
      <c r="V80" s="21">
        <v>1911234</v>
      </c>
      <c r="W80" s="21">
        <v>2023662</v>
      </c>
      <c r="X80" s="21"/>
      <c r="Y80" s="20"/>
      <c r="Z80" s="23">
        <v>4035145</v>
      </c>
    </row>
    <row r="81" spans="1:26" ht="12.75" hidden="1">
      <c r="A81" s="39" t="s">
        <v>105</v>
      </c>
      <c r="B81" s="19">
        <v>708099</v>
      </c>
      <c r="C81" s="19"/>
      <c r="D81" s="20">
        <v>717690</v>
      </c>
      <c r="E81" s="21">
        <v>717690</v>
      </c>
      <c r="F81" s="21">
        <v>21436</v>
      </c>
      <c r="G81" s="21">
        <v>157809</v>
      </c>
      <c r="H81" s="21">
        <v>48889</v>
      </c>
      <c r="I81" s="21">
        <v>228134</v>
      </c>
      <c r="J81" s="21">
        <v>45927</v>
      </c>
      <c r="K81" s="21">
        <v>52606</v>
      </c>
      <c r="L81" s="21">
        <v>40733</v>
      </c>
      <c r="M81" s="21">
        <v>139266</v>
      </c>
      <c r="N81" s="21"/>
      <c r="O81" s="21"/>
      <c r="P81" s="21"/>
      <c r="Q81" s="21"/>
      <c r="R81" s="21"/>
      <c r="S81" s="21"/>
      <c r="T81" s="21"/>
      <c r="U81" s="21"/>
      <c r="V81" s="21">
        <v>367400</v>
      </c>
      <c r="W81" s="21">
        <v>416971</v>
      </c>
      <c r="X81" s="21"/>
      <c r="Y81" s="20"/>
      <c r="Z81" s="23">
        <v>717690</v>
      </c>
    </row>
    <row r="82" spans="1:26" ht="12.75" hidden="1">
      <c r="A82" s="39" t="s">
        <v>106</v>
      </c>
      <c r="B82" s="19">
        <v>1501552</v>
      </c>
      <c r="C82" s="19"/>
      <c r="D82" s="20">
        <v>1176522</v>
      </c>
      <c r="E82" s="21">
        <v>1176522</v>
      </c>
      <c r="F82" s="21">
        <v>47694</v>
      </c>
      <c r="G82" s="21">
        <v>188112</v>
      </c>
      <c r="H82" s="21">
        <v>54009</v>
      </c>
      <c r="I82" s="21">
        <v>289815</v>
      </c>
      <c r="J82" s="21">
        <v>63461</v>
      </c>
      <c r="K82" s="21">
        <v>76169</v>
      </c>
      <c r="L82" s="21">
        <v>57016</v>
      </c>
      <c r="M82" s="21">
        <v>196646</v>
      </c>
      <c r="N82" s="21"/>
      <c r="O82" s="21"/>
      <c r="P82" s="21"/>
      <c r="Q82" s="21"/>
      <c r="R82" s="21"/>
      <c r="S82" s="21"/>
      <c r="T82" s="21"/>
      <c r="U82" s="21"/>
      <c r="V82" s="21">
        <v>486461</v>
      </c>
      <c r="W82" s="21">
        <v>642714</v>
      </c>
      <c r="X82" s="21"/>
      <c r="Y82" s="20"/>
      <c r="Z82" s="23">
        <v>1176522</v>
      </c>
    </row>
    <row r="83" spans="1:26" ht="12.7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/>
      <c r="C84" s="28"/>
      <c r="D84" s="29">
        <v>1909494</v>
      </c>
      <c r="E84" s="30">
        <v>1909494</v>
      </c>
      <c r="F84" s="30">
        <v>2641</v>
      </c>
      <c r="G84" s="30"/>
      <c r="H84" s="30">
        <v>5198</v>
      </c>
      <c r="I84" s="30">
        <v>7839</v>
      </c>
      <c r="J84" s="30">
        <v>3035</v>
      </c>
      <c r="K84" s="30">
        <v>11904</v>
      </c>
      <c r="L84" s="30">
        <v>1817</v>
      </c>
      <c r="M84" s="30">
        <v>16756</v>
      </c>
      <c r="N84" s="30"/>
      <c r="O84" s="30"/>
      <c r="P84" s="30"/>
      <c r="Q84" s="30"/>
      <c r="R84" s="30"/>
      <c r="S84" s="30"/>
      <c r="T84" s="30"/>
      <c r="U84" s="30"/>
      <c r="V84" s="30">
        <v>24595</v>
      </c>
      <c r="W84" s="30">
        <v>70298</v>
      </c>
      <c r="X84" s="30"/>
      <c r="Y84" s="29"/>
      <c r="Z84" s="31">
        <v>1909494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2978127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206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230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207</v>
      </c>
      <c r="B8" s="142"/>
      <c r="C8" s="60">
        <f aca="true" t="shared" si="2" ref="C8:Y8">SUM(C9:C10)</f>
        <v>651382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231</v>
      </c>
      <c r="B9" s="142"/>
      <c r="C9" s="60">
        <v>651382</v>
      </c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175500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233</v>
      </c>
      <c r="B12" s="136"/>
      <c r="C12" s="60">
        <v>175500</v>
      </c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209</v>
      </c>
      <c r="B13" s="136"/>
      <c r="C13" s="275">
        <f>+C14</f>
        <v>1069730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>
        <v>1069730</v>
      </c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1081515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235</v>
      </c>
      <c r="B16" s="300"/>
      <c r="C16" s="60">
        <v>1081515</v>
      </c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240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765396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249</v>
      </c>
      <c r="B41" s="142"/>
      <c r="C41" s="362">
        <v>276838</v>
      </c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252</v>
      </c>
      <c r="B44" s="136"/>
      <c r="C44" s="60">
        <v>60140</v>
      </c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>
        <v>428418</v>
      </c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269</v>
      </c>
      <c r="B60" s="149"/>
      <c r="C60" s="219">
        <f aca="true" t="shared" si="14" ref="C60:Y60">+C57+C54+C51+C40+C37+C34+C22+C5</f>
        <v>3743523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294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72641600</v>
      </c>
      <c r="D5" s="153">
        <f>SUM(D6:D8)</f>
        <v>0</v>
      </c>
      <c r="E5" s="154">
        <f t="shared" si="0"/>
        <v>81207086</v>
      </c>
      <c r="F5" s="100">
        <f t="shared" si="0"/>
        <v>81207086</v>
      </c>
      <c r="G5" s="100">
        <f t="shared" si="0"/>
        <v>27909934</v>
      </c>
      <c r="H5" s="100">
        <f t="shared" si="0"/>
        <v>3293373</v>
      </c>
      <c r="I5" s="100">
        <f t="shared" si="0"/>
        <v>8725579</v>
      </c>
      <c r="J5" s="100">
        <f t="shared" si="0"/>
        <v>39928886</v>
      </c>
      <c r="K5" s="100">
        <f t="shared" si="0"/>
        <v>2673095</v>
      </c>
      <c r="L5" s="100">
        <f t="shared" si="0"/>
        <v>0</v>
      </c>
      <c r="M5" s="100">
        <f t="shared" si="0"/>
        <v>13052090</v>
      </c>
      <c r="N5" s="100">
        <f t="shared" si="0"/>
        <v>15725185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55654071</v>
      </c>
      <c r="X5" s="100">
        <f t="shared" si="0"/>
        <v>0</v>
      </c>
      <c r="Y5" s="100">
        <f t="shared" si="0"/>
        <v>55654071</v>
      </c>
      <c r="Z5" s="137">
        <f>+IF(X5&lt;&gt;0,+(Y5/X5)*100,0)</f>
        <v>0</v>
      </c>
      <c r="AA5" s="153">
        <f>SUM(AA6:AA8)</f>
        <v>81207086</v>
      </c>
    </row>
    <row r="6" spans="1:27" ht="12.75">
      <c r="A6" s="138" t="s">
        <v>75</v>
      </c>
      <c r="B6" s="136"/>
      <c r="C6" s="155">
        <v>17514593</v>
      </c>
      <c r="D6" s="155"/>
      <c r="E6" s="156">
        <v>7523949</v>
      </c>
      <c r="F6" s="60">
        <v>7523949</v>
      </c>
      <c r="G6" s="60">
        <v>3136745</v>
      </c>
      <c r="H6" s="60"/>
      <c r="I6" s="60"/>
      <c r="J6" s="60">
        <v>3136745</v>
      </c>
      <c r="K6" s="60"/>
      <c r="L6" s="60"/>
      <c r="M6" s="60">
        <v>2290740</v>
      </c>
      <c r="N6" s="60">
        <v>2290740</v>
      </c>
      <c r="O6" s="60"/>
      <c r="P6" s="60"/>
      <c r="Q6" s="60"/>
      <c r="R6" s="60"/>
      <c r="S6" s="60"/>
      <c r="T6" s="60"/>
      <c r="U6" s="60"/>
      <c r="V6" s="60"/>
      <c r="W6" s="60">
        <v>5427485</v>
      </c>
      <c r="X6" s="60"/>
      <c r="Y6" s="60">
        <v>5427485</v>
      </c>
      <c r="Z6" s="140">
        <v>0</v>
      </c>
      <c r="AA6" s="155">
        <v>7523949</v>
      </c>
    </row>
    <row r="7" spans="1:27" ht="12.75">
      <c r="A7" s="138" t="s">
        <v>76</v>
      </c>
      <c r="B7" s="136"/>
      <c r="C7" s="157">
        <v>39242870</v>
      </c>
      <c r="D7" s="157"/>
      <c r="E7" s="158">
        <v>73683137</v>
      </c>
      <c r="F7" s="159">
        <v>73683137</v>
      </c>
      <c r="G7" s="159">
        <v>24773189</v>
      </c>
      <c r="H7" s="159">
        <v>3293373</v>
      </c>
      <c r="I7" s="159">
        <v>8725579</v>
      </c>
      <c r="J7" s="159">
        <v>36792141</v>
      </c>
      <c r="K7" s="159">
        <v>2673095</v>
      </c>
      <c r="L7" s="159"/>
      <c r="M7" s="159">
        <v>8190290</v>
      </c>
      <c r="N7" s="159">
        <v>10863385</v>
      </c>
      <c r="O7" s="159"/>
      <c r="P7" s="159"/>
      <c r="Q7" s="159"/>
      <c r="R7" s="159"/>
      <c r="S7" s="159"/>
      <c r="T7" s="159"/>
      <c r="U7" s="159"/>
      <c r="V7" s="159"/>
      <c r="W7" s="159">
        <v>47655526</v>
      </c>
      <c r="X7" s="159"/>
      <c r="Y7" s="159">
        <v>47655526</v>
      </c>
      <c r="Z7" s="141">
        <v>0</v>
      </c>
      <c r="AA7" s="157">
        <v>73683137</v>
      </c>
    </row>
    <row r="8" spans="1:27" ht="12.75">
      <c r="A8" s="138" t="s">
        <v>77</v>
      </c>
      <c r="B8" s="136"/>
      <c r="C8" s="155">
        <v>15884137</v>
      </c>
      <c r="D8" s="155"/>
      <c r="E8" s="156"/>
      <c r="F8" s="60"/>
      <c r="G8" s="60"/>
      <c r="H8" s="60"/>
      <c r="I8" s="60"/>
      <c r="J8" s="60"/>
      <c r="K8" s="60"/>
      <c r="L8" s="60"/>
      <c r="M8" s="60">
        <v>2571060</v>
      </c>
      <c r="N8" s="60">
        <v>2571060</v>
      </c>
      <c r="O8" s="60"/>
      <c r="P8" s="60"/>
      <c r="Q8" s="60"/>
      <c r="R8" s="60"/>
      <c r="S8" s="60"/>
      <c r="T8" s="60"/>
      <c r="U8" s="60"/>
      <c r="V8" s="60"/>
      <c r="W8" s="60">
        <v>2571060</v>
      </c>
      <c r="X8" s="60"/>
      <c r="Y8" s="60">
        <v>2571060</v>
      </c>
      <c r="Z8" s="140">
        <v>0</v>
      </c>
      <c r="AA8" s="155"/>
    </row>
    <row r="9" spans="1:27" ht="12.75">
      <c r="A9" s="135" t="s">
        <v>78</v>
      </c>
      <c r="B9" s="136"/>
      <c r="C9" s="153">
        <f aca="true" t="shared" si="1" ref="C9:Y9">SUM(C10:C14)</f>
        <v>17195044</v>
      </c>
      <c r="D9" s="153">
        <f>SUM(D10:D14)</f>
        <v>0</v>
      </c>
      <c r="E9" s="154">
        <f t="shared" si="1"/>
        <v>9802523</v>
      </c>
      <c r="F9" s="100">
        <f t="shared" si="1"/>
        <v>9802523</v>
      </c>
      <c r="G9" s="100">
        <f t="shared" si="1"/>
        <v>4056790</v>
      </c>
      <c r="H9" s="100">
        <f t="shared" si="1"/>
        <v>305309</v>
      </c>
      <c r="I9" s="100">
        <f t="shared" si="1"/>
        <v>178917</v>
      </c>
      <c r="J9" s="100">
        <f t="shared" si="1"/>
        <v>4541016</v>
      </c>
      <c r="K9" s="100">
        <f t="shared" si="1"/>
        <v>734620</v>
      </c>
      <c r="L9" s="100">
        <f t="shared" si="1"/>
        <v>0</v>
      </c>
      <c r="M9" s="100">
        <f t="shared" si="1"/>
        <v>2662427</v>
      </c>
      <c r="N9" s="100">
        <f t="shared" si="1"/>
        <v>3397047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7938063</v>
      </c>
      <c r="X9" s="100">
        <f t="shared" si="1"/>
        <v>0</v>
      </c>
      <c r="Y9" s="100">
        <f t="shared" si="1"/>
        <v>7938063</v>
      </c>
      <c r="Z9" s="137">
        <f>+IF(X9&lt;&gt;0,+(Y9/X9)*100,0)</f>
        <v>0</v>
      </c>
      <c r="AA9" s="153">
        <f>SUM(AA10:AA14)</f>
        <v>9802523</v>
      </c>
    </row>
    <row r="10" spans="1:27" ht="12.75">
      <c r="A10" s="138" t="s">
        <v>79</v>
      </c>
      <c r="B10" s="136"/>
      <c r="C10" s="155">
        <v>9682915</v>
      </c>
      <c r="D10" s="155"/>
      <c r="E10" s="156">
        <v>9802523</v>
      </c>
      <c r="F10" s="60">
        <v>9802523</v>
      </c>
      <c r="G10" s="60">
        <v>3856148</v>
      </c>
      <c r="H10" s="60">
        <v>5599</v>
      </c>
      <c r="I10" s="60">
        <v>5050</v>
      </c>
      <c r="J10" s="60">
        <v>3866797</v>
      </c>
      <c r="K10" s="60">
        <v>335349</v>
      </c>
      <c r="L10" s="60"/>
      <c r="M10" s="60">
        <v>2574280</v>
      </c>
      <c r="N10" s="60">
        <v>2909629</v>
      </c>
      <c r="O10" s="60"/>
      <c r="P10" s="60"/>
      <c r="Q10" s="60"/>
      <c r="R10" s="60"/>
      <c r="S10" s="60"/>
      <c r="T10" s="60"/>
      <c r="U10" s="60"/>
      <c r="V10" s="60"/>
      <c r="W10" s="60">
        <v>6776426</v>
      </c>
      <c r="X10" s="60"/>
      <c r="Y10" s="60">
        <v>6776426</v>
      </c>
      <c r="Z10" s="140">
        <v>0</v>
      </c>
      <c r="AA10" s="155">
        <v>9802523</v>
      </c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2.75">
      <c r="A12" s="138" t="s">
        <v>81</v>
      </c>
      <c r="B12" s="136"/>
      <c r="C12" s="155">
        <v>7512129</v>
      </c>
      <c r="D12" s="155"/>
      <c r="E12" s="156"/>
      <c r="F12" s="60"/>
      <c r="G12" s="60">
        <v>200642</v>
      </c>
      <c r="H12" s="60">
        <v>299710</v>
      </c>
      <c r="I12" s="60">
        <v>173867</v>
      </c>
      <c r="J12" s="60">
        <v>674219</v>
      </c>
      <c r="K12" s="60">
        <v>399271</v>
      </c>
      <c r="L12" s="60"/>
      <c r="M12" s="60">
        <v>88147</v>
      </c>
      <c r="N12" s="60">
        <v>487418</v>
      </c>
      <c r="O12" s="60"/>
      <c r="P12" s="60"/>
      <c r="Q12" s="60"/>
      <c r="R12" s="60"/>
      <c r="S12" s="60"/>
      <c r="T12" s="60"/>
      <c r="U12" s="60"/>
      <c r="V12" s="60"/>
      <c r="W12" s="60">
        <v>1161637</v>
      </c>
      <c r="X12" s="60"/>
      <c r="Y12" s="60">
        <v>1161637</v>
      </c>
      <c r="Z12" s="140">
        <v>0</v>
      </c>
      <c r="AA12" s="155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90071917</v>
      </c>
      <c r="D15" s="153">
        <f>SUM(D16:D18)</f>
        <v>0</v>
      </c>
      <c r="E15" s="154">
        <f t="shared" si="2"/>
        <v>67288392</v>
      </c>
      <c r="F15" s="100">
        <f t="shared" si="2"/>
        <v>67288392</v>
      </c>
      <c r="G15" s="100">
        <f t="shared" si="2"/>
        <v>5279554</v>
      </c>
      <c r="H15" s="100">
        <f t="shared" si="2"/>
        <v>2878770</v>
      </c>
      <c r="I15" s="100">
        <f t="shared" si="2"/>
        <v>142988</v>
      </c>
      <c r="J15" s="100">
        <f t="shared" si="2"/>
        <v>8301312</v>
      </c>
      <c r="K15" s="100">
        <f t="shared" si="2"/>
        <v>5513</v>
      </c>
      <c r="L15" s="100">
        <f t="shared" si="2"/>
        <v>0</v>
      </c>
      <c r="M15" s="100">
        <f t="shared" si="2"/>
        <v>4916651</v>
      </c>
      <c r="N15" s="100">
        <f t="shared" si="2"/>
        <v>4922164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13223476</v>
      </c>
      <c r="X15" s="100">
        <f t="shared" si="2"/>
        <v>0</v>
      </c>
      <c r="Y15" s="100">
        <f t="shared" si="2"/>
        <v>13223476</v>
      </c>
      <c r="Z15" s="137">
        <f>+IF(X15&lt;&gt;0,+(Y15/X15)*100,0)</f>
        <v>0</v>
      </c>
      <c r="AA15" s="153">
        <f>SUM(AA16:AA18)</f>
        <v>67288392</v>
      </c>
    </row>
    <row r="16" spans="1:27" ht="12.75">
      <c r="A16" s="138" t="s">
        <v>85</v>
      </c>
      <c r="B16" s="136"/>
      <c r="C16" s="155">
        <v>29552446</v>
      </c>
      <c r="D16" s="155"/>
      <c r="E16" s="156">
        <v>5609627</v>
      </c>
      <c r="F16" s="60">
        <v>5609627</v>
      </c>
      <c r="G16" s="60">
        <v>1760296</v>
      </c>
      <c r="H16" s="60">
        <v>295323</v>
      </c>
      <c r="I16" s="60">
        <v>7707</v>
      </c>
      <c r="J16" s="60">
        <v>2063326</v>
      </c>
      <c r="K16" s="60">
        <v>5513</v>
      </c>
      <c r="L16" s="60"/>
      <c r="M16" s="60">
        <v>1285530</v>
      </c>
      <c r="N16" s="60">
        <v>1291043</v>
      </c>
      <c r="O16" s="60"/>
      <c r="P16" s="60"/>
      <c r="Q16" s="60"/>
      <c r="R16" s="60"/>
      <c r="S16" s="60"/>
      <c r="T16" s="60"/>
      <c r="U16" s="60"/>
      <c r="V16" s="60"/>
      <c r="W16" s="60">
        <v>3354369</v>
      </c>
      <c r="X16" s="60"/>
      <c r="Y16" s="60">
        <v>3354369</v>
      </c>
      <c r="Z16" s="140">
        <v>0</v>
      </c>
      <c r="AA16" s="155">
        <v>5609627</v>
      </c>
    </row>
    <row r="17" spans="1:27" ht="12.75">
      <c r="A17" s="138" t="s">
        <v>86</v>
      </c>
      <c r="B17" s="136"/>
      <c r="C17" s="155">
        <v>60519471</v>
      </c>
      <c r="D17" s="155"/>
      <c r="E17" s="156">
        <v>61678765</v>
      </c>
      <c r="F17" s="60">
        <v>61678765</v>
      </c>
      <c r="G17" s="60">
        <v>3519258</v>
      </c>
      <c r="H17" s="60">
        <v>2583447</v>
      </c>
      <c r="I17" s="60">
        <v>135281</v>
      </c>
      <c r="J17" s="60">
        <v>6237986</v>
      </c>
      <c r="K17" s="60"/>
      <c r="L17" s="60"/>
      <c r="M17" s="60">
        <v>3631121</v>
      </c>
      <c r="N17" s="60">
        <v>3631121</v>
      </c>
      <c r="O17" s="60"/>
      <c r="P17" s="60"/>
      <c r="Q17" s="60"/>
      <c r="R17" s="60"/>
      <c r="S17" s="60"/>
      <c r="T17" s="60"/>
      <c r="U17" s="60"/>
      <c r="V17" s="60"/>
      <c r="W17" s="60">
        <v>9869107</v>
      </c>
      <c r="X17" s="60"/>
      <c r="Y17" s="60">
        <v>9869107</v>
      </c>
      <c r="Z17" s="140">
        <v>0</v>
      </c>
      <c r="AA17" s="155">
        <v>61678765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91767248</v>
      </c>
      <c r="D19" s="153">
        <f>SUM(D20:D23)</f>
        <v>0</v>
      </c>
      <c r="E19" s="154">
        <f t="shared" si="3"/>
        <v>111161681</v>
      </c>
      <c r="F19" s="100">
        <f t="shared" si="3"/>
        <v>111161681</v>
      </c>
      <c r="G19" s="100">
        <f t="shared" si="3"/>
        <v>16960643</v>
      </c>
      <c r="H19" s="100">
        <f t="shared" si="3"/>
        <v>6802678</v>
      </c>
      <c r="I19" s="100">
        <f t="shared" si="3"/>
        <v>4806336</v>
      </c>
      <c r="J19" s="100">
        <f t="shared" si="3"/>
        <v>28569657</v>
      </c>
      <c r="K19" s="100">
        <f t="shared" si="3"/>
        <v>4429908</v>
      </c>
      <c r="L19" s="100">
        <f t="shared" si="3"/>
        <v>0</v>
      </c>
      <c r="M19" s="100">
        <f t="shared" si="3"/>
        <v>15381860</v>
      </c>
      <c r="N19" s="100">
        <f t="shared" si="3"/>
        <v>19811768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48381425</v>
      </c>
      <c r="X19" s="100">
        <f t="shared" si="3"/>
        <v>0</v>
      </c>
      <c r="Y19" s="100">
        <f t="shared" si="3"/>
        <v>48381425</v>
      </c>
      <c r="Z19" s="137">
        <f>+IF(X19&lt;&gt;0,+(Y19/X19)*100,0)</f>
        <v>0</v>
      </c>
      <c r="AA19" s="153">
        <f>SUM(AA20:AA23)</f>
        <v>111161681</v>
      </c>
    </row>
    <row r="20" spans="1:27" ht="12.75">
      <c r="A20" s="138" t="s">
        <v>89</v>
      </c>
      <c r="B20" s="136"/>
      <c r="C20" s="155">
        <v>49895229</v>
      </c>
      <c r="D20" s="155"/>
      <c r="E20" s="156">
        <v>40771941</v>
      </c>
      <c r="F20" s="60">
        <v>40771941</v>
      </c>
      <c r="G20" s="60">
        <v>4930104</v>
      </c>
      <c r="H20" s="60">
        <v>4128546</v>
      </c>
      <c r="I20" s="60">
        <v>1748372</v>
      </c>
      <c r="J20" s="60">
        <v>10807022</v>
      </c>
      <c r="K20" s="60">
        <v>1777165</v>
      </c>
      <c r="L20" s="60"/>
      <c r="M20" s="60">
        <v>6419624</v>
      </c>
      <c r="N20" s="60">
        <v>8196789</v>
      </c>
      <c r="O20" s="60"/>
      <c r="P20" s="60"/>
      <c r="Q20" s="60"/>
      <c r="R20" s="60"/>
      <c r="S20" s="60"/>
      <c r="T20" s="60"/>
      <c r="U20" s="60"/>
      <c r="V20" s="60"/>
      <c r="W20" s="60">
        <v>19003811</v>
      </c>
      <c r="X20" s="60"/>
      <c r="Y20" s="60">
        <v>19003811</v>
      </c>
      <c r="Z20" s="140">
        <v>0</v>
      </c>
      <c r="AA20" s="155">
        <v>40771941</v>
      </c>
    </row>
    <row r="21" spans="1:27" ht="12.75">
      <c r="A21" s="138" t="s">
        <v>90</v>
      </c>
      <c r="B21" s="136"/>
      <c r="C21" s="155">
        <v>19004584</v>
      </c>
      <c r="D21" s="155"/>
      <c r="E21" s="156">
        <v>26016548</v>
      </c>
      <c r="F21" s="60">
        <v>26016548</v>
      </c>
      <c r="G21" s="60">
        <v>3791651</v>
      </c>
      <c r="H21" s="60">
        <v>1876081</v>
      </c>
      <c r="I21" s="60">
        <v>1890953</v>
      </c>
      <c r="J21" s="60">
        <v>7558685</v>
      </c>
      <c r="K21" s="60">
        <v>1481563</v>
      </c>
      <c r="L21" s="60"/>
      <c r="M21" s="60">
        <v>2691630</v>
      </c>
      <c r="N21" s="60">
        <v>4173193</v>
      </c>
      <c r="O21" s="60"/>
      <c r="P21" s="60"/>
      <c r="Q21" s="60"/>
      <c r="R21" s="60"/>
      <c r="S21" s="60"/>
      <c r="T21" s="60"/>
      <c r="U21" s="60"/>
      <c r="V21" s="60"/>
      <c r="W21" s="60">
        <v>11731878</v>
      </c>
      <c r="X21" s="60"/>
      <c r="Y21" s="60">
        <v>11731878</v>
      </c>
      <c r="Z21" s="140">
        <v>0</v>
      </c>
      <c r="AA21" s="155">
        <v>26016548</v>
      </c>
    </row>
    <row r="22" spans="1:27" ht="12.75">
      <c r="A22" s="138" t="s">
        <v>91</v>
      </c>
      <c r="B22" s="136"/>
      <c r="C22" s="157">
        <v>12698135</v>
      </c>
      <c r="D22" s="157"/>
      <c r="E22" s="158">
        <v>24040784</v>
      </c>
      <c r="F22" s="159">
        <v>24040784</v>
      </c>
      <c r="G22" s="159">
        <v>2826288</v>
      </c>
      <c r="H22" s="159">
        <v>224207</v>
      </c>
      <c r="I22" s="159">
        <v>393711</v>
      </c>
      <c r="J22" s="159">
        <v>3444206</v>
      </c>
      <c r="K22" s="159">
        <v>395027</v>
      </c>
      <c r="L22" s="159"/>
      <c r="M22" s="159">
        <v>2267189</v>
      </c>
      <c r="N22" s="159">
        <v>2662216</v>
      </c>
      <c r="O22" s="159"/>
      <c r="P22" s="159"/>
      <c r="Q22" s="159"/>
      <c r="R22" s="159"/>
      <c r="S22" s="159"/>
      <c r="T22" s="159"/>
      <c r="U22" s="159"/>
      <c r="V22" s="159"/>
      <c r="W22" s="159">
        <v>6106422</v>
      </c>
      <c r="X22" s="159"/>
      <c r="Y22" s="159">
        <v>6106422</v>
      </c>
      <c r="Z22" s="141">
        <v>0</v>
      </c>
      <c r="AA22" s="157">
        <v>24040784</v>
      </c>
    </row>
    <row r="23" spans="1:27" ht="12.75">
      <c r="A23" s="138" t="s">
        <v>92</v>
      </c>
      <c r="B23" s="136"/>
      <c r="C23" s="155">
        <v>10169300</v>
      </c>
      <c r="D23" s="155"/>
      <c r="E23" s="156">
        <v>20332408</v>
      </c>
      <c r="F23" s="60">
        <v>20332408</v>
      </c>
      <c r="G23" s="60">
        <v>5412600</v>
      </c>
      <c r="H23" s="60">
        <v>573844</v>
      </c>
      <c r="I23" s="60">
        <v>773300</v>
      </c>
      <c r="J23" s="60">
        <v>6759744</v>
      </c>
      <c r="K23" s="60">
        <v>776153</v>
      </c>
      <c r="L23" s="60"/>
      <c r="M23" s="60">
        <v>4003417</v>
      </c>
      <c r="N23" s="60">
        <v>4779570</v>
      </c>
      <c r="O23" s="60"/>
      <c r="P23" s="60"/>
      <c r="Q23" s="60"/>
      <c r="R23" s="60"/>
      <c r="S23" s="60"/>
      <c r="T23" s="60"/>
      <c r="U23" s="60"/>
      <c r="V23" s="60"/>
      <c r="W23" s="60">
        <v>11539314</v>
      </c>
      <c r="X23" s="60"/>
      <c r="Y23" s="60">
        <v>11539314</v>
      </c>
      <c r="Z23" s="140">
        <v>0</v>
      </c>
      <c r="AA23" s="155">
        <v>20332408</v>
      </c>
    </row>
    <row r="24" spans="1:27" ht="12.75">
      <c r="A24" s="135" t="s">
        <v>93</v>
      </c>
      <c r="B24" s="142" t="s">
        <v>94</v>
      </c>
      <c r="C24" s="153"/>
      <c r="D24" s="153"/>
      <c r="E24" s="154">
        <v>1489301</v>
      </c>
      <c r="F24" s="100">
        <v>1489301</v>
      </c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>
        <v>1489301</v>
      </c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271675809</v>
      </c>
      <c r="D25" s="168">
        <f>+D5+D9+D15+D19+D24</f>
        <v>0</v>
      </c>
      <c r="E25" s="169">
        <f t="shared" si="4"/>
        <v>270948983</v>
      </c>
      <c r="F25" s="73">
        <f t="shared" si="4"/>
        <v>270948983</v>
      </c>
      <c r="G25" s="73">
        <f t="shared" si="4"/>
        <v>54206921</v>
      </c>
      <c r="H25" s="73">
        <f t="shared" si="4"/>
        <v>13280130</v>
      </c>
      <c r="I25" s="73">
        <f t="shared" si="4"/>
        <v>13853820</v>
      </c>
      <c r="J25" s="73">
        <f t="shared" si="4"/>
        <v>81340871</v>
      </c>
      <c r="K25" s="73">
        <f t="shared" si="4"/>
        <v>7843136</v>
      </c>
      <c r="L25" s="73">
        <f t="shared" si="4"/>
        <v>0</v>
      </c>
      <c r="M25" s="73">
        <f t="shared" si="4"/>
        <v>36013028</v>
      </c>
      <c r="N25" s="73">
        <f t="shared" si="4"/>
        <v>43856164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125197035</v>
      </c>
      <c r="X25" s="73">
        <f t="shared" si="4"/>
        <v>0</v>
      </c>
      <c r="Y25" s="73">
        <f t="shared" si="4"/>
        <v>125197035</v>
      </c>
      <c r="Z25" s="170">
        <f>+IF(X25&lt;&gt;0,+(Y25/X25)*100,0)</f>
        <v>0</v>
      </c>
      <c r="AA25" s="168">
        <f>+AA5+AA9+AA15+AA19+AA24</f>
        <v>270948983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110054941</v>
      </c>
      <c r="D28" s="153">
        <f>SUM(D29:D31)</f>
        <v>0</v>
      </c>
      <c r="E28" s="154">
        <f t="shared" si="5"/>
        <v>87184017</v>
      </c>
      <c r="F28" s="100">
        <f t="shared" si="5"/>
        <v>87184017</v>
      </c>
      <c r="G28" s="100">
        <f t="shared" si="5"/>
        <v>2939846</v>
      </c>
      <c r="H28" s="100">
        <f t="shared" si="5"/>
        <v>2243445</v>
      </c>
      <c r="I28" s="100">
        <f t="shared" si="5"/>
        <v>1515769</v>
      </c>
      <c r="J28" s="100">
        <f t="shared" si="5"/>
        <v>6699060</v>
      </c>
      <c r="K28" s="100">
        <f t="shared" si="5"/>
        <v>15653327</v>
      </c>
      <c r="L28" s="100">
        <f t="shared" si="5"/>
        <v>0</v>
      </c>
      <c r="M28" s="100">
        <f t="shared" si="5"/>
        <v>3127294</v>
      </c>
      <c r="N28" s="100">
        <f t="shared" si="5"/>
        <v>18780621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25479681</v>
      </c>
      <c r="X28" s="100">
        <f t="shared" si="5"/>
        <v>0</v>
      </c>
      <c r="Y28" s="100">
        <f t="shared" si="5"/>
        <v>25479681</v>
      </c>
      <c r="Z28" s="137">
        <f>+IF(X28&lt;&gt;0,+(Y28/X28)*100,0)</f>
        <v>0</v>
      </c>
      <c r="AA28" s="153">
        <f>SUM(AA29:AA31)</f>
        <v>87184017</v>
      </c>
    </row>
    <row r="29" spans="1:27" ht="12.75">
      <c r="A29" s="138" t="s">
        <v>75</v>
      </c>
      <c r="B29" s="136"/>
      <c r="C29" s="155">
        <v>13690657</v>
      </c>
      <c r="D29" s="155"/>
      <c r="E29" s="156">
        <v>15878696</v>
      </c>
      <c r="F29" s="60">
        <v>15878696</v>
      </c>
      <c r="G29" s="60">
        <v>1187264</v>
      </c>
      <c r="H29" s="60">
        <v>253418</v>
      </c>
      <c r="I29" s="60">
        <v>96809</v>
      </c>
      <c r="J29" s="60">
        <v>1537491</v>
      </c>
      <c r="K29" s="60">
        <v>884214</v>
      </c>
      <c r="L29" s="60"/>
      <c r="M29" s="60">
        <v>813537</v>
      </c>
      <c r="N29" s="60">
        <v>1697751</v>
      </c>
      <c r="O29" s="60"/>
      <c r="P29" s="60"/>
      <c r="Q29" s="60"/>
      <c r="R29" s="60"/>
      <c r="S29" s="60"/>
      <c r="T29" s="60"/>
      <c r="U29" s="60"/>
      <c r="V29" s="60"/>
      <c r="W29" s="60">
        <v>3235242</v>
      </c>
      <c r="X29" s="60"/>
      <c r="Y29" s="60">
        <v>3235242</v>
      </c>
      <c r="Z29" s="140">
        <v>0</v>
      </c>
      <c r="AA29" s="155">
        <v>15878696</v>
      </c>
    </row>
    <row r="30" spans="1:27" ht="12.75">
      <c r="A30" s="138" t="s">
        <v>76</v>
      </c>
      <c r="B30" s="136"/>
      <c r="C30" s="157">
        <v>83530117</v>
      </c>
      <c r="D30" s="157"/>
      <c r="E30" s="158">
        <v>71305321</v>
      </c>
      <c r="F30" s="159">
        <v>71305321</v>
      </c>
      <c r="G30" s="159">
        <v>1170534</v>
      </c>
      <c r="H30" s="159">
        <v>1215006</v>
      </c>
      <c r="I30" s="159">
        <v>1276928</v>
      </c>
      <c r="J30" s="159">
        <v>3662468</v>
      </c>
      <c r="K30" s="159">
        <v>13981747</v>
      </c>
      <c r="L30" s="159"/>
      <c r="M30" s="159">
        <v>1565357</v>
      </c>
      <c r="N30" s="159">
        <v>15547104</v>
      </c>
      <c r="O30" s="159"/>
      <c r="P30" s="159"/>
      <c r="Q30" s="159"/>
      <c r="R30" s="159"/>
      <c r="S30" s="159"/>
      <c r="T30" s="159"/>
      <c r="U30" s="159"/>
      <c r="V30" s="159"/>
      <c r="W30" s="159">
        <v>19209572</v>
      </c>
      <c r="X30" s="159"/>
      <c r="Y30" s="159">
        <v>19209572</v>
      </c>
      <c r="Z30" s="141">
        <v>0</v>
      </c>
      <c r="AA30" s="157">
        <v>71305321</v>
      </c>
    </row>
    <row r="31" spans="1:27" ht="12.75">
      <c r="A31" s="138" t="s">
        <v>77</v>
      </c>
      <c r="B31" s="136"/>
      <c r="C31" s="155">
        <v>12834167</v>
      </c>
      <c r="D31" s="155"/>
      <c r="E31" s="156"/>
      <c r="F31" s="60"/>
      <c r="G31" s="60">
        <v>582048</v>
      </c>
      <c r="H31" s="60">
        <v>775021</v>
      </c>
      <c r="I31" s="60">
        <v>142032</v>
      </c>
      <c r="J31" s="60">
        <v>1499101</v>
      </c>
      <c r="K31" s="60">
        <v>787366</v>
      </c>
      <c r="L31" s="60"/>
      <c r="M31" s="60">
        <v>748400</v>
      </c>
      <c r="N31" s="60">
        <v>1535766</v>
      </c>
      <c r="O31" s="60"/>
      <c r="P31" s="60"/>
      <c r="Q31" s="60"/>
      <c r="R31" s="60"/>
      <c r="S31" s="60"/>
      <c r="T31" s="60"/>
      <c r="U31" s="60"/>
      <c r="V31" s="60"/>
      <c r="W31" s="60">
        <v>3034867</v>
      </c>
      <c r="X31" s="60"/>
      <c r="Y31" s="60">
        <v>3034867</v>
      </c>
      <c r="Z31" s="140">
        <v>0</v>
      </c>
      <c r="AA31" s="155"/>
    </row>
    <row r="32" spans="1:27" ht="12.75">
      <c r="A32" s="135" t="s">
        <v>78</v>
      </c>
      <c r="B32" s="136"/>
      <c r="C32" s="153">
        <f aca="true" t="shared" si="6" ref="C32:Y32">SUM(C33:C37)</f>
        <v>22375438</v>
      </c>
      <c r="D32" s="153">
        <f>SUM(D33:D37)</f>
        <v>0</v>
      </c>
      <c r="E32" s="154">
        <f t="shared" si="6"/>
        <v>17161317</v>
      </c>
      <c r="F32" s="100">
        <f t="shared" si="6"/>
        <v>17161317</v>
      </c>
      <c r="G32" s="100">
        <f t="shared" si="6"/>
        <v>1732765</v>
      </c>
      <c r="H32" s="100">
        <f t="shared" si="6"/>
        <v>571357</v>
      </c>
      <c r="I32" s="100">
        <f t="shared" si="6"/>
        <v>327090</v>
      </c>
      <c r="J32" s="100">
        <f t="shared" si="6"/>
        <v>2631212</v>
      </c>
      <c r="K32" s="100">
        <f t="shared" si="6"/>
        <v>2184678</v>
      </c>
      <c r="L32" s="100">
        <f t="shared" si="6"/>
        <v>0</v>
      </c>
      <c r="M32" s="100">
        <f t="shared" si="6"/>
        <v>2123317</v>
      </c>
      <c r="N32" s="100">
        <f t="shared" si="6"/>
        <v>4307995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6939207</v>
      </c>
      <c r="X32" s="100">
        <f t="shared" si="6"/>
        <v>0</v>
      </c>
      <c r="Y32" s="100">
        <f t="shared" si="6"/>
        <v>6939207</v>
      </c>
      <c r="Z32" s="137">
        <f>+IF(X32&lt;&gt;0,+(Y32/X32)*100,0)</f>
        <v>0</v>
      </c>
      <c r="AA32" s="153">
        <f>SUM(AA33:AA37)</f>
        <v>17161317</v>
      </c>
    </row>
    <row r="33" spans="1:27" ht="12.75">
      <c r="A33" s="138" t="s">
        <v>79</v>
      </c>
      <c r="B33" s="136"/>
      <c r="C33" s="155">
        <v>9035421</v>
      </c>
      <c r="D33" s="155"/>
      <c r="E33" s="156">
        <v>13199940</v>
      </c>
      <c r="F33" s="60">
        <v>13199940</v>
      </c>
      <c r="G33" s="60">
        <v>681350</v>
      </c>
      <c r="H33" s="60">
        <v>165517</v>
      </c>
      <c r="I33" s="60">
        <v>62727</v>
      </c>
      <c r="J33" s="60">
        <v>909594</v>
      </c>
      <c r="K33" s="60">
        <v>851217</v>
      </c>
      <c r="L33" s="60"/>
      <c r="M33" s="60">
        <v>954747</v>
      </c>
      <c r="N33" s="60">
        <v>1805964</v>
      </c>
      <c r="O33" s="60"/>
      <c r="P33" s="60"/>
      <c r="Q33" s="60"/>
      <c r="R33" s="60"/>
      <c r="S33" s="60"/>
      <c r="T33" s="60"/>
      <c r="U33" s="60"/>
      <c r="V33" s="60"/>
      <c r="W33" s="60">
        <v>2715558</v>
      </c>
      <c r="X33" s="60"/>
      <c r="Y33" s="60">
        <v>2715558</v>
      </c>
      <c r="Z33" s="140">
        <v>0</v>
      </c>
      <c r="AA33" s="155">
        <v>13199940</v>
      </c>
    </row>
    <row r="34" spans="1:27" ht="12.7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2.75">
      <c r="A35" s="138" t="s">
        <v>81</v>
      </c>
      <c r="B35" s="136"/>
      <c r="C35" s="155">
        <v>12844700</v>
      </c>
      <c r="D35" s="155"/>
      <c r="E35" s="156">
        <v>3337059</v>
      </c>
      <c r="F35" s="60">
        <v>3337059</v>
      </c>
      <c r="G35" s="60">
        <v>866374</v>
      </c>
      <c r="H35" s="60">
        <v>405015</v>
      </c>
      <c r="I35" s="60">
        <v>262840</v>
      </c>
      <c r="J35" s="60">
        <v>1534229</v>
      </c>
      <c r="K35" s="60">
        <v>1217987</v>
      </c>
      <c r="L35" s="60"/>
      <c r="M35" s="60">
        <v>1030956</v>
      </c>
      <c r="N35" s="60">
        <v>2248943</v>
      </c>
      <c r="O35" s="60"/>
      <c r="P35" s="60"/>
      <c r="Q35" s="60"/>
      <c r="R35" s="60"/>
      <c r="S35" s="60"/>
      <c r="T35" s="60"/>
      <c r="U35" s="60"/>
      <c r="V35" s="60"/>
      <c r="W35" s="60">
        <v>3783172</v>
      </c>
      <c r="X35" s="60"/>
      <c r="Y35" s="60">
        <v>3783172</v>
      </c>
      <c r="Z35" s="140">
        <v>0</v>
      </c>
      <c r="AA35" s="155">
        <v>3337059</v>
      </c>
    </row>
    <row r="36" spans="1:27" ht="12.75">
      <c r="A36" s="138" t="s">
        <v>82</v>
      </c>
      <c r="B36" s="136"/>
      <c r="C36" s="155">
        <v>495317</v>
      </c>
      <c r="D36" s="155"/>
      <c r="E36" s="156">
        <v>624318</v>
      </c>
      <c r="F36" s="60">
        <v>624318</v>
      </c>
      <c r="G36" s="60">
        <v>185041</v>
      </c>
      <c r="H36" s="60">
        <v>825</v>
      </c>
      <c r="I36" s="60">
        <v>1523</v>
      </c>
      <c r="J36" s="60">
        <v>187389</v>
      </c>
      <c r="K36" s="60">
        <v>115474</v>
      </c>
      <c r="L36" s="60"/>
      <c r="M36" s="60">
        <v>137614</v>
      </c>
      <c r="N36" s="60">
        <v>253088</v>
      </c>
      <c r="O36" s="60"/>
      <c r="P36" s="60"/>
      <c r="Q36" s="60"/>
      <c r="R36" s="60"/>
      <c r="S36" s="60"/>
      <c r="T36" s="60"/>
      <c r="U36" s="60"/>
      <c r="V36" s="60"/>
      <c r="W36" s="60">
        <v>440477</v>
      </c>
      <c r="X36" s="60"/>
      <c r="Y36" s="60">
        <v>440477</v>
      </c>
      <c r="Z36" s="140">
        <v>0</v>
      </c>
      <c r="AA36" s="155">
        <v>624318</v>
      </c>
    </row>
    <row r="37" spans="1:27" ht="12.7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6900649</v>
      </c>
      <c r="D38" s="153">
        <f>SUM(D39:D41)</f>
        <v>0</v>
      </c>
      <c r="E38" s="154">
        <f t="shared" si="7"/>
        <v>32042205</v>
      </c>
      <c r="F38" s="100">
        <f t="shared" si="7"/>
        <v>32042205</v>
      </c>
      <c r="G38" s="100">
        <f t="shared" si="7"/>
        <v>337615</v>
      </c>
      <c r="H38" s="100">
        <f t="shared" si="7"/>
        <v>245175</v>
      </c>
      <c r="I38" s="100">
        <f t="shared" si="7"/>
        <v>112688</v>
      </c>
      <c r="J38" s="100">
        <f t="shared" si="7"/>
        <v>695478</v>
      </c>
      <c r="K38" s="100">
        <f t="shared" si="7"/>
        <v>654781</v>
      </c>
      <c r="L38" s="100">
        <f t="shared" si="7"/>
        <v>0</v>
      </c>
      <c r="M38" s="100">
        <f t="shared" si="7"/>
        <v>541665</v>
      </c>
      <c r="N38" s="100">
        <f t="shared" si="7"/>
        <v>1196446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1891924</v>
      </c>
      <c r="X38" s="100">
        <f t="shared" si="7"/>
        <v>0</v>
      </c>
      <c r="Y38" s="100">
        <f t="shared" si="7"/>
        <v>1891924</v>
      </c>
      <c r="Z38" s="137">
        <f>+IF(X38&lt;&gt;0,+(Y38/X38)*100,0)</f>
        <v>0</v>
      </c>
      <c r="AA38" s="153">
        <f>SUM(AA39:AA41)</f>
        <v>32042205</v>
      </c>
    </row>
    <row r="39" spans="1:27" ht="12.75">
      <c r="A39" s="138" t="s">
        <v>85</v>
      </c>
      <c r="B39" s="136"/>
      <c r="C39" s="155">
        <v>3924366</v>
      </c>
      <c r="D39" s="155"/>
      <c r="E39" s="156">
        <v>7534665</v>
      </c>
      <c r="F39" s="60">
        <v>7534665</v>
      </c>
      <c r="G39" s="60">
        <v>90750</v>
      </c>
      <c r="H39" s="60">
        <v>181035</v>
      </c>
      <c r="I39" s="60">
        <v>112339</v>
      </c>
      <c r="J39" s="60">
        <v>384124</v>
      </c>
      <c r="K39" s="60">
        <v>396793</v>
      </c>
      <c r="L39" s="60"/>
      <c r="M39" s="60">
        <v>218178</v>
      </c>
      <c r="N39" s="60">
        <v>614971</v>
      </c>
      <c r="O39" s="60"/>
      <c r="P39" s="60"/>
      <c r="Q39" s="60"/>
      <c r="R39" s="60"/>
      <c r="S39" s="60"/>
      <c r="T39" s="60"/>
      <c r="U39" s="60"/>
      <c r="V39" s="60"/>
      <c r="W39" s="60">
        <v>999095</v>
      </c>
      <c r="X39" s="60"/>
      <c r="Y39" s="60">
        <v>999095</v>
      </c>
      <c r="Z39" s="140">
        <v>0</v>
      </c>
      <c r="AA39" s="155">
        <v>7534665</v>
      </c>
    </row>
    <row r="40" spans="1:27" ht="12.75">
      <c r="A40" s="138" t="s">
        <v>86</v>
      </c>
      <c r="B40" s="136"/>
      <c r="C40" s="155">
        <v>2976283</v>
      </c>
      <c r="D40" s="155"/>
      <c r="E40" s="156">
        <v>24507540</v>
      </c>
      <c r="F40" s="60">
        <v>24507540</v>
      </c>
      <c r="G40" s="60">
        <v>246865</v>
      </c>
      <c r="H40" s="60">
        <v>64140</v>
      </c>
      <c r="I40" s="60">
        <v>349</v>
      </c>
      <c r="J40" s="60">
        <v>311354</v>
      </c>
      <c r="K40" s="60">
        <v>257988</v>
      </c>
      <c r="L40" s="60"/>
      <c r="M40" s="60">
        <v>323487</v>
      </c>
      <c r="N40" s="60">
        <v>581475</v>
      </c>
      <c r="O40" s="60"/>
      <c r="P40" s="60"/>
      <c r="Q40" s="60"/>
      <c r="R40" s="60"/>
      <c r="S40" s="60"/>
      <c r="T40" s="60"/>
      <c r="U40" s="60"/>
      <c r="V40" s="60"/>
      <c r="W40" s="60">
        <v>892829</v>
      </c>
      <c r="X40" s="60"/>
      <c r="Y40" s="60">
        <v>892829</v>
      </c>
      <c r="Z40" s="140">
        <v>0</v>
      </c>
      <c r="AA40" s="155">
        <v>24507540</v>
      </c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56803276</v>
      </c>
      <c r="D42" s="153">
        <f>SUM(D43:D46)</f>
        <v>0</v>
      </c>
      <c r="E42" s="154">
        <f t="shared" si="8"/>
        <v>101172492</v>
      </c>
      <c r="F42" s="100">
        <f t="shared" si="8"/>
        <v>101172492</v>
      </c>
      <c r="G42" s="100">
        <f t="shared" si="8"/>
        <v>3666193</v>
      </c>
      <c r="H42" s="100">
        <f t="shared" si="8"/>
        <v>4085300</v>
      </c>
      <c r="I42" s="100">
        <f t="shared" si="8"/>
        <v>692331</v>
      </c>
      <c r="J42" s="100">
        <f t="shared" si="8"/>
        <v>8443824</v>
      </c>
      <c r="K42" s="100">
        <f t="shared" si="8"/>
        <v>44321231</v>
      </c>
      <c r="L42" s="100">
        <f t="shared" si="8"/>
        <v>0</v>
      </c>
      <c r="M42" s="100">
        <f t="shared" si="8"/>
        <v>3138976</v>
      </c>
      <c r="N42" s="100">
        <f t="shared" si="8"/>
        <v>47460207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55904031</v>
      </c>
      <c r="X42" s="100">
        <f t="shared" si="8"/>
        <v>0</v>
      </c>
      <c r="Y42" s="100">
        <f t="shared" si="8"/>
        <v>55904031</v>
      </c>
      <c r="Z42" s="137">
        <f>+IF(X42&lt;&gt;0,+(Y42/X42)*100,0)</f>
        <v>0</v>
      </c>
      <c r="AA42" s="153">
        <f>SUM(AA43:AA46)</f>
        <v>101172492</v>
      </c>
    </row>
    <row r="43" spans="1:27" ht="12.75">
      <c r="A43" s="138" t="s">
        <v>89</v>
      </c>
      <c r="B43" s="136"/>
      <c r="C43" s="155">
        <v>23193719</v>
      </c>
      <c r="D43" s="155"/>
      <c r="E43" s="156">
        <v>29875806</v>
      </c>
      <c r="F43" s="60">
        <v>29875806</v>
      </c>
      <c r="G43" s="60">
        <v>2214276</v>
      </c>
      <c r="H43" s="60">
        <v>2391151</v>
      </c>
      <c r="I43" s="60">
        <v>289571</v>
      </c>
      <c r="J43" s="60">
        <v>4894998</v>
      </c>
      <c r="K43" s="60">
        <v>2927888</v>
      </c>
      <c r="L43" s="60"/>
      <c r="M43" s="60">
        <v>1125517</v>
      </c>
      <c r="N43" s="60">
        <v>4053405</v>
      </c>
      <c r="O43" s="60"/>
      <c r="P43" s="60"/>
      <c r="Q43" s="60"/>
      <c r="R43" s="60"/>
      <c r="S43" s="60"/>
      <c r="T43" s="60"/>
      <c r="U43" s="60"/>
      <c r="V43" s="60"/>
      <c r="W43" s="60">
        <v>8948403</v>
      </c>
      <c r="X43" s="60"/>
      <c r="Y43" s="60">
        <v>8948403</v>
      </c>
      <c r="Z43" s="140">
        <v>0</v>
      </c>
      <c r="AA43" s="155">
        <v>29875806</v>
      </c>
    </row>
    <row r="44" spans="1:27" ht="12.75">
      <c r="A44" s="138" t="s">
        <v>90</v>
      </c>
      <c r="B44" s="136"/>
      <c r="C44" s="155">
        <v>18473217</v>
      </c>
      <c r="D44" s="155"/>
      <c r="E44" s="156">
        <v>41470413</v>
      </c>
      <c r="F44" s="60">
        <v>41470413</v>
      </c>
      <c r="G44" s="60">
        <v>569909</v>
      </c>
      <c r="H44" s="60">
        <v>1153547</v>
      </c>
      <c r="I44" s="60">
        <v>187467</v>
      </c>
      <c r="J44" s="60">
        <v>1910923</v>
      </c>
      <c r="K44" s="60">
        <v>24913796</v>
      </c>
      <c r="L44" s="60"/>
      <c r="M44" s="60">
        <v>1041399</v>
      </c>
      <c r="N44" s="60">
        <v>25955195</v>
      </c>
      <c r="O44" s="60"/>
      <c r="P44" s="60"/>
      <c r="Q44" s="60"/>
      <c r="R44" s="60"/>
      <c r="S44" s="60"/>
      <c r="T44" s="60"/>
      <c r="U44" s="60"/>
      <c r="V44" s="60"/>
      <c r="W44" s="60">
        <v>27866118</v>
      </c>
      <c r="X44" s="60"/>
      <c r="Y44" s="60">
        <v>27866118</v>
      </c>
      <c r="Z44" s="140">
        <v>0</v>
      </c>
      <c r="AA44" s="155">
        <v>41470413</v>
      </c>
    </row>
    <row r="45" spans="1:27" ht="12.75">
      <c r="A45" s="138" t="s">
        <v>91</v>
      </c>
      <c r="B45" s="136"/>
      <c r="C45" s="157">
        <v>8107614</v>
      </c>
      <c r="D45" s="157"/>
      <c r="E45" s="158">
        <v>13781580</v>
      </c>
      <c r="F45" s="159">
        <v>13781580</v>
      </c>
      <c r="G45" s="159">
        <v>354639</v>
      </c>
      <c r="H45" s="159">
        <v>78067</v>
      </c>
      <c r="I45" s="159">
        <v>72719</v>
      </c>
      <c r="J45" s="159">
        <v>505425</v>
      </c>
      <c r="K45" s="159">
        <v>5624157</v>
      </c>
      <c r="L45" s="159"/>
      <c r="M45" s="159">
        <v>540299</v>
      </c>
      <c r="N45" s="159">
        <v>6164456</v>
      </c>
      <c r="O45" s="159"/>
      <c r="P45" s="159"/>
      <c r="Q45" s="159"/>
      <c r="R45" s="159"/>
      <c r="S45" s="159"/>
      <c r="T45" s="159"/>
      <c r="U45" s="159"/>
      <c r="V45" s="159"/>
      <c r="W45" s="159">
        <v>6669881</v>
      </c>
      <c r="X45" s="159"/>
      <c r="Y45" s="159">
        <v>6669881</v>
      </c>
      <c r="Z45" s="141">
        <v>0</v>
      </c>
      <c r="AA45" s="157">
        <v>13781580</v>
      </c>
    </row>
    <row r="46" spans="1:27" ht="12.75">
      <c r="A46" s="138" t="s">
        <v>92</v>
      </c>
      <c r="B46" s="136"/>
      <c r="C46" s="155">
        <v>7028726</v>
      </c>
      <c r="D46" s="155"/>
      <c r="E46" s="156">
        <v>16044693</v>
      </c>
      <c r="F46" s="60">
        <v>16044693</v>
      </c>
      <c r="G46" s="60">
        <v>527369</v>
      </c>
      <c r="H46" s="60">
        <v>462535</v>
      </c>
      <c r="I46" s="60">
        <v>142574</v>
      </c>
      <c r="J46" s="60">
        <v>1132478</v>
      </c>
      <c r="K46" s="60">
        <v>10855390</v>
      </c>
      <c r="L46" s="60"/>
      <c r="M46" s="60">
        <v>431761</v>
      </c>
      <c r="N46" s="60">
        <v>11287151</v>
      </c>
      <c r="O46" s="60"/>
      <c r="P46" s="60"/>
      <c r="Q46" s="60"/>
      <c r="R46" s="60"/>
      <c r="S46" s="60"/>
      <c r="T46" s="60"/>
      <c r="U46" s="60"/>
      <c r="V46" s="60"/>
      <c r="W46" s="60">
        <v>12419629</v>
      </c>
      <c r="X46" s="60"/>
      <c r="Y46" s="60">
        <v>12419629</v>
      </c>
      <c r="Z46" s="140">
        <v>0</v>
      </c>
      <c r="AA46" s="155">
        <v>16044693</v>
      </c>
    </row>
    <row r="47" spans="1:27" ht="12.75">
      <c r="A47" s="135" t="s">
        <v>93</v>
      </c>
      <c r="B47" s="142" t="s">
        <v>94</v>
      </c>
      <c r="C47" s="153"/>
      <c r="D47" s="153"/>
      <c r="E47" s="154">
        <v>1442020</v>
      </c>
      <c r="F47" s="100">
        <v>1442020</v>
      </c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>
        <v>1442020</v>
      </c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196134304</v>
      </c>
      <c r="D48" s="168">
        <f>+D28+D32+D38+D42+D47</f>
        <v>0</v>
      </c>
      <c r="E48" s="169">
        <f t="shared" si="9"/>
        <v>239002051</v>
      </c>
      <c r="F48" s="73">
        <f t="shared" si="9"/>
        <v>239002051</v>
      </c>
      <c r="G48" s="73">
        <f t="shared" si="9"/>
        <v>8676419</v>
      </c>
      <c r="H48" s="73">
        <f t="shared" si="9"/>
        <v>7145277</v>
      </c>
      <c r="I48" s="73">
        <f t="shared" si="9"/>
        <v>2647878</v>
      </c>
      <c r="J48" s="73">
        <f t="shared" si="9"/>
        <v>18469574</v>
      </c>
      <c r="K48" s="73">
        <f t="shared" si="9"/>
        <v>62814017</v>
      </c>
      <c r="L48" s="73">
        <f t="shared" si="9"/>
        <v>0</v>
      </c>
      <c r="M48" s="73">
        <f t="shared" si="9"/>
        <v>8931252</v>
      </c>
      <c r="N48" s="73">
        <f t="shared" si="9"/>
        <v>71745269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90214843</v>
      </c>
      <c r="X48" s="73">
        <f t="shared" si="9"/>
        <v>0</v>
      </c>
      <c r="Y48" s="73">
        <f t="shared" si="9"/>
        <v>90214843</v>
      </c>
      <c r="Z48" s="170">
        <f>+IF(X48&lt;&gt;0,+(Y48/X48)*100,0)</f>
        <v>0</v>
      </c>
      <c r="AA48" s="168">
        <f>+AA28+AA32+AA38+AA42+AA47</f>
        <v>239002051</v>
      </c>
    </row>
    <row r="49" spans="1:27" ht="12.75">
      <c r="A49" s="148" t="s">
        <v>49</v>
      </c>
      <c r="B49" s="149"/>
      <c r="C49" s="171">
        <f aca="true" t="shared" si="10" ref="C49:Y49">+C25-C48</f>
        <v>75541505</v>
      </c>
      <c r="D49" s="171">
        <f>+D25-D48</f>
        <v>0</v>
      </c>
      <c r="E49" s="172">
        <f t="shared" si="10"/>
        <v>31946932</v>
      </c>
      <c r="F49" s="173">
        <f t="shared" si="10"/>
        <v>31946932</v>
      </c>
      <c r="G49" s="173">
        <f t="shared" si="10"/>
        <v>45530502</v>
      </c>
      <c r="H49" s="173">
        <f t="shared" si="10"/>
        <v>6134853</v>
      </c>
      <c r="I49" s="173">
        <f t="shared" si="10"/>
        <v>11205942</v>
      </c>
      <c r="J49" s="173">
        <f t="shared" si="10"/>
        <v>62871297</v>
      </c>
      <c r="K49" s="173">
        <f t="shared" si="10"/>
        <v>-54970881</v>
      </c>
      <c r="L49" s="173">
        <f t="shared" si="10"/>
        <v>0</v>
      </c>
      <c r="M49" s="173">
        <f t="shared" si="10"/>
        <v>27081776</v>
      </c>
      <c r="N49" s="173">
        <f t="shared" si="10"/>
        <v>-27889105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34982192</v>
      </c>
      <c r="X49" s="173">
        <f>IF(F25=F48,0,X25-X48)</f>
        <v>0</v>
      </c>
      <c r="Y49" s="173">
        <f t="shared" si="10"/>
        <v>34982192</v>
      </c>
      <c r="Z49" s="174">
        <f>+IF(X49&lt;&gt;0,+(Y49/X49)*100,0)</f>
        <v>0</v>
      </c>
      <c r="AA49" s="171">
        <f>+AA25-AA48</f>
        <v>31946932</v>
      </c>
    </row>
    <row r="50" spans="1:27" ht="12.75">
      <c r="A50" s="150" t="s">
        <v>289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290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291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292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293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35120668</v>
      </c>
      <c r="D5" s="155">
        <v>0</v>
      </c>
      <c r="E5" s="156">
        <v>48950035</v>
      </c>
      <c r="F5" s="60">
        <v>48950035</v>
      </c>
      <c r="G5" s="60">
        <v>17474007</v>
      </c>
      <c r="H5" s="60">
        <v>2313656</v>
      </c>
      <c r="I5" s="60">
        <v>2313301</v>
      </c>
      <c r="J5" s="60">
        <v>22100964</v>
      </c>
      <c r="K5" s="60">
        <v>2312109</v>
      </c>
      <c r="L5" s="60">
        <v>0</v>
      </c>
      <c r="M5" s="60">
        <v>1988680</v>
      </c>
      <c r="N5" s="60">
        <v>4300789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26401753</v>
      </c>
      <c r="X5" s="60">
        <v>24475020</v>
      </c>
      <c r="Y5" s="60">
        <v>1926733</v>
      </c>
      <c r="Z5" s="140">
        <v>7.87</v>
      </c>
      <c r="AA5" s="155">
        <v>48950035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21124110</v>
      </c>
      <c r="D7" s="155">
        <v>0</v>
      </c>
      <c r="E7" s="156">
        <v>16290302</v>
      </c>
      <c r="F7" s="60">
        <v>16290302</v>
      </c>
      <c r="G7" s="60">
        <v>2606385</v>
      </c>
      <c r="H7" s="60">
        <v>2609109</v>
      </c>
      <c r="I7" s="60">
        <v>1604094</v>
      </c>
      <c r="J7" s="60">
        <v>6819588</v>
      </c>
      <c r="K7" s="60">
        <v>1722564</v>
      </c>
      <c r="L7" s="60">
        <v>0</v>
      </c>
      <c r="M7" s="60">
        <v>1450064</v>
      </c>
      <c r="N7" s="60">
        <v>3172628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9992216</v>
      </c>
      <c r="X7" s="60">
        <v>8145150</v>
      </c>
      <c r="Y7" s="60">
        <v>1847066</v>
      </c>
      <c r="Z7" s="140">
        <v>22.68</v>
      </c>
      <c r="AA7" s="155">
        <v>16290302</v>
      </c>
    </row>
    <row r="8" spans="1:27" ht="12.75">
      <c r="A8" s="183" t="s">
        <v>104</v>
      </c>
      <c r="B8" s="182"/>
      <c r="C8" s="155">
        <v>12267842</v>
      </c>
      <c r="D8" s="155">
        <v>0</v>
      </c>
      <c r="E8" s="156">
        <v>14066764</v>
      </c>
      <c r="F8" s="60">
        <v>14066764</v>
      </c>
      <c r="G8" s="60">
        <v>1746484</v>
      </c>
      <c r="H8" s="60">
        <v>1487728</v>
      </c>
      <c r="I8" s="60">
        <v>1216590</v>
      </c>
      <c r="J8" s="60">
        <v>4450802</v>
      </c>
      <c r="K8" s="60">
        <v>1078406</v>
      </c>
      <c r="L8" s="60">
        <v>0</v>
      </c>
      <c r="M8" s="60">
        <v>1184367</v>
      </c>
      <c r="N8" s="60">
        <v>2262773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6713575</v>
      </c>
      <c r="X8" s="60">
        <v>7033380</v>
      </c>
      <c r="Y8" s="60">
        <v>-319805</v>
      </c>
      <c r="Z8" s="140">
        <v>-4.55</v>
      </c>
      <c r="AA8" s="155">
        <v>14066764</v>
      </c>
    </row>
    <row r="9" spans="1:27" ht="12.75">
      <c r="A9" s="183" t="s">
        <v>105</v>
      </c>
      <c r="B9" s="182"/>
      <c r="C9" s="155">
        <v>4606584</v>
      </c>
      <c r="D9" s="155">
        <v>0</v>
      </c>
      <c r="E9" s="156">
        <v>5811962</v>
      </c>
      <c r="F9" s="60">
        <v>5811962</v>
      </c>
      <c r="G9" s="60">
        <v>141887</v>
      </c>
      <c r="H9" s="60">
        <v>134480</v>
      </c>
      <c r="I9" s="60">
        <v>300996</v>
      </c>
      <c r="J9" s="60">
        <v>577363</v>
      </c>
      <c r="K9" s="60">
        <v>301130</v>
      </c>
      <c r="L9" s="60">
        <v>0</v>
      </c>
      <c r="M9" s="60">
        <v>300858</v>
      </c>
      <c r="N9" s="60">
        <v>601988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1179351</v>
      </c>
      <c r="X9" s="60">
        <v>2905980</v>
      </c>
      <c r="Y9" s="60">
        <v>-1726629</v>
      </c>
      <c r="Z9" s="140">
        <v>-59.42</v>
      </c>
      <c r="AA9" s="155">
        <v>5811962</v>
      </c>
    </row>
    <row r="10" spans="1:27" ht="12.75">
      <c r="A10" s="183" t="s">
        <v>106</v>
      </c>
      <c r="B10" s="182"/>
      <c r="C10" s="155">
        <v>8570710</v>
      </c>
      <c r="D10" s="155">
        <v>0</v>
      </c>
      <c r="E10" s="156">
        <v>9027337</v>
      </c>
      <c r="F10" s="54">
        <v>9027337</v>
      </c>
      <c r="G10" s="54">
        <v>739558</v>
      </c>
      <c r="H10" s="54">
        <v>381569</v>
      </c>
      <c r="I10" s="54">
        <v>575398</v>
      </c>
      <c r="J10" s="54">
        <v>1696525</v>
      </c>
      <c r="K10" s="54">
        <v>575979</v>
      </c>
      <c r="L10" s="54">
        <v>0</v>
      </c>
      <c r="M10" s="54">
        <v>575222</v>
      </c>
      <c r="N10" s="54">
        <v>1151201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2847726</v>
      </c>
      <c r="X10" s="54">
        <v>4513668</v>
      </c>
      <c r="Y10" s="54">
        <v>-1665942</v>
      </c>
      <c r="Z10" s="184">
        <v>-36.91</v>
      </c>
      <c r="AA10" s="130">
        <v>9027337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55033</v>
      </c>
      <c r="D12" s="155">
        <v>0</v>
      </c>
      <c r="E12" s="156">
        <v>68117</v>
      </c>
      <c r="F12" s="60">
        <v>68117</v>
      </c>
      <c r="G12" s="60">
        <v>4573</v>
      </c>
      <c r="H12" s="60">
        <v>3873</v>
      </c>
      <c r="I12" s="60">
        <v>3173</v>
      </c>
      <c r="J12" s="60">
        <v>11619</v>
      </c>
      <c r="K12" s="60">
        <v>4923</v>
      </c>
      <c r="L12" s="60">
        <v>0</v>
      </c>
      <c r="M12" s="60">
        <v>2823</v>
      </c>
      <c r="N12" s="60">
        <v>7746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19365</v>
      </c>
      <c r="X12" s="60">
        <v>34056</v>
      </c>
      <c r="Y12" s="60">
        <v>-14691</v>
      </c>
      <c r="Z12" s="140">
        <v>-43.14</v>
      </c>
      <c r="AA12" s="155">
        <v>68117</v>
      </c>
    </row>
    <row r="13" spans="1:27" ht="12.75">
      <c r="A13" s="181" t="s">
        <v>109</v>
      </c>
      <c r="B13" s="185"/>
      <c r="C13" s="155">
        <v>1498102</v>
      </c>
      <c r="D13" s="155">
        <v>0</v>
      </c>
      <c r="E13" s="156">
        <v>1842695</v>
      </c>
      <c r="F13" s="60">
        <v>1842695</v>
      </c>
      <c r="G13" s="60">
        <v>0</v>
      </c>
      <c r="H13" s="60">
        <v>0</v>
      </c>
      <c r="I13" s="60">
        <v>118038</v>
      </c>
      <c r="J13" s="60">
        <v>118038</v>
      </c>
      <c r="K13" s="60">
        <v>77587</v>
      </c>
      <c r="L13" s="60">
        <v>0</v>
      </c>
      <c r="M13" s="60">
        <v>22171</v>
      </c>
      <c r="N13" s="60">
        <v>99758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217796</v>
      </c>
      <c r="X13" s="60">
        <v>921348</v>
      </c>
      <c r="Y13" s="60">
        <v>-703552</v>
      </c>
      <c r="Z13" s="140">
        <v>-76.36</v>
      </c>
      <c r="AA13" s="155">
        <v>1842695</v>
      </c>
    </row>
    <row r="14" spans="1:27" ht="12.75">
      <c r="A14" s="181" t="s">
        <v>110</v>
      </c>
      <c r="B14" s="185"/>
      <c r="C14" s="155">
        <v>8244576</v>
      </c>
      <c r="D14" s="155">
        <v>0</v>
      </c>
      <c r="E14" s="156">
        <v>9126240</v>
      </c>
      <c r="F14" s="60">
        <v>9126240</v>
      </c>
      <c r="G14" s="60">
        <v>958486</v>
      </c>
      <c r="H14" s="60">
        <v>1133649</v>
      </c>
      <c r="I14" s="60">
        <v>985185</v>
      </c>
      <c r="J14" s="60">
        <v>3077320</v>
      </c>
      <c r="K14" s="60">
        <v>990751</v>
      </c>
      <c r="L14" s="60">
        <v>0</v>
      </c>
      <c r="M14" s="60">
        <v>776797</v>
      </c>
      <c r="N14" s="60">
        <v>1767548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4844868</v>
      </c>
      <c r="X14" s="60">
        <v>4563120</v>
      </c>
      <c r="Y14" s="60">
        <v>281748</v>
      </c>
      <c r="Z14" s="140">
        <v>6.17</v>
      </c>
      <c r="AA14" s="155">
        <v>9126240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2767547</v>
      </c>
      <c r="D16" s="155">
        <v>0</v>
      </c>
      <c r="E16" s="156">
        <v>3169183</v>
      </c>
      <c r="F16" s="60">
        <v>3169183</v>
      </c>
      <c r="G16" s="60">
        <v>22045</v>
      </c>
      <c r="H16" s="60">
        <v>34558</v>
      </c>
      <c r="I16" s="60">
        <v>2450</v>
      </c>
      <c r="J16" s="60">
        <v>59053</v>
      </c>
      <c r="K16" s="60">
        <v>36733</v>
      </c>
      <c r="L16" s="60">
        <v>0</v>
      </c>
      <c r="M16" s="60">
        <v>11350</v>
      </c>
      <c r="N16" s="60">
        <v>48083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107136</v>
      </c>
      <c r="X16" s="60">
        <v>1584594</v>
      </c>
      <c r="Y16" s="60">
        <v>-1477458</v>
      </c>
      <c r="Z16" s="140">
        <v>-93.24</v>
      </c>
      <c r="AA16" s="155">
        <v>3169183</v>
      </c>
    </row>
    <row r="17" spans="1:27" ht="12.75">
      <c r="A17" s="181" t="s">
        <v>113</v>
      </c>
      <c r="B17" s="185"/>
      <c r="C17" s="155">
        <v>1665842</v>
      </c>
      <c r="D17" s="155">
        <v>0</v>
      </c>
      <c r="E17" s="156">
        <v>1945763</v>
      </c>
      <c r="F17" s="60">
        <v>1945763</v>
      </c>
      <c r="G17" s="60">
        <v>700</v>
      </c>
      <c r="H17" s="60">
        <v>88230</v>
      </c>
      <c r="I17" s="60">
        <v>200</v>
      </c>
      <c r="J17" s="60">
        <v>89130</v>
      </c>
      <c r="K17" s="60">
        <v>113077</v>
      </c>
      <c r="L17" s="60">
        <v>0</v>
      </c>
      <c r="M17" s="60">
        <v>0</v>
      </c>
      <c r="N17" s="60">
        <v>113077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202207</v>
      </c>
      <c r="X17" s="60">
        <v>972882</v>
      </c>
      <c r="Y17" s="60">
        <v>-770675</v>
      </c>
      <c r="Z17" s="140">
        <v>-79.22</v>
      </c>
      <c r="AA17" s="155">
        <v>1945763</v>
      </c>
    </row>
    <row r="18" spans="1:27" ht="12.75">
      <c r="A18" s="183" t="s">
        <v>114</v>
      </c>
      <c r="B18" s="182"/>
      <c r="C18" s="155">
        <v>2576162</v>
      </c>
      <c r="D18" s="155">
        <v>0</v>
      </c>
      <c r="E18" s="156">
        <v>2858557</v>
      </c>
      <c r="F18" s="60">
        <v>2858557</v>
      </c>
      <c r="G18" s="60">
        <v>178597</v>
      </c>
      <c r="H18" s="60">
        <v>176922</v>
      </c>
      <c r="I18" s="60">
        <v>171217</v>
      </c>
      <c r="J18" s="60">
        <v>526736</v>
      </c>
      <c r="K18" s="60">
        <v>249461</v>
      </c>
      <c r="L18" s="60">
        <v>0</v>
      </c>
      <c r="M18" s="60">
        <v>76797</v>
      </c>
      <c r="N18" s="60">
        <v>326258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852994</v>
      </c>
      <c r="X18" s="60">
        <v>1429278</v>
      </c>
      <c r="Y18" s="60">
        <v>-576284</v>
      </c>
      <c r="Z18" s="140">
        <v>-40.32</v>
      </c>
      <c r="AA18" s="155">
        <v>2858557</v>
      </c>
    </row>
    <row r="19" spans="1:27" ht="12.75">
      <c r="A19" s="181" t="s">
        <v>34</v>
      </c>
      <c r="B19" s="185"/>
      <c r="C19" s="155">
        <v>72927615</v>
      </c>
      <c r="D19" s="155">
        <v>0</v>
      </c>
      <c r="E19" s="156">
        <v>94751301</v>
      </c>
      <c r="F19" s="60">
        <v>94751301</v>
      </c>
      <c r="G19" s="60">
        <v>30326303</v>
      </c>
      <c r="H19" s="60">
        <v>945947</v>
      </c>
      <c r="I19" s="60">
        <v>6175555</v>
      </c>
      <c r="J19" s="60">
        <v>37447805</v>
      </c>
      <c r="K19" s="60">
        <v>327050</v>
      </c>
      <c r="L19" s="60">
        <v>0</v>
      </c>
      <c r="M19" s="60">
        <v>18495870</v>
      </c>
      <c r="N19" s="60">
        <v>18822920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56270725</v>
      </c>
      <c r="X19" s="60">
        <v>47375652</v>
      </c>
      <c r="Y19" s="60">
        <v>8895073</v>
      </c>
      <c r="Z19" s="140">
        <v>18.78</v>
      </c>
      <c r="AA19" s="155">
        <v>94751301</v>
      </c>
    </row>
    <row r="20" spans="1:27" ht="12.75">
      <c r="A20" s="181" t="s">
        <v>35</v>
      </c>
      <c r="B20" s="185"/>
      <c r="C20" s="155">
        <v>661439</v>
      </c>
      <c r="D20" s="155">
        <v>0</v>
      </c>
      <c r="E20" s="156">
        <v>558727</v>
      </c>
      <c r="F20" s="54">
        <v>558727</v>
      </c>
      <c r="G20" s="54">
        <v>7896</v>
      </c>
      <c r="H20" s="54">
        <v>77142</v>
      </c>
      <c r="I20" s="54">
        <v>25449</v>
      </c>
      <c r="J20" s="54">
        <v>110487</v>
      </c>
      <c r="K20" s="54">
        <v>53366</v>
      </c>
      <c r="L20" s="54">
        <v>0</v>
      </c>
      <c r="M20" s="54">
        <v>6998</v>
      </c>
      <c r="N20" s="54">
        <v>60364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170851</v>
      </c>
      <c r="X20" s="54">
        <v>279366</v>
      </c>
      <c r="Y20" s="54">
        <v>-108515</v>
      </c>
      <c r="Z20" s="184">
        <v>-38.84</v>
      </c>
      <c r="AA20" s="130">
        <v>558727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172086230</v>
      </c>
      <c r="D22" s="188">
        <f>SUM(D5:D21)</f>
        <v>0</v>
      </c>
      <c r="E22" s="189">
        <f t="shared" si="0"/>
        <v>208466983</v>
      </c>
      <c r="F22" s="190">
        <f t="shared" si="0"/>
        <v>208466983</v>
      </c>
      <c r="G22" s="190">
        <f t="shared" si="0"/>
        <v>54206921</v>
      </c>
      <c r="H22" s="190">
        <f t="shared" si="0"/>
        <v>9386863</v>
      </c>
      <c r="I22" s="190">
        <f t="shared" si="0"/>
        <v>13491646</v>
      </c>
      <c r="J22" s="190">
        <f t="shared" si="0"/>
        <v>77085430</v>
      </c>
      <c r="K22" s="190">
        <f t="shared" si="0"/>
        <v>7843136</v>
      </c>
      <c r="L22" s="190">
        <f t="shared" si="0"/>
        <v>0</v>
      </c>
      <c r="M22" s="190">
        <f t="shared" si="0"/>
        <v>24891997</v>
      </c>
      <c r="N22" s="190">
        <f t="shared" si="0"/>
        <v>32735133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109820563</v>
      </c>
      <c r="X22" s="190">
        <f t="shared" si="0"/>
        <v>104233494</v>
      </c>
      <c r="Y22" s="190">
        <f t="shared" si="0"/>
        <v>5587069</v>
      </c>
      <c r="Z22" s="191">
        <f>+IF(X22&lt;&gt;0,+(Y22/X22)*100,0)</f>
        <v>5.360147478122531</v>
      </c>
      <c r="AA22" s="188">
        <f>SUM(AA5:AA21)</f>
        <v>208466983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61822796</v>
      </c>
      <c r="D25" s="155">
        <v>0</v>
      </c>
      <c r="E25" s="156">
        <v>72661395</v>
      </c>
      <c r="F25" s="60">
        <v>72661395</v>
      </c>
      <c r="G25" s="60">
        <v>4939865</v>
      </c>
      <c r="H25" s="60">
        <v>36248</v>
      </c>
      <c r="I25" s="60">
        <v>3799</v>
      </c>
      <c r="J25" s="60">
        <v>4979912</v>
      </c>
      <c r="K25" s="60">
        <v>5383230</v>
      </c>
      <c r="L25" s="60">
        <v>0</v>
      </c>
      <c r="M25" s="60">
        <v>6086441</v>
      </c>
      <c r="N25" s="60">
        <v>11469671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16449583</v>
      </c>
      <c r="X25" s="60">
        <v>36330696</v>
      </c>
      <c r="Y25" s="60">
        <v>-19881113</v>
      </c>
      <c r="Z25" s="140">
        <v>-54.72</v>
      </c>
      <c r="AA25" s="155">
        <v>72661395</v>
      </c>
    </row>
    <row r="26" spans="1:27" ht="12.75">
      <c r="A26" s="183" t="s">
        <v>38</v>
      </c>
      <c r="B26" s="182"/>
      <c r="C26" s="155">
        <v>6818798</v>
      </c>
      <c r="D26" s="155">
        <v>0</v>
      </c>
      <c r="E26" s="156">
        <v>7173406</v>
      </c>
      <c r="F26" s="60">
        <v>7173406</v>
      </c>
      <c r="G26" s="60">
        <v>562610</v>
      </c>
      <c r="H26" s="60">
        <v>0</v>
      </c>
      <c r="I26" s="60">
        <v>0</v>
      </c>
      <c r="J26" s="60">
        <v>562610</v>
      </c>
      <c r="K26" s="60">
        <v>563211</v>
      </c>
      <c r="L26" s="60">
        <v>0</v>
      </c>
      <c r="M26" s="60">
        <v>555262</v>
      </c>
      <c r="N26" s="60">
        <v>1118473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1681083</v>
      </c>
      <c r="X26" s="60">
        <v>3586704</v>
      </c>
      <c r="Y26" s="60">
        <v>-1905621</v>
      </c>
      <c r="Z26" s="140">
        <v>-53.13</v>
      </c>
      <c r="AA26" s="155">
        <v>7173406</v>
      </c>
    </row>
    <row r="27" spans="1:27" ht="12.75">
      <c r="A27" s="183" t="s">
        <v>118</v>
      </c>
      <c r="B27" s="182"/>
      <c r="C27" s="155">
        <v>22725947</v>
      </c>
      <c r="D27" s="155">
        <v>0</v>
      </c>
      <c r="E27" s="156">
        <v>25097929</v>
      </c>
      <c r="F27" s="60">
        <v>25097929</v>
      </c>
      <c r="G27" s="60">
        <v>26382</v>
      </c>
      <c r="H27" s="60">
        <v>0</v>
      </c>
      <c r="I27" s="60">
        <v>0</v>
      </c>
      <c r="J27" s="60">
        <v>26382</v>
      </c>
      <c r="K27" s="60">
        <v>52119421</v>
      </c>
      <c r="L27" s="60">
        <v>0</v>
      </c>
      <c r="M27" s="60">
        <v>0</v>
      </c>
      <c r="N27" s="60">
        <v>52119421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52145803</v>
      </c>
      <c r="X27" s="60">
        <v>12548964</v>
      </c>
      <c r="Y27" s="60">
        <v>39596839</v>
      </c>
      <c r="Z27" s="140">
        <v>315.54</v>
      </c>
      <c r="AA27" s="155">
        <v>25097929</v>
      </c>
    </row>
    <row r="28" spans="1:27" ht="12.75">
      <c r="A28" s="183" t="s">
        <v>39</v>
      </c>
      <c r="B28" s="182"/>
      <c r="C28" s="155">
        <v>28082852</v>
      </c>
      <c r="D28" s="155">
        <v>0</v>
      </c>
      <c r="E28" s="156">
        <v>37802896</v>
      </c>
      <c r="F28" s="60">
        <v>37802896</v>
      </c>
      <c r="G28" s="60">
        <v>0</v>
      </c>
      <c r="H28" s="60">
        <v>2352</v>
      </c>
      <c r="I28" s="60">
        <v>0</v>
      </c>
      <c r="J28" s="60">
        <v>2352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2352</v>
      </c>
      <c r="X28" s="60">
        <v>18901446</v>
      </c>
      <c r="Y28" s="60">
        <v>-18899094</v>
      </c>
      <c r="Z28" s="140">
        <v>-99.99</v>
      </c>
      <c r="AA28" s="155">
        <v>37802896</v>
      </c>
    </row>
    <row r="29" spans="1:27" ht="12.75">
      <c r="A29" s="183" t="s">
        <v>40</v>
      </c>
      <c r="B29" s="182"/>
      <c r="C29" s="155">
        <v>1949706</v>
      </c>
      <c r="D29" s="155">
        <v>0</v>
      </c>
      <c r="E29" s="156">
        <v>3384949</v>
      </c>
      <c r="F29" s="60">
        <v>3384949</v>
      </c>
      <c r="G29" s="60">
        <v>28280</v>
      </c>
      <c r="H29" s="60">
        <v>26944</v>
      </c>
      <c r="I29" s="60">
        <v>7985</v>
      </c>
      <c r="J29" s="60">
        <v>63209</v>
      </c>
      <c r="K29" s="60">
        <v>17795</v>
      </c>
      <c r="L29" s="60">
        <v>0</v>
      </c>
      <c r="M29" s="60">
        <v>13194</v>
      </c>
      <c r="N29" s="60">
        <v>30989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94198</v>
      </c>
      <c r="X29" s="60">
        <v>1692474</v>
      </c>
      <c r="Y29" s="60">
        <v>-1598276</v>
      </c>
      <c r="Z29" s="140">
        <v>-94.43</v>
      </c>
      <c r="AA29" s="155">
        <v>3384949</v>
      </c>
    </row>
    <row r="30" spans="1:27" ht="12.75">
      <c r="A30" s="183" t="s">
        <v>119</v>
      </c>
      <c r="B30" s="182"/>
      <c r="C30" s="155">
        <v>20200443</v>
      </c>
      <c r="D30" s="155">
        <v>0</v>
      </c>
      <c r="E30" s="156">
        <v>26255900</v>
      </c>
      <c r="F30" s="60">
        <v>26255900</v>
      </c>
      <c r="G30" s="60">
        <v>2109753</v>
      </c>
      <c r="H30" s="60">
        <v>2703303</v>
      </c>
      <c r="I30" s="60">
        <v>0</v>
      </c>
      <c r="J30" s="60">
        <v>4813056</v>
      </c>
      <c r="K30" s="60">
        <v>1061122</v>
      </c>
      <c r="L30" s="60">
        <v>0</v>
      </c>
      <c r="M30" s="60">
        <v>1000134</v>
      </c>
      <c r="N30" s="60">
        <v>2061256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6874312</v>
      </c>
      <c r="X30" s="60">
        <v>13127952</v>
      </c>
      <c r="Y30" s="60">
        <v>-6253640</v>
      </c>
      <c r="Z30" s="140">
        <v>-47.64</v>
      </c>
      <c r="AA30" s="155">
        <v>26255900</v>
      </c>
    </row>
    <row r="31" spans="1:27" ht="12.75">
      <c r="A31" s="183" t="s">
        <v>120</v>
      </c>
      <c r="B31" s="182"/>
      <c r="C31" s="155">
        <v>3385412</v>
      </c>
      <c r="D31" s="155">
        <v>0</v>
      </c>
      <c r="E31" s="156">
        <v>4826534</v>
      </c>
      <c r="F31" s="60">
        <v>4826534</v>
      </c>
      <c r="G31" s="60">
        <v>4189</v>
      </c>
      <c r="H31" s="60">
        <v>452910</v>
      </c>
      <c r="I31" s="60">
        <v>21585</v>
      </c>
      <c r="J31" s="60">
        <v>478684</v>
      </c>
      <c r="K31" s="60">
        <v>341207</v>
      </c>
      <c r="L31" s="60">
        <v>0</v>
      </c>
      <c r="M31" s="60">
        <v>26700</v>
      </c>
      <c r="N31" s="60">
        <v>367907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846591</v>
      </c>
      <c r="X31" s="60">
        <v>1978266</v>
      </c>
      <c r="Y31" s="60">
        <v>-1131675</v>
      </c>
      <c r="Z31" s="140">
        <v>-57.21</v>
      </c>
      <c r="AA31" s="155">
        <v>4826534</v>
      </c>
    </row>
    <row r="32" spans="1:27" ht="12.75">
      <c r="A32" s="183" t="s">
        <v>121</v>
      </c>
      <c r="B32" s="182"/>
      <c r="C32" s="155">
        <v>20519096</v>
      </c>
      <c r="D32" s="155">
        <v>0</v>
      </c>
      <c r="E32" s="156">
        <v>29896603</v>
      </c>
      <c r="F32" s="60">
        <v>29896603</v>
      </c>
      <c r="G32" s="60">
        <v>836165</v>
      </c>
      <c r="H32" s="60">
        <v>2184405</v>
      </c>
      <c r="I32" s="60">
        <v>1670207</v>
      </c>
      <c r="J32" s="60">
        <v>4690777</v>
      </c>
      <c r="K32" s="60">
        <v>1408944</v>
      </c>
      <c r="L32" s="60">
        <v>0</v>
      </c>
      <c r="M32" s="60">
        <v>994273</v>
      </c>
      <c r="N32" s="60">
        <v>2403217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7093994</v>
      </c>
      <c r="X32" s="60">
        <v>14089110</v>
      </c>
      <c r="Y32" s="60">
        <v>-6995116</v>
      </c>
      <c r="Z32" s="140">
        <v>-49.65</v>
      </c>
      <c r="AA32" s="155">
        <v>29896603</v>
      </c>
    </row>
    <row r="33" spans="1:27" ht="12.75">
      <c r="A33" s="183" t="s">
        <v>42</v>
      </c>
      <c r="B33" s="182"/>
      <c r="C33" s="155">
        <v>0</v>
      </c>
      <c r="D33" s="155">
        <v>0</v>
      </c>
      <c r="E33" s="156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/>
      <c r="Y33" s="60">
        <v>0</v>
      </c>
      <c r="Z33" s="140">
        <v>0</v>
      </c>
      <c r="AA33" s="155">
        <v>0</v>
      </c>
    </row>
    <row r="34" spans="1:27" ht="12.75">
      <c r="A34" s="183" t="s">
        <v>43</v>
      </c>
      <c r="B34" s="182"/>
      <c r="C34" s="155">
        <v>26057350</v>
      </c>
      <c r="D34" s="155">
        <v>0</v>
      </c>
      <c r="E34" s="156">
        <v>31902439</v>
      </c>
      <c r="F34" s="60">
        <v>31902439</v>
      </c>
      <c r="G34" s="60">
        <v>169175</v>
      </c>
      <c r="H34" s="60">
        <v>1739115</v>
      </c>
      <c r="I34" s="60">
        <v>944302</v>
      </c>
      <c r="J34" s="60">
        <v>2852592</v>
      </c>
      <c r="K34" s="60">
        <v>1919087</v>
      </c>
      <c r="L34" s="60">
        <v>0</v>
      </c>
      <c r="M34" s="60">
        <v>255248</v>
      </c>
      <c r="N34" s="60">
        <v>2174335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5026927</v>
      </c>
      <c r="X34" s="60">
        <v>17245146</v>
      </c>
      <c r="Y34" s="60">
        <v>-12218219</v>
      </c>
      <c r="Z34" s="140">
        <v>-70.85</v>
      </c>
      <c r="AA34" s="155">
        <v>31902439</v>
      </c>
    </row>
    <row r="35" spans="1:27" ht="12.75">
      <c r="A35" s="181" t="s">
        <v>122</v>
      </c>
      <c r="B35" s="185"/>
      <c r="C35" s="155">
        <v>4571904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196134304</v>
      </c>
      <c r="D36" s="188">
        <f>SUM(D25:D35)</f>
        <v>0</v>
      </c>
      <c r="E36" s="189">
        <f t="shared" si="1"/>
        <v>239002051</v>
      </c>
      <c r="F36" s="190">
        <f t="shared" si="1"/>
        <v>239002051</v>
      </c>
      <c r="G36" s="190">
        <f t="shared" si="1"/>
        <v>8676419</v>
      </c>
      <c r="H36" s="190">
        <f t="shared" si="1"/>
        <v>7145277</v>
      </c>
      <c r="I36" s="190">
        <f t="shared" si="1"/>
        <v>2647878</v>
      </c>
      <c r="J36" s="190">
        <f t="shared" si="1"/>
        <v>18469574</v>
      </c>
      <c r="K36" s="190">
        <f t="shared" si="1"/>
        <v>62814017</v>
      </c>
      <c r="L36" s="190">
        <f t="shared" si="1"/>
        <v>0</v>
      </c>
      <c r="M36" s="190">
        <f t="shared" si="1"/>
        <v>8931252</v>
      </c>
      <c r="N36" s="190">
        <f t="shared" si="1"/>
        <v>71745269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90214843</v>
      </c>
      <c r="X36" s="190">
        <f t="shared" si="1"/>
        <v>119500758</v>
      </c>
      <c r="Y36" s="190">
        <f t="shared" si="1"/>
        <v>-29285915</v>
      </c>
      <c r="Z36" s="191">
        <f>+IF(X36&lt;&gt;0,+(Y36/X36)*100,0)</f>
        <v>-24.5068863914654</v>
      </c>
      <c r="AA36" s="188">
        <f>SUM(AA25:AA35)</f>
        <v>239002051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-24048074</v>
      </c>
      <c r="D38" s="199">
        <f>+D22-D36</f>
        <v>0</v>
      </c>
      <c r="E38" s="200">
        <f t="shared" si="2"/>
        <v>-30535068</v>
      </c>
      <c r="F38" s="106">
        <f t="shared" si="2"/>
        <v>-30535068</v>
      </c>
      <c r="G38" s="106">
        <f t="shared" si="2"/>
        <v>45530502</v>
      </c>
      <c r="H38" s="106">
        <f t="shared" si="2"/>
        <v>2241586</v>
      </c>
      <c r="I38" s="106">
        <f t="shared" si="2"/>
        <v>10843768</v>
      </c>
      <c r="J38" s="106">
        <f t="shared" si="2"/>
        <v>58615856</v>
      </c>
      <c r="K38" s="106">
        <f t="shared" si="2"/>
        <v>-54970881</v>
      </c>
      <c r="L38" s="106">
        <f t="shared" si="2"/>
        <v>0</v>
      </c>
      <c r="M38" s="106">
        <f t="shared" si="2"/>
        <v>15960745</v>
      </c>
      <c r="N38" s="106">
        <f t="shared" si="2"/>
        <v>-39010136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19605720</v>
      </c>
      <c r="X38" s="106">
        <f>IF(F22=F36,0,X22-X36)</f>
        <v>-15267264</v>
      </c>
      <c r="Y38" s="106">
        <f t="shared" si="2"/>
        <v>34872984</v>
      </c>
      <c r="Z38" s="201">
        <f>+IF(X38&lt;&gt;0,+(Y38/X38)*100,0)</f>
        <v>-228.41672221034494</v>
      </c>
      <c r="AA38" s="199">
        <f>+AA22-AA36</f>
        <v>-30535068</v>
      </c>
    </row>
    <row r="39" spans="1:27" ht="12.75">
      <c r="A39" s="181" t="s">
        <v>46</v>
      </c>
      <c r="B39" s="185"/>
      <c r="C39" s="155">
        <v>99589579</v>
      </c>
      <c r="D39" s="155">
        <v>0</v>
      </c>
      <c r="E39" s="156">
        <v>62482000</v>
      </c>
      <c r="F39" s="60">
        <v>62482000</v>
      </c>
      <c r="G39" s="60">
        <v>0</v>
      </c>
      <c r="H39" s="60">
        <v>3893267</v>
      </c>
      <c r="I39" s="60">
        <v>362174</v>
      </c>
      <c r="J39" s="60">
        <v>4255441</v>
      </c>
      <c r="K39" s="60">
        <v>0</v>
      </c>
      <c r="L39" s="60">
        <v>0</v>
      </c>
      <c r="M39" s="60">
        <v>11121031</v>
      </c>
      <c r="N39" s="60">
        <v>11121031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15376472</v>
      </c>
      <c r="X39" s="60">
        <v>31240998</v>
      </c>
      <c r="Y39" s="60">
        <v>-15864526</v>
      </c>
      <c r="Z39" s="140">
        <v>-50.78</v>
      </c>
      <c r="AA39" s="155">
        <v>62482000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75541505</v>
      </c>
      <c r="D42" s="206">
        <f>SUM(D38:D41)</f>
        <v>0</v>
      </c>
      <c r="E42" s="207">
        <f t="shared" si="3"/>
        <v>31946932</v>
      </c>
      <c r="F42" s="88">
        <f t="shared" si="3"/>
        <v>31946932</v>
      </c>
      <c r="G42" s="88">
        <f t="shared" si="3"/>
        <v>45530502</v>
      </c>
      <c r="H42" s="88">
        <f t="shared" si="3"/>
        <v>6134853</v>
      </c>
      <c r="I42" s="88">
        <f t="shared" si="3"/>
        <v>11205942</v>
      </c>
      <c r="J42" s="88">
        <f t="shared" si="3"/>
        <v>62871297</v>
      </c>
      <c r="K42" s="88">
        <f t="shared" si="3"/>
        <v>-54970881</v>
      </c>
      <c r="L42" s="88">
        <f t="shared" si="3"/>
        <v>0</v>
      </c>
      <c r="M42" s="88">
        <f t="shared" si="3"/>
        <v>27081776</v>
      </c>
      <c r="N42" s="88">
        <f t="shared" si="3"/>
        <v>-27889105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34982192</v>
      </c>
      <c r="X42" s="88">
        <f t="shared" si="3"/>
        <v>15973734</v>
      </c>
      <c r="Y42" s="88">
        <f t="shared" si="3"/>
        <v>19008458</v>
      </c>
      <c r="Z42" s="208">
        <f>+IF(X42&lt;&gt;0,+(Y42/X42)*100,0)</f>
        <v>118.9982129413198</v>
      </c>
      <c r="AA42" s="206">
        <f>SUM(AA38:AA41)</f>
        <v>31946932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75541505</v>
      </c>
      <c r="D44" s="210">
        <f>+D42-D43</f>
        <v>0</v>
      </c>
      <c r="E44" s="211">
        <f t="shared" si="4"/>
        <v>31946932</v>
      </c>
      <c r="F44" s="77">
        <f t="shared" si="4"/>
        <v>31946932</v>
      </c>
      <c r="G44" s="77">
        <f t="shared" si="4"/>
        <v>45530502</v>
      </c>
      <c r="H44" s="77">
        <f t="shared" si="4"/>
        <v>6134853</v>
      </c>
      <c r="I44" s="77">
        <f t="shared" si="4"/>
        <v>11205942</v>
      </c>
      <c r="J44" s="77">
        <f t="shared" si="4"/>
        <v>62871297</v>
      </c>
      <c r="K44" s="77">
        <f t="shared" si="4"/>
        <v>-54970881</v>
      </c>
      <c r="L44" s="77">
        <f t="shared" si="4"/>
        <v>0</v>
      </c>
      <c r="M44" s="77">
        <f t="shared" si="4"/>
        <v>27081776</v>
      </c>
      <c r="N44" s="77">
        <f t="shared" si="4"/>
        <v>-27889105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34982192</v>
      </c>
      <c r="X44" s="77">
        <f t="shared" si="4"/>
        <v>15973734</v>
      </c>
      <c r="Y44" s="77">
        <f t="shared" si="4"/>
        <v>19008458</v>
      </c>
      <c r="Z44" s="212">
        <f>+IF(X44&lt;&gt;0,+(Y44/X44)*100,0)</f>
        <v>118.9982129413198</v>
      </c>
      <c r="AA44" s="210">
        <f>+AA42-AA43</f>
        <v>31946932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75541505</v>
      </c>
      <c r="D46" s="206">
        <f>SUM(D44:D45)</f>
        <v>0</v>
      </c>
      <c r="E46" s="207">
        <f t="shared" si="5"/>
        <v>31946932</v>
      </c>
      <c r="F46" s="88">
        <f t="shared" si="5"/>
        <v>31946932</v>
      </c>
      <c r="G46" s="88">
        <f t="shared" si="5"/>
        <v>45530502</v>
      </c>
      <c r="H46" s="88">
        <f t="shared" si="5"/>
        <v>6134853</v>
      </c>
      <c r="I46" s="88">
        <f t="shared" si="5"/>
        <v>11205942</v>
      </c>
      <c r="J46" s="88">
        <f t="shared" si="5"/>
        <v>62871297</v>
      </c>
      <c r="K46" s="88">
        <f t="shared" si="5"/>
        <v>-54970881</v>
      </c>
      <c r="L46" s="88">
        <f t="shared" si="5"/>
        <v>0</v>
      </c>
      <c r="M46" s="88">
        <f t="shared" si="5"/>
        <v>27081776</v>
      </c>
      <c r="N46" s="88">
        <f t="shared" si="5"/>
        <v>-27889105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34982192</v>
      </c>
      <c r="X46" s="88">
        <f t="shared" si="5"/>
        <v>15973734</v>
      </c>
      <c r="Y46" s="88">
        <f t="shared" si="5"/>
        <v>19008458</v>
      </c>
      <c r="Z46" s="208">
        <f>+IF(X46&lt;&gt;0,+(Y46/X46)*100,0)</f>
        <v>118.9982129413198</v>
      </c>
      <c r="AA46" s="206">
        <f>SUM(AA44:AA45)</f>
        <v>31946932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75541505</v>
      </c>
      <c r="D48" s="217">
        <f>SUM(D46:D47)</f>
        <v>0</v>
      </c>
      <c r="E48" s="218">
        <f t="shared" si="6"/>
        <v>31946932</v>
      </c>
      <c r="F48" s="219">
        <f t="shared" si="6"/>
        <v>31946932</v>
      </c>
      <c r="G48" s="219">
        <f t="shared" si="6"/>
        <v>45530502</v>
      </c>
      <c r="H48" s="220">
        <f t="shared" si="6"/>
        <v>6134853</v>
      </c>
      <c r="I48" s="220">
        <f t="shared" si="6"/>
        <v>11205942</v>
      </c>
      <c r="J48" s="220">
        <f t="shared" si="6"/>
        <v>62871297</v>
      </c>
      <c r="K48" s="220">
        <f t="shared" si="6"/>
        <v>-54970881</v>
      </c>
      <c r="L48" s="220">
        <f t="shared" si="6"/>
        <v>0</v>
      </c>
      <c r="M48" s="219">
        <f t="shared" si="6"/>
        <v>27081776</v>
      </c>
      <c r="N48" s="219">
        <f t="shared" si="6"/>
        <v>-27889105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34982192</v>
      </c>
      <c r="X48" s="220">
        <f t="shared" si="6"/>
        <v>15973734</v>
      </c>
      <c r="Y48" s="220">
        <f t="shared" si="6"/>
        <v>19008458</v>
      </c>
      <c r="Z48" s="221">
        <f>+IF(X48&lt;&gt;0,+(Y48/X48)*100,0)</f>
        <v>118.9982129413198</v>
      </c>
      <c r="AA48" s="222">
        <f>SUM(AA46:AA47)</f>
        <v>31946932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4080851</v>
      </c>
      <c r="D5" s="153">
        <f>SUM(D6:D8)</f>
        <v>0</v>
      </c>
      <c r="E5" s="154">
        <f t="shared" si="0"/>
        <v>7265000</v>
      </c>
      <c r="F5" s="100">
        <f t="shared" si="0"/>
        <v>7265000</v>
      </c>
      <c r="G5" s="100">
        <f t="shared" si="0"/>
        <v>12001</v>
      </c>
      <c r="H5" s="100">
        <f t="shared" si="0"/>
        <v>424110</v>
      </c>
      <c r="I5" s="100">
        <f t="shared" si="0"/>
        <v>68966</v>
      </c>
      <c r="J5" s="100">
        <f t="shared" si="0"/>
        <v>505077</v>
      </c>
      <c r="K5" s="100">
        <f t="shared" si="0"/>
        <v>412500</v>
      </c>
      <c r="L5" s="100">
        <f t="shared" si="0"/>
        <v>1388070</v>
      </c>
      <c r="M5" s="100">
        <f t="shared" si="0"/>
        <v>0</v>
      </c>
      <c r="N5" s="100">
        <f t="shared" si="0"/>
        <v>1800570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2305647</v>
      </c>
      <c r="X5" s="100">
        <f t="shared" si="0"/>
        <v>3632496</v>
      </c>
      <c r="Y5" s="100">
        <f t="shared" si="0"/>
        <v>-1326849</v>
      </c>
      <c r="Z5" s="137">
        <f>+IF(X5&lt;&gt;0,+(Y5/X5)*100,0)</f>
        <v>-36.52719782760945</v>
      </c>
      <c r="AA5" s="153">
        <f>SUM(AA6:AA8)</f>
        <v>7265000</v>
      </c>
    </row>
    <row r="6" spans="1:27" ht="12.75">
      <c r="A6" s="138" t="s">
        <v>75</v>
      </c>
      <c r="B6" s="136"/>
      <c r="C6" s="155">
        <v>33100</v>
      </c>
      <c r="D6" s="155"/>
      <c r="E6" s="156">
        <v>1765000</v>
      </c>
      <c r="F6" s="60">
        <v>1765000</v>
      </c>
      <c r="G6" s="60"/>
      <c r="H6" s="60">
        <v>192310</v>
      </c>
      <c r="I6" s="60">
        <v>45966</v>
      </c>
      <c r="J6" s="60">
        <v>238276</v>
      </c>
      <c r="K6" s="60"/>
      <c r="L6" s="60">
        <v>46320</v>
      </c>
      <c r="M6" s="60"/>
      <c r="N6" s="60">
        <v>46320</v>
      </c>
      <c r="O6" s="60"/>
      <c r="P6" s="60"/>
      <c r="Q6" s="60"/>
      <c r="R6" s="60"/>
      <c r="S6" s="60"/>
      <c r="T6" s="60"/>
      <c r="U6" s="60"/>
      <c r="V6" s="60"/>
      <c r="W6" s="60">
        <v>284596</v>
      </c>
      <c r="X6" s="60">
        <v>882498</v>
      </c>
      <c r="Y6" s="60">
        <v>-597902</v>
      </c>
      <c r="Z6" s="140">
        <v>-67.75</v>
      </c>
      <c r="AA6" s="62">
        <v>1765000</v>
      </c>
    </row>
    <row r="7" spans="1:27" ht="12.75">
      <c r="A7" s="138" t="s">
        <v>76</v>
      </c>
      <c r="B7" s="136"/>
      <c r="C7" s="157">
        <v>405507</v>
      </c>
      <c r="D7" s="157"/>
      <c r="E7" s="158">
        <v>5500000</v>
      </c>
      <c r="F7" s="159">
        <v>5500000</v>
      </c>
      <c r="G7" s="159"/>
      <c r="H7" s="159"/>
      <c r="I7" s="159">
        <v>23000</v>
      </c>
      <c r="J7" s="159">
        <v>23000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23000</v>
      </c>
      <c r="X7" s="159">
        <v>2749998</v>
      </c>
      <c r="Y7" s="159">
        <v>-2726998</v>
      </c>
      <c r="Z7" s="141">
        <v>-99.16</v>
      </c>
      <c r="AA7" s="225">
        <v>5500000</v>
      </c>
    </row>
    <row r="8" spans="1:27" ht="12.75">
      <c r="A8" s="138" t="s">
        <v>77</v>
      </c>
      <c r="B8" s="136"/>
      <c r="C8" s="155">
        <v>3642244</v>
      </c>
      <c r="D8" s="155"/>
      <c r="E8" s="156"/>
      <c r="F8" s="60"/>
      <c r="G8" s="60">
        <v>12001</v>
      </c>
      <c r="H8" s="60">
        <v>231800</v>
      </c>
      <c r="I8" s="60"/>
      <c r="J8" s="60">
        <v>243801</v>
      </c>
      <c r="K8" s="60">
        <v>412500</v>
      </c>
      <c r="L8" s="60">
        <v>1341750</v>
      </c>
      <c r="M8" s="60"/>
      <c r="N8" s="60">
        <v>1754250</v>
      </c>
      <c r="O8" s="60"/>
      <c r="P8" s="60"/>
      <c r="Q8" s="60"/>
      <c r="R8" s="60"/>
      <c r="S8" s="60"/>
      <c r="T8" s="60"/>
      <c r="U8" s="60"/>
      <c r="V8" s="60"/>
      <c r="W8" s="60">
        <v>1998051</v>
      </c>
      <c r="X8" s="60"/>
      <c r="Y8" s="60">
        <v>1998051</v>
      </c>
      <c r="Z8" s="140"/>
      <c r="AA8" s="62"/>
    </row>
    <row r="9" spans="1:27" ht="12.75">
      <c r="A9" s="135" t="s">
        <v>78</v>
      </c>
      <c r="B9" s="136"/>
      <c r="C9" s="153">
        <f aca="true" t="shared" si="1" ref="C9:Y9">SUM(C10:C14)</f>
        <v>944124</v>
      </c>
      <c r="D9" s="153">
        <f>SUM(D10:D14)</f>
        <v>0</v>
      </c>
      <c r="E9" s="154">
        <f t="shared" si="1"/>
        <v>5302572</v>
      </c>
      <c r="F9" s="100">
        <f t="shared" si="1"/>
        <v>5302572</v>
      </c>
      <c r="G9" s="100">
        <f t="shared" si="1"/>
        <v>33938</v>
      </c>
      <c r="H9" s="100">
        <f t="shared" si="1"/>
        <v>141413</v>
      </c>
      <c r="I9" s="100">
        <f t="shared" si="1"/>
        <v>156414</v>
      </c>
      <c r="J9" s="100">
        <f t="shared" si="1"/>
        <v>331765</v>
      </c>
      <c r="K9" s="100">
        <f t="shared" si="1"/>
        <v>0</v>
      </c>
      <c r="L9" s="100">
        <f t="shared" si="1"/>
        <v>0</v>
      </c>
      <c r="M9" s="100">
        <f t="shared" si="1"/>
        <v>29500</v>
      </c>
      <c r="N9" s="100">
        <f t="shared" si="1"/>
        <v>29500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361265</v>
      </c>
      <c r="X9" s="100">
        <f t="shared" si="1"/>
        <v>2651286</v>
      </c>
      <c r="Y9" s="100">
        <f t="shared" si="1"/>
        <v>-2290021</v>
      </c>
      <c r="Z9" s="137">
        <f>+IF(X9&lt;&gt;0,+(Y9/X9)*100,0)</f>
        <v>-86.37397097106839</v>
      </c>
      <c r="AA9" s="102">
        <f>SUM(AA10:AA14)</f>
        <v>5302572</v>
      </c>
    </row>
    <row r="10" spans="1:27" ht="12.75">
      <c r="A10" s="138" t="s">
        <v>79</v>
      </c>
      <c r="B10" s="136"/>
      <c r="C10" s="155"/>
      <c r="D10" s="155"/>
      <c r="E10" s="156">
        <v>2640000</v>
      </c>
      <c r="F10" s="60">
        <v>2640000</v>
      </c>
      <c r="G10" s="60">
        <v>29316</v>
      </c>
      <c r="H10" s="60"/>
      <c r="I10" s="60"/>
      <c r="J10" s="60">
        <v>29316</v>
      </c>
      <c r="K10" s="60"/>
      <c r="L10" s="60"/>
      <c r="M10" s="60">
        <v>29500</v>
      </c>
      <c r="N10" s="60">
        <v>29500</v>
      </c>
      <c r="O10" s="60"/>
      <c r="P10" s="60"/>
      <c r="Q10" s="60"/>
      <c r="R10" s="60"/>
      <c r="S10" s="60"/>
      <c r="T10" s="60"/>
      <c r="U10" s="60"/>
      <c r="V10" s="60"/>
      <c r="W10" s="60">
        <v>58816</v>
      </c>
      <c r="X10" s="60">
        <v>1320000</v>
      </c>
      <c r="Y10" s="60">
        <v>-1261184</v>
      </c>
      <c r="Z10" s="140">
        <v>-95.54</v>
      </c>
      <c r="AA10" s="62">
        <v>2640000</v>
      </c>
    </row>
    <row r="11" spans="1:27" ht="12.75">
      <c r="A11" s="138" t="s">
        <v>80</v>
      </c>
      <c r="B11" s="136"/>
      <c r="C11" s="155">
        <v>944124</v>
      </c>
      <c r="D11" s="155"/>
      <c r="E11" s="156"/>
      <c r="F11" s="60"/>
      <c r="G11" s="60"/>
      <c r="H11" s="60">
        <v>141413</v>
      </c>
      <c r="I11" s="60">
        <v>143903</v>
      </c>
      <c r="J11" s="60">
        <v>285316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>
        <v>285316</v>
      </c>
      <c r="X11" s="60"/>
      <c r="Y11" s="60">
        <v>285316</v>
      </c>
      <c r="Z11" s="140"/>
      <c r="AA11" s="62"/>
    </row>
    <row r="12" spans="1:27" ht="12.75">
      <c r="A12" s="138" t="s">
        <v>81</v>
      </c>
      <c r="B12" s="136"/>
      <c r="C12" s="155"/>
      <c r="D12" s="155"/>
      <c r="E12" s="156">
        <v>2662572</v>
      </c>
      <c r="F12" s="60">
        <v>2662572</v>
      </c>
      <c r="G12" s="60">
        <v>4622</v>
      </c>
      <c r="H12" s="60"/>
      <c r="I12" s="60">
        <v>12511</v>
      </c>
      <c r="J12" s="60">
        <v>17133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17133</v>
      </c>
      <c r="X12" s="60">
        <v>1331286</v>
      </c>
      <c r="Y12" s="60">
        <v>-1314153</v>
      </c>
      <c r="Z12" s="140">
        <v>-98.71</v>
      </c>
      <c r="AA12" s="62">
        <v>2662572</v>
      </c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62005344</v>
      </c>
      <c r="D15" s="153">
        <f>SUM(D16:D18)</f>
        <v>0</v>
      </c>
      <c r="E15" s="154">
        <f t="shared" si="2"/>
        <v>52994850</v>
      </c>
      <c r="F15" s="100">
        <f t="shared" si="2"/>
        <v>52994850</v>
      </c>
      <c r="G15" s="100">
        <f t="shared" si="2"/>
        <v>845508</v>
      </c>
      <c r="H15" s="100">
        <f t="shared" si="2"/>
        <v>1757943</v>
      </c>
      <c r="I15" s="100">
        <f t="shared" si="2"/>
        <v>827874</v>
      </c>
      <c r="J15" s="100">
        <f t="shared" si="2"/>
        <v>3431325</v>
      </c>
      <c r="K15" s="100">
        <f t="shared" si="2"/>
        <v>1754500</v>
      </c>
      <c r="L15" s="100">
        <f t="shared" si="2"/>
        <v>0</v>
      </c>
      <c r="M15" s="100">
        <f t="shared" si="2"/>
        <v>905675</v>
      </c>
      <c r="N15" s="100">
        <f t="shared" si="2"/>
        <v>2660175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6091500</v>
      </c>
      <c r="X15" s="100">
        <f t="shared" si="2"/>
        <v>26497422</v>
      </c>
      <c r="Y15" s="100">
        <f t="shared" si="2"/>
        <v>-20405922</v>
      </c>
      <c r="Z15" s="137">
        <f>+IF(X15&lt;&gt;0,+(Y15/X15)*100,0)</f>
        <v>-77.01097110503807</v>
      </c>
      <c r="AA15" s="102">
        <f>SUM(AA16:AA18)</f>
        <v>52994850</v>
      </c>
    </row>
    <row r="16" spans="1:27" ht="12.75">
      <c r="A16" s="138" t="s">
        <v>85</v>
      </c>
      <c r="B16" s="136"/>
      <c r="C16" s="155"/>
      <c r="D16" s="155"/>
      <c r="E16" s="156">
        <v>340000</v>
      </c>
      <c r="F16" s="60">
        <v>340000</v>
      </c>
      <c r="G16" s="60"/>
      <c r="H16" s="60">
        <v>187500</v>
      </c>
      <c r="I16" s="60"/>
      <c r="J16" s="60">
        <v>187500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187500</v>
      </c>
      <c r="X16" s="60">
        <v>169998</v>
      </c>
      <c r="Y16" s="60">
        <v>17502</v>
      </c>
      <c r="Z16" s="140">
        <v>10.3</v>
      </c>
      <c r="AA16" s="62">
        <v>340000</v>
      </c>
    </row>
    <row r="17" spans="1:27" ht="12.75">
      <c r="A17" s="138" t="s">
        <v>86</v>
      </c>
      <c r="B17" s="136"/>
      <c r="C17" s="155">
        <v>62005344</v>
      </c>
      <c r="D17" s="155"/>
      <c r="E17" s="156">
        <v>52654850</v>
      </c>
      <c r="F17" s="60">
        <v>52654850</v>
      </c>
      <c r="G17" s="60">
        <v>845508</v>
      </c>
      <c r="H17" s="60">
        <v>1570443</v>
      </c>
      <c r="I17" s="60">
        <v>827874</v>
      </c>
      <c r="J17" s="60">
        <v>3243825</v>
      </c>
      <c r="K17" s="60">
        <v>1754500</v>
      </c>
      <c r="L17" s="60"/>
      <c r="M17" s="60">
        <v>905675</v>
      </c>
      <c r="N17" s="60">
        <v>2660175</v>
      </c>
      <c r="O17" s="60"/>
      <c r="P17" s="60"/>
      <c r="Q17" s="60"/>
      <c r="R17" s="60"/>
      <c r="S17" s="60"/>
      <c r="T17" s="60"/>
      <c r="U17" s="60"/>
      <c r="V17" s="60"/>
      <c r="W17" s="60">
        <v>5904000</v>
      </c>
      <c r="X17" s="60">
        <v>26327424</v>
      </c>
      <c r="Y17" s="60">
        <v>-20423424</v>
      </c>
      <c r="Z17" s="140">
        <v>-77.57</v>
      </c>
      <c r="AA17" s="62">
        <v>52654850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31655201</v>
      </c>
      <c r="D19" s="153">
        <f>SUM(D20:D23)</f>
        <v>0</v>
      </c>
      <c r="E19" s="154">
        <f t="shared" si="3"/>
        <v>41524845</v>
      </c>
      <c r="F19" s="100">
        <f t="shared" si="3"/>
        <v>41524845</v>
      </c>
      <c r="G19" s="100">
        <f t="shared" si="3"/>
        <v>0</v>
      </c>
      <c r="H19" s="100">
        <f t="shared" si="3"/>
        <v>1161904</v>
      </c>
      <c r="I19" s="100">
        <f t="shared" si="3"/>
        <v>4955710</v>
      </c>
      <c r="J19" s="100">
        <f t="shared" si="3"/>
        <v>6117614</v>
      </c>
      <c r="K19" s="100">
        <f t="shared" si="3"/>
        <v>2310326</v>
      </c>
      <c r="L19" s="100">
        <f t="shared" si="3"/>
        <v>351285</v>
      </c>
      <c r="M19" s="100">
        <f t="shared" si="3"/>
        <v>0</v>
      </c>
      <c r="N19" s="100">
        <f t="shared" si="3"/>
        <v>2661611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8779225</v>
      </c>
      <c r="X19" s="100">
        <f t="shared" si="3"/>
        <v>20762424</v>
      </c>
      <c r="Y19" s="100">
        <f t="shared" si="3"/>
        <v>-11983199</v>
      </c>
      <c r="Z19" s="137">
        <f>+IF(X19&lt;&gt;0,+(Y19/X19)*100,0)</f>
        <v>-57.71579946541887</v>
      </c>
      <c r="AA19" s="102">
        <f>SUM(AA20:AA23)</f>
        <v>41524845</v>
      </c>
    </row>
    <row r="20" spans="1:27" ht="12.75">
      <c r="A20" s="138" t="s">
        <v>89</v>
      </c>
      <c r="B20" s="136"/>
      <c r="C20" s="155">
        <v>16008046</v>
      </c>
      <c r="D20" s="155"/>
      <c r="E20" s="156">
        <v>18065607</v>
      </c>
      <c r="F20" s="60">
        <v>18065607</v>
      </c>
      <c r="G20" s="60"/>
      <c r="H20" s="60">
        <v>817473</v>
      </c>
      <c r="I20" s="60">
        <v>4310972</v>
      </c>
      <c r="J20" s="60">
        <v>5128445</v>
      </c>
      <c r="K20" s="60"/>
      <c r="L20" s="60">
        <v>47765</v>
      </c>
      <c r="M20" s="60"/>
      <c r="N20" s="60">
        <v>47765</v>
      </c>
      <c r="O20" s="60"/>
      <c r="P20" s="60"/>
      <c r="Q20" s="60"/>
      <c r="R20" s="60"/>
      <c r="S20" s="60"/>
      <c r="T20" s="60"/>
      <c r="U20" s="60"/>
      <c r="V20" s="60"/>
      <c r="W20" s="60">
        <v>5176210</v>
      </c>
      <c r="X20" s="60">
        <v>9032802</v>
      </c>
      <c r="Y20" s="60">
        <v>-3856592</v>
      </c>
      <c r="Z20" s="140">
        <v>-42.7</v>
      </c>
      <c r="AA20" s="62">
        <v>18065607</v>
      </c>
    </row>
    <row r="21" spans="1:27" ht="12.75">
      <c r="A21" s="138" t="s">
        <v>90</v>
      </c>
      <c r="B21" s="136"/>
      <c r="C21" s="155">
        <v>2302650</v>
      </c>
      <c r="D21" s="155"/>
      <c r="E21" s="156">
        <v>6917000</v>
      </c>
      <c r="F21" s="60">
        <v>6917000</v>
      </c>
      <c r="G21" s="60"/>
      <c r="H21" s="60">
        <v>320520</v>
      </c>
      <c r="I21" s="60">
        <v>644738</v>
      </c>
      <c r="J21" s="60">
        <v>965258</v>
      </c>
      <c r="K21" s="60">
        <v>2310326</v>
      </c>
      <c r="L21" s="60">
        <v>303520</v>
      </c>
      <c r="M21" s="60"/>
      <c r="N21" s="60">
        <v>2613846</v>
      </c>
      <c r="O21" s="60"/>
      <c r="P21" s="60"/>
      <c r="Q21" s="60"/>
      <c r="R21" s="60"/>
      <c r="S21" s="60"/>
      <c r="T21" s="60"/>
      <c r="U21" s="60"/>
      <c r="V21" s="60"/>
      <c r="W21" s="60">
        <v>3579104</v>
      </c>
      <c r="X21" s="60">
        <v>3458502</v>
      </c>
      <c r="Y21" s="60">
        <v>120602</v>
      </c>
      <c r="Z21" s="140">
        <v>3.49</v>
      </c>
      <c r="AA21" s="62">
        <v>6917000</v>
      </c>
    </row>
    <row r="22" spans="1:27" ht="12.75">
      <c r="A22" s="138" t="s">
        <v>91</v>
      </c>
      <c r="B22" s="136"/>
      <c r="C22" s="157">
        <v>13344505</v>
      </c>
      <c r="D22" s="157"/>
      <c r="E22" s="158">
        <v>14002408</v>
      </c>
      <c r="F22" s="159">
        <v>14002408</v>
      </c>
      <c r="G22" s="159"/>
      <c r="H22" s="159">
        <v>23911</v>
      </c>
      <c r="I22" s="159"/>
      <c r="J22" s="159">
        <v>23911</v>
      </c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>
        <v>23911</v>
      </c>
      <c r="X22" s="159">
        <v>7001202</v>
      </c>
      <c r="Y22" s="159">
        <v>-6977291</v>
      </c>
      <c r="Z22" s="141">
        <v>-99.66</v>
      </c>
      <c r="AA22" s="225">
        <v>14002408</v>
      </c>
    </row>
    <row r="23" spans="1:27" ht="12.75">
      <c r="A23" s="138" t="s">
        <v>92</v>
      </c>
      <c r="B23" s="136"/>
      <c r="C23" s="155"/>
      <c r="D23" s="155"/>
      <c r="E23" s="156">
        <v>2539830</v>
      </c>
      <c r="F23" s="60">
        <v>2539830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1269918</v>
      </c>
      <c r="Y23" s="60">
        <v>-1269918</v>
      </c>
      <c r="Z23" s="140">
        <v>-100</v>
      </c>
      <c r="AA23" s="62">
        <v>2539830</v>
      </c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98685520</v>
      </c>
      <c r="D25" s="217">
        <f>+D5+D9+D15+D19+D24</f>
        <v>0</v>
      </c>
      <c r="E25" s="230">
        <f t="shared" si="4"/>
        <v>107087267</v>
      </c>
      <c r="F25" s="219">
        <f t="shared" si="4"/>
        <v>107087267</v>
      </c>
      <c r="G25" s="219">
        <f t="shared" si="4"/>
        <v>891447</v>
      </c>
      <c r="H25" s="219">
        <f t="shared" si="4"/>
        <v>3485370</v>
      </c>
      <c r="I25" s="219">
        <f t="shared" si="4"/>
        <v>6008964</v>
      </c>
      <c r="J25" s="219">
        <f t="shared" si="4"/>
        <v>10385781</v>
      </c>
      <c r="K25" s="219">
        <f t="shared" si="4"/>
        <v>4477326</v>
      </c>
      <c r="L25" s="219">
        <f t="shared" si="4"/>
        <v>1739355</v>
      </c>
      <c r="M25" s="219">
        <f t="shared" si="4"/>
        <v>935175</v>
      </c>
      <c r="N25" s="219">
        <f t="shared" si="4"/>
        <v>7151856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17537637</v>
      </c>
      <c r="X25" s="219">
        <f t="shared" si="4"/>
        <v>53543628</v>
      </c>
      <c r="Y25" s="219">
        <f t="shared" si="4"/>
        <v>-36005991</v>
      </c>
      <c r="Z25" s="231">
        <f>+IF(X25&lt;&gt;0,+(Y25/X25)*100,0)</f>
        <v>-67.24608014981726</v>
      </c>
      <c r="AA25" s="232">
        <f>+AA5+AA9+AA15+AA19+AA24</f>
        <v>107087267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42293147</v>
      </c>
      <c r="D28" s="155"/>
      <c r="E28" s="156">
        <v>40634900</v>
      </c>
      <c r="F28" s="60">
        <v>40634900</v>
      </c>
      <c r="G28" s="60">
        <v>845508</v>
      </c>
      <c r="H28" s="60">
        <v>2385760</v>
      </c>
      <c r="I28" s="60">
        <v>5857466</v>
      </c>
      <c r="J28" s="60">
        <v>9088734</v>
      </c>
      <c r="K28" s="60">
        <v>2287826</v>
      </c>
      <c r="L28" s="60">
        <v>303520</v>
      </c>
      <c r="M28" s="60">
        <v>177309</v>
      </c>
      <c r="N28" s="60">
        <v>2768655</v>
      </c>
      <c r="O28" s="60"/>
      <c r="P28" s="60"/>
      <c r="Q28" s="60"/>
      <c r="R28" s="60"/>
      <c r="S28" s="60"/>
      <c r="T28" s="60"/>
      <c r="U28" s="60"/>
      <c r="V28" s="60"/>
      <c r="W28" s="60">
        <v>11857389</v>
      </c>
      <c r="X28" s="60">
        <v>20317452</v>
      </c>
      <c r="Y28" s="60">
        <v>-8460063</v>
      </c>
      <c r="Z28" s="140">
        <v>-41.64</v>
      </c>
      <c r="AA28" s="155">
        <v>40634900</v>
      </c>
    </row>
    <row r="29" spans="1:27" ht="12.75">
      <c r="A29" s="234" t="s">
        <v>134</v>
      </c>
      <c r="B29" s="136"/>
      <c r="C29" s="155">
        <v>52311522</v>
      </c>
      <c r="D29" s="155"/>
      <c r="E29" s="156">
        <v>37320000</v>
      </c>
      <c r="F29" s="60">
        <v>37320000</v>
      </c>
      <c r="G29" s="60"/>
      <c r="H29" s="60">
        <v>488000</v>
      </c>
      <c r="I29" s="60">
        <v>70021</v>
      </c>
      <c r="J29" s="60">
        <v>558021</v>
      </c>
      <c r="K29" s="60">
        <v>1754500</v>
      </c>
      <c r="L29" s="60"/>
      <c r="M29" s="60">
        <v>728366</v>
      </c>
      <c r="N29" s="60">
        <v>2482866</v>
      </c>
      <c r="O29" s="60"/>
      <c r="P29" s="60"/>
      <c r="Q29" s="60"/>
      <c r="R29" s="60"/>
      <c r="S29" s="60"/>
      <c r="T29" s="60"/>
      <c r="U29" s="60"/>
      <c r="V29" s="60"/>
      <c r="W29" s="60">
        <v>3040887</v>
      </c>
      <c r="X29" s="60">
        <v>18660000</v>
      </c>
      <c r="Y29" s="60">
        <v>-15619113</v>
      </c>
      <c r="Z29" s="140">
        <v>-83.7</v>
      </c>
      <c r="AA29" s="62">
        <v>37320000</v>
      </c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94604669</v>
      </c>
      <c r="D32" s="210">
        <f>SUM(D28:D31)</f>
        <v>0</v>
      </c>
      <c r="E32" s="211">
        <f t="shared" si="5"/>
        <v>77954900</v>
      </c>
      <c r="F32" s="77">
        <f t="shared" si="5"/>
        <v>77954900</v>
      </c>
      <c r="G32" s="77">
        <f t="shared" si="5"/>
        <v>845508</v>
      </c>
      <c r="H32" s="77">
        <f t="shared" si="5"/>
        <v>2873760</v>
      </c>
      <c r="I32" s="77">
        <f t="shared" si="5"/>
        <v>5927487</v>
      </c>
      <c r="J32" s="77">
        <f t="shared" si="5"/>
        <v>9646755</v>
      </c>
      <c r="K32" s="77">
        <f t="shared" si="5"/>
        <v>4042326</v>
      </c>
      <c r="L32" s="77">
        <f t="shared" si="5"/>
        <v>303520</v>
      </c>
      <c r="M32" s="77">
        <f t="shared" si="5"/>
        <v>905675</v>
      </c>
      <c r="N32" s="77">
        <f t="shared" si="5"/>
        <v>5251521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14898276</v>
      </c>
      <c r="X32" s="77">
        <f t="shared" si="5"/>
        <v>38977452</v>
      </c>
      <c r="Y32" s="77">
        <f t="shared" si="5"/>
        <v>-24079176</v>
      </c>
      <c r="Z32" s="212">
        <f>+IF(X32&lt;&gt;0,+(Y32/X32)*100,0)</f>
        <v>-61.77719364518748</v>
      </c>
      <c r="AA32" s="79">
        <f>SUM(AA28:AA31)</f>
        <v>77954900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>
        <v>29316</v>
      </c>
      <c r="H33" s="60"/>
      <c r="I33" s="60"/>
      <c r="J33" s="60">
        <v>29316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29316</v>
      </c>
      <c r="X33" s="60"/>
      <c r="Y33" s="60">
        <v>29316</v>
      </c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>
        <v>14297367</v>
      </c>
      <c r="F34" s="60">
        <v>14297367</v>
      </c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>
        <v>7148682</v>
      </c>
      <c r="Y34" s="60">
        <v>-7148682</v>
      </c>
      <c r="Z34" s="140">
        <v>-100</v>
      </c>
      <c r="AA34" s="62">
        <v>14297367</v>
      </c>
    </row>
    <row r="35" spans="1:27" ht="12.75">
      <c r="A35" s="237" t="s">
        <v>53</v>
      </c>
      <c r="B35" s="136"/>
      <c r="C35" s="155">
        <v>4080851</v>
      </c>
      <c r="D35" s="155"/>
      <c r="E35" s="156">
        <v>14835000</v>
      </c>
      <c r="F35" s="60">
        <v>14835000</v>
      </c>
      <c r="G35" s="60">
        <v>16623</v>
      </c>
      <c r="H35" s="60">
        <v>611610</v>
      </c>
      <c r="I35" s="60">
        <v>81477</v>
      </c>
      <c r="J35" s="60">
        <v>709710</v>
      </c>
      <c r="K35" s="60">
        <v>435000</v>
      </c>
      <c r="L35" s="60">
        <v>1435835</v>
      </c>
      <c r="M35" s="60">
        <v>29500</v>
      </c>
      <c r="N35" s="60">
        <v>1900335</v>
      </c>
      <c r="O35" s="60"/>
      <c r="P35" s="60"/>
      <c r="Q35" s="60"/>
      <c r="R35" s="60"/>
      <c r="S35" s="60"/>
      <c r="T35" s="60"/>
      <c r="U35" s="60"/>
      <c r="V35" s="60"/>
      <c r="W35" s="60">
        <v>2610045</v>
      </c>
      <c r="X35" s="60">
        <v>7417500</v>
      </c>
      <c r="Y35" s="60">
        <v>-4807455</v>
      </c>
      <c r="Z35" s="140">
        <v>-64.81</v>
      </c>
      <c r="AA35" s="62">
        <v>14835000</v>
      </c>
    </row>
    <row r="36" spans="1:27" ht="12.75">
      <c r="A36" s="238" t="s">
        <v>139</v>
      </c>
      <c r="B36" s="149"/>
      <c r="C36" s="222">
        <f aca="true" t="shared" si="6" ref="C36:Y36">SUM(C32:C35)</f>
        <v>98685520</v>
      </c>
      <c r="D36" s="222">
        <f>SUM(D32:D35)</f>
        <v>0</v>
      </c>
      <c r="E36" s="218">
        <f t="shared" si="6"/>
        <v>107087267</v>
      </c>
      <c r="F36" s="220">
        <f t="shared" si="6"/>
        <v>107087267</v>
      </c>
      <c r="G36" s="220">
        <f t="shared" si="6"/>
        <v>891447</v>
      </c>
      <c r="H36" s="220">
        <f t="shared" si="6"/>
        <v>3485370</v>
      </c>
      <c r="I36" s="220">
        <f t="shared" si="6"/>
        <v>6008964</v>
      </c>
      <c r="J36" s="220">
        <f t="shared" si="6"/>
        <v>10385781</v>
      </c>
      <c r="K36" s="220">
        <f t="shared" si="6"/>
        <v>4477326</v>
      </c>
      <c r="L36" s="220">
        <f t="shared" si="6"/>
        <v>1739355</v>
      </c>
      <c r="M36" s="220">
        <f t="shared" si="6"/>
        <v>935175</v>
      </c>
      <c r="N36" s="220">
        <f t="shared" si="6"/>
        <v>7151856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17537637</v>
      </c>
      <c r="X36" s="220">
        <f t="shared" si="6"/>
        <v>53543634</v>
      </c>
      <c r="Y36" s="220">
        <f t="shared" si="6"/>
        <v>-36005997</v>
      </c>
      <c r="Z36" s="221">
        <f>+IF(X36&lt;&gt;0,+(Y36/X36)*100,0)</f>
        <v>-67.24608382016058</v>
      </c>
      <c r="AA36" s="239">
        <f>SUM(AA32:AA35)</f>
        <v>107087267</v>
      </c>
    </row>
    <row r="37" spans="1:27" ht="12.75">
      <c r="A37" s="150" t="s">
        <v>289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295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296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297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508173</v>
      </c>
      <c r="D6" s="155"/>
      <c r="E6" s="59">
        <v>1890000</v>
      </c>
      <c r="F6" s="60">
        <v>1890000</v>
      </c>
      <c r="G6" s="60">
        <v>1022065</v>
      </c>
      <c r="H6" s="60">
        <v>657288</v>
      </c>
      <c r="I6" s="60"/>
      <c r="J6" s="60"/>
      <c r="K6" s="60"/>
      <c r="L6" s="60"/>
      <c r="M6" s="60">
        <v>3053502</v>
      </c>
      <c r="N6" s="60">
        <v>3053502</v>
      </c>
      <c r="O6" s="60"/>
      <c r="P6" s="60"/>
      <c r="Q6" s="60"/>
      <c r="R6" s="60"/>
      <c r="S6" s="60"/>
      <c r="T6" s="60"/>
      <c r="U6" s="60"/>
      <c r="V6" s="60"/>
      <c r="W6" s="60">
        <v>3053502</v>
      </c>
      <c r="X6" s="60">
        <v>945000</v>
      </c>
      <c r="Y6" s="60">
        <v>2108502</v>
      </c>
      <c r="Z6" s="140">
        <v>223.12</v>
      </c>
      <c r="AA6" s="62">
        <v>1890000</v>
      </c>
    </row>
    <row r="7" spans="1:27" ht="12.75">
      <c r="A7" s="249" t="s">
        <v>144</v>
      </c>
      <c r="B7" s="182"/>
      <c r="C7" s="155">
        <v>12076473</v>
      </c>
      <c r="D7" s="155"/>
      <c r="E7" s="59">
        <v>19383067</v>
      </c>
      <c r="F7" s="60">
        <v>19383067</v>
      </c>
      <c r="G7" s="60">
        <v>50434271</v>
      </c>
      <c r="H7" s="60">
        <v>19622281</v>
      </c>
      <c r="I7" s="60"/>
      <c r="J7" s="60"/>
      <c r="K7" s="60"/>
      <c r="L7" s="60"/>
      <c r="M7" s="60">
        <v>12429251</v>
      </c>
      <c r="N7" s="60">
        <v>12429251</v>
      </c>
      <c r="O7" s="60"/>
      <c r="P7" s="60"/>
      <c r="Q7" s="60"/>
      <c r="R7" s="60"/>
      <c r="S7" s="60"/>
      <c r="T7" s="60"/>
      <c r="U7" s="60"/>
      <c r="V7" s="60"/>
      <c r="W7" s="60">
        <v>12429251</v>
      </c>
      <c r="X7" s="60">
        <v>9691534</v>
      </c>
      <c r="Y7" s="60">
        <v>2737717</v>
      </c>
      <c r="Z7" s="140">
        <v>28.25</v>
      </c>
      <c r="AA7" s="62">
        <v>19383067</v>
      </c>
    </row>
    <row r="8" spans="1:27" ht="12.75">
      <c r="A8" s="249" t="s">
        <v>145</v>
      </c>
      <c r="B8" s="182"/>
      <c r="C8" s="155">
        <v>47656488</v>
      </c>
      <c r="D8" s="155"/>
      <c r="E8" s="59">
        <v>61834699</v>
      </c>
      <c r="F8" s="60">
        <v>61834699</v>
      </c>
      <c r="G8" s="60">
        <v>92590787</v>
      </c>
      <c r="H8" s="60">
        <v>49496036</v>
      </c>
      <c r="I8" s="60"/>
      <c r="J8" s="60"/>
      <c r="K8" s="60"/>
      <c r="L8" s="60"/>
      <c r="M8" s="60">
        <v>41741136</v>
      </c>
      <c r="N8" s="60">
        <v>41741136</v>
      </c>
      <c r="O8" s="60"/>
      <c r="P8" s="60"/>
      <c r="Q8" s="60"/>
      <c r="R8" s="60"/>
      <c r="S8" s="60"/>
      <c r="T8" s="60"/>
      <c r="U8" s="60"/>
      <c r="V8" s="60"/>
      <c r="W8" s="60">
        <v>41741136</v>
      </c>
      <c r="X8" s="60">
        <v>30917350</v>
      </c>
      <c r="Y8" s="60">
        <v>10823786</v>
      </c>
      <c r="Z8" s="140">
        <v>35.01</v>
      </c>
      <c r="AA8" s="62">
        <v>61834699</v>
      </c>
    </row>
    <row r="9" spans="1:27" ht="12.75">
      <c r="A9" s="249" t="s">
        <v>146</v>
      </c>
      <c r="B9" s="182"/>
      <c r="C9" s="155">
        <v>30489659</v>
      </c>
      <c r="D9" s="155"/>
      <c r="E9" s="59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62"/>
    </row>
    <row r="10" spans="1:27" ht="12.7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>
        <v>169130</v>
      </c>
      <c r="D11" s="155"/>
      <c r="E11" s="59">
        <v>270100</v>
      </c>
      <c r="F11" s="60">
        <v>270100</v>
      </c>
      <c r="G11" s="60">
        <v>187763</v>
      </c>
      <c r="H11" s="60">
        <v>171893</v>
      </c>
      <c r="I11" s="60"/>
      <c r="J11" s="60"/>
      <c r="K11" s="60"/>
      <c r="L11" s="60"/>
      <c r="M11" s="60">
        <v>327451</v>
      </c>
      <c r="N11" s="60">
        <v>327451</v>
      </c>
      <c r="O11" s="60"/>
      <c r="P11" s="60"/>
      <c r="Q11" s="60"/>
      <c r="R11" s="60"/>
      <c r="S11" s="60"/>
      <c r="T11" s="60"/>
      <c r="U11" s="60"/>
      <c r="V11" s="60"/>
      <c r="W11" s="60">
        <v>327451</v>
      </c>
      <c r="X11" s="60">
        <v>135050</v>
      </c>
      <c r="Y11" s="60">
        <v>192401</v>
      </c>
      <c r="Z11" s="140">
        <v>142.47</v>
      </c>
      <c r="AA11" s="62">
        <v>270100</v>
      </c>
    </row>
    <row r="12" spans="1:27" ht="12.75">
      <c r="A12" s="250" t="s">
        <v>56</v>
      </c>
      <c r="B12" s="251"/>
      <c r="C12" s="168">
        <f aca="true" t="shared" si="0" ref="C12:Y12">SUM(C6:C11)</f>
        <v>90899923</v>
      </c>
      <c r="D12" s="168">
        <f>SUM(D6:D11)</f>
        <v>0</v>
      </c>
      <c r="E12" s="72">
        <f t="shared" si="0"/>
        <v>83377866</v>
      </c>
      <c r="F12" s="73">
        <f t="shared" si="0"/>
        <v>83377866</v>
      </c>
      <c r="G12" s="73">
        <f t="shared" si="0"/>
        <v>144234886</v>
      </c>
      <c r="H12" s="73">
        <f t="shared" si="0"/>
        <v>69947498</v>
      </c>
      <c r="I12" s="73">
        <f t="shared" si="0"/>
        <v>0</v>
      </c>
      <c r="J12" s="73">
        <f t="shared" si="0"/>
        <v>0</v>
      </c>
      <c r="K12" s="73">
        <f t="shared" si="0"/>
        <v>0</v>
      </c>
      <c r="L12" s="73">
        <f t="shared" si="0"/>
        <v>0</v>
      </c>
      <c r="M12" s="73">
        <f t="shared" si="0"/>
        <v>57551340</v>
      </c>
      <c r="N12" s="73">
        <f t="shared" si="0"/>
        <v>57551340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57551340</v>
      </c>
      <c r="X12" s="73">
        <f t="shared" si="0"/>
        <v>41688934</v>
      </c>
      <c r="Y12" s="73">
        <f t="shared" si="0"/>
        <v>15862406</v>
      </c>
      <c r="Z12" s="170">
        <f>+IF(X12&lt;&gt;0,+(Y12/X12)*100,0)</f>
        <v>38.04944017038191</v>
      </c>
      <c r="AA12" s="74">
        <f>SUM(AA6:AA11)</f>
        <v>83377866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>
        <v>29250200</v>
      </c>
      <c r="D17" s="155"/>
      <c r="E17" s="59">
        <v>29250200</v>
      </c>
      <c r="F17" s="60">
        <v>29250200</v>
      </c>
      <c r="G17" s="60">
        <v>29250200</v>
      </c>
      <c r="H17" s="60">
        <v>29250200</v>
      </c>
      <c r="I17" s="60"/>
      <c r="J17" s="60"/>
      <c r="K17" s="60"/>
      <c r="L17" s="60"/>
      <c r="M17" s="60">
        <v>29250200</v>
      </c>
      <c r="N17" s="60">
        <v>29250200</v>
      </c>
      <c r="O17" s="60"/>
      <c r="P17" s="60"/>
      <c r="Q17" s="60"/>
      <c r="R17" s="60"/>
      <c r="S17" s="60"/>
      <c r="T17" s="60"/>
      <c r="U17" s="60"/>
      <c r="V17" s="60"/>
      <c r="W17" s="60">
        <v>29250200</v>
      </c>
      <c r="X17" s="60">
        <v>14625100</v>
      </c>
      <c r="Y17" s="60">
        <v>14625100</v>
      </c>
      <c r="Z17" s="140">
        <v>100</v>
      </c>
      <c r="AA17" s="62">
        <v>29250200</v>
      </c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607331346</v>
      </c>
      <c r="D19" s="155"/>
      <c r="E19" s="59">
        <v>633992684</v>
      </c>
      <c r="F19" s="60">
        <v>633992684</v>
      </c>
      <c r="G19" s="60">
        <v>631938410</v>
      </c>
      <c r="H19" s="60">
        <v>613702626</v>
      </c>
      <c r="I19" s="60"/>
      <c r="J19" s="60"/>
      <c r="K19" s="60"/>
      <c r="L19" s="60"/>
      <c r="M19" s="60">
        <v>636242831</v>
      </c>
      <c r="N19" s="60">
        <v>636242831</v>
      </c>
      <c r="O19" s="60"/>
      <c r="P19" s="60"/>
      <c r="Q19" s="60"/>
      <c r="R19" s="60"/>
      <c r="S19" s="60"/>
      <c r="T19" s="60"/>
      <c r="U19" s="60"/>
      <c r="V19" s="60"/>
      <c r="W19" s="60">
        <v>636242831</v>
      </c>
      <c r="X19" s="60">
        <v>316996342</v>
      </c>
      <c r="Y19" s="60">
        <v>319246489</v>
      </c>
      <c r="Z19" s="140">
        <v>100.71</v>
      </c>
      <c r="AA19" s="62">
        <v>633992684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4248888</v>
      </c>
      <c r="D22" s="155"/>
      <c r="E22" s="59">
        <v>1838035</v>
      </c>
      <c r="F22" s="60">
        <v>1838035</v>
      </c>
      <c r="G22" s="60">
        <v>5117495</v>
      </c>
      <c r="H22" s="60">
        <v>4705688</v>
      </c>
      <c r="I22" s="60"/>
      <c r="J22" s="60"/>
      <c r="K22" s="60"/>
      <c r="L22" s="60"/>
      <c r="M22" s="60">
        <v>6449445</v>
      </c>
      <c r="N22" s="60">
        <v>6449445</v>
      </c>
      <c r="O22" s="60"/>
      <c r="P22" s="60"/>
      <c r="Q22" s="60"/>
      <c r="R22" s="60"/>
      <c r="S22" s="60"/>
      <c r="T22" s="60"/>
      <c r="U22" s="60"/>
      <c r="V22" s="60"/>
      <c r="W22" s="60">
        <v>6449445</v>
      </c>
      <c r="X22" s="60">
        <v>919018</v>
      </c>
      <c r="Y22" s="60">
        <v>5530427</v>
      </c>
      <c r="Z22" s="140">
        <v>601.78</v>
      </c>
      <c r="AA22" s="62">
        <v>1838035</v>
      </c>
    </row>
    <row r="23" spans="1:27" ht="12.75">
      <c r="A23" s="249" t="s">
        <v>158</v>
      </c>
      <c r="B23" s="182"/>
      <c r="C23" s="155">
        <v>322483</v>
      </c>
      <c r="D23" s="155"/>
      <c r="E23" s="59">
        <v>322483</v>
      </c>
      <c r="F23" s="60">
        <v>322483</v>
      </c>
      <c r="G23" s="159">
        <v>322433</v>
      </c>
      <c r="H23" s="159">
        <v>322483</v>
      </c>
      <c r="I23" s="159"/>
      <c r="J23" s="60"/>
      <c r="K23" s="159"/>
      <c r="L23" s="159"/>
      <c r="M23" s="60">
        <v>322483</v>
      </c>
      <c r="N23" s="159">
        <v>322483</v>
      </c>
      <c r="O23" s="159"/>
      <c r="P23" s="159"/>
      <c r="Q23" s="60"/>
      <c r="R23" s="159"/>
      <c r="S23" s="159"/>
      <c r="T23" s="60"/>
      <c r="U23" s="159"/>
      <c r="V23" s="159"/>
      <c r="W23" s="159">
        <v>322483</v>
      </c>
      <c r="X23" s="60">
        <v>161242</v>
      </c>
      <c r="Y23" s="159">
        <v>161241</v>
      </c>
      <c r="Z23" s="141">
        <v>100</v>
      </c>
      <c r="AA23" s="225">
        <v>322483</v>
      </c>
    </row>
    <row r="24" spans="1:27" ht="12.75">
      <c r="A24" s="250" t="s">
        <v>57</v>
      </c>
      <c r="B24" s="253"/>
      <c r="C24" s="168">
        <f aca="true" t="shared" si="1" ref="C24:Y24">SUM(C15:C23)</f>
        <v>641152917</v>
      </c>
      <c r="D24" s="168">
        <f>SUM(D15:D23)</f>
        <v>0</v>
      </c>
      <c r="E24" s="76">
        <f t="shared" si="1"/>
        <v>665403402</v>
      </c>
      <c r="F24" s="77">
        <f t="shared" si="1"/>
        <v>665403402</v>
      </c>
      <c r="G24" s="77">
        <f t="shared" si="1"/>
        <v>666628538</v>
      </c>
      <c r="H24" s="77">
        <f t="shared" si="1"/>
        <v>647980997</v>
      </c>
      <c r="I24" s="77">
        <f t="shared" si="1"/>
        <v>0</v>
      </c>
      <c r="J24" s="77">
        <f t="shared" si="1"/>
        <v>0</v>
      </c>
      <c r="K24" s="77">
        <f t="shared" si="1"/>
        <v>0</v>
      </c>
      <c r="L24" s="77">
        <f t="shared" si="1"/>
        <v>0</v>
      </c>
      <c r="M24" s="77">
        <f t="shared" si="1"/>
        <v>672264959</v>
      </c>
      <c r="N24" s="77">
        <f t="shared" si="1"/>
        <v>672264959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672264959</v>
      </c>
      <c r="X24" s="77">
        <f t="shared" si="1"/>
        <v>332701702</v>
      </c>
      <c r="Y24" s="77">
        <f t="shared" si="1"/>
        <v>339563257</v>
      </c>
      <c r="Z24" s="212">
        <f>+IF(X24&lt;&gt;0,+(Y24/X24)*100,0)</f>
        <v>102.06237448102986</v>
      </c>
      <c r="AA24" s="79">
        <f>SUM(AA15:AA23)</f>
        <v>665403402</v>
      </c>
    </row>
    <row r="25" spans="1:27" ht="12.75">
      <c r="A25" s="250" t="s">
        <v>159</v>
      </c>
      <c r="B25" s="251"/>
      <c r="C25" s="168">
        <f aca="true" t="shared" si="2" ref="C25:Y25">+C12+C24</f>
        <v>732052840</v>
      </c>
      <c r="D25" s="168">
        <f>+D12+D24</f>
        <v>0</v>
      </c>
      <c r="E25" s="72">
        <f t="shared" si="2"/>
        <v>748781268</v>
      </c>
      <c r="F25" s="73">
        <f t="shared" si="2"/>
        <v>748781268</v>
      </c>
      <c r="G25" s="73">
        <f t="shared" si="2"/>
        <v>810863424</v>
      </c>
      <c r="H25" s="73">
        <f t="shared" si="2"/>
        <v>717928495</v>
      </c>
      <c r="I25" s="73">
        <f t="shared" si="2"/>
        <v>0</v>
      </c>
      <c r="J25" s="73">
        <f t="shared" si="2"/>
        <v>0</v>
      </c>
      <c r="K25" s="73">
        <f t="shared" si="2"/>
        <v>0</v>
      </c>
      <c r="L25" s="73">
        <f t="shared" si="2"/>
        <v>0</v>
      </c>
      <c r="M25" s="73">
        <f t="shared" si="2"/>
        <v>729816299</v>
      </c>
      <c r="N25" s="73">
        <f t="shared" si="2"/>
        <v>729816299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729816299</v>
      </c>
      <c r="X25" s="73">
        <f t="shared" si="2"/>
        <v>374390636</v>
      </c>
      <c r="Y25" s="73">
        <f t="shared" si="2"/>
        <v>355425663</v>
      </c>
      <c r="Z25" s="170">
        <f>+IF(X25&lt;&gt;0,+(Y25/X25)*100,0)</f>
        <v>94.93444248429334</v>
      </c>
      <c r="AA25" s="74">
        <f>+AA12+AA24</f>
        <v>748781268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>
        <v>1150030</v>
      </c>
      <c r="D30" s="155"/>
      <c r="E30" s="59">
        <v>4596000</v>
      </c>
      <c r="F30" s="60">
        <v>4596000</v>
      </c>
      <c r="G30" s="60">
        <v>364098</v>
      </c>
      <c r="H30" s="60">
        <v>1014197</v>
      </c>
      <c r="I30" s="60"/>
      <c r="J30" s="60"/>
      <c r="K30" s="60"/>
      <c r="L30" s="60"/>
      <c r="M30" s="60">
        <v>701120</v>
      </c>
      <c r="N30" s="60">
        <v>701120</v>
      </c>
      <c r="O30" s="60"/>
      <c r="P30" s="60"/>
      <c r="Q30" s="60"/>
      <c r="R30" s="60"/>
      <c r="S30" s="60"/>
      <c r="T30" s="60"/>
      <c r="U30" s="60"/>
      <c r="V30" s="60"/>
      <c r="W30" s="60">
        <v>701120</v>
      </c>
      <c r="X30" s="60">
        <v>2298000</v>
      </c>
      <c r="Y30" s="60">
        <v>-1596880</v>
      </c>
      <c r="Z30" s="140">
        <v>-69.49</v>
      </c>
      <c r="AA30" s="62">
        <v>4596000</v>
      </c>
    </row>
    <row r="31" spans="1:27" ht="12.75">
      <c r="A31" s="249" t="s">
        <v>163</v>
      </c>
      <c r="B31" s="182"/>
      <c r="C31" s="155">
        <v>63693</v>
      </c>
      <c r="D31" s="155"/>
      <c r="E31" s="59">
        <v>56392</v>
      </c>
      <c r="F31" s="60">
        <v>56392</v>
      </c>
      <c r="G31" s="60">
        <v>59282</v>
      </c>
      <c r="H31" s="60">
        <v>67623</v>
      </c>
      <c r="I31" s="60"/>
      <c r="J31" s="60"/>
      <c r="K31" s="60"/>
      <c r="L31" s="60"/>
      <c r="M31" s="60">
        <v>64524</v>
      </c>
      <c r="N31" s="60">
        <v>64524</v>
      </c>
      <c r="O31" s="60"/>
      <c r="P31" s="60"/>
      <c r="Q31" s="60"/>
      <c r="R31" s="60"/>
      <c r="S31" s="60"/>
      <c r="T31" s="60"/>
      <c r="U31" s="60"/>
      <c r="V31" s="60"/>
      <c r="W31" s="60">
        <v>64524</v>
      </c>
      <c r="X31" s="60">
        <v>28196</v>
      </c>
      <c r="Y31" s="60">
        <v>36328</v>
      </c>
      <c r="Z31" s="140">
        <v>128.84</v>
      </c>
      <c r="AA31" s="62">
        <v>56392</v>
      </c>
    </row>
    <row r="32" spans="1:27" ht="12.75">
      <c r="A32" s="249" t="s">
        <v>164</v>
      </c>
      <c r="B32" s="182"/>
      <c r="C32" s="155">
        <v>59582084</v>
      </c>
      <c r="D32" s="155"/>
      <c r="E32" s="59">
        <v>25618000</v>
      </c>
      <c r="F32" s="60">
        <v>25618000</v>
      </c>
      <c r="G32" s="60">
        <v>83318911</v>
      </c>
      <c r="H32" s="60">
        <v>45589060</v>
      </c>
      <c r="I32" s="60"/>
      <c r="J32" s="60"/>
      <c r="K32" s="60"/>
      <c r="L32" s="60"/>
      <c r="M32" s="60">
        <v>56282069</v>
      </c>
      <c r="N32" s="60">
        <v>56282069</v>
      </c>
      <c r="O32" s="60"/>
      <c r="P32" s="60"/>
      <c r="Q32" s="60"/>
      <c r="R32" s="60"/>
      <c r="S32" s="60"/>
      <c r="T32" s="60"/>
      <c r="U32" s="60"/>
      <c r="V32" s="60"/>
      <c r="W32" s="60">
        <v>56282069</v>
      </c>
      <c r="X32" s="60">
        <v>12809000</v>
      </c>
      <c r="Y32" s="60">
        <v>43473069</v>
      </c>
      <c r="Z32" s="140">
        <v>339.39</v>
      </c>
      <c r="AA32" s="62">
        <v>25618000</v>
      </c>
    </row>
    <row r="33" spans="1:27" ht="12.75">
      <c r="A33" s="249" t="s">
        <v>165</v>
      </c>
      <c r="B33" s="182"/>
      <c r="C33" s="155">
        <v>779626</v>
      </c>
      <c r="D33" s="155"/>
      <c r="E33" s="59"/>
      <c r="F33" s="60"/>
      <c r="G33" s="60">
        <v>606757</v>
      </c>
      <c r="H33" s="60">
        <v>5062054</v>
      </c>
      <c r="I33" s="60"/>
      <c r="J33" s="60"/>
      <c r="K33" s="60"/>
      <c r="L33" s="60"/>
      <c r="M33" s="60">
        <v>779626</v>
      </c>
      <c r="N33" s="60">
        <v>779626</v>
      </c>
      <c r="O33" s="60"/>
      <c r="P33" s="60"/>
      <c r="Q33" s="60"/>
      <c r="R33" s="60"/>
      <c r="S33" s="60"/>
      <c r="T33" s="60"/>
      <c r="U33" s="60"/>
      <c r="V33" s="60"/>
      <c r="W33" s="60">
        <v>779626</v>
      </c>
      <c r="X33" s="60"/>
      <c r="Y33" s="60">
        <v>779626</v>
      </c>
      <c r="Z33" s="140"/>
      <c r="AA33" s="62"/>
    </row>
    <row r="34" spans="1:27" ht="12.75">
      <c r="A34" s="250" t="s">
        <v>58</v>
      </c>
      <c r="B34" s="251"/>
      <c r="C34" s="168">
        <f aca="true" t="shared" si="3" ref="C34:Y34">SUM(C29:C33)</f>
        <v>61575433</v>
      </c>
      <c r="D34" s="168">
        <f>SUM(D29:D33)</f>
        <v>0</v>
      </c>
      <c r="E34" s="72">
        <f t="shared" si="3"/>
        <v>30270392</v>
      </c>
      <c r="F34" s="73">
        <f t="shared" si="3"/>
        <v>30270392</v>
      </c>
      <c r="G34" s="73">
        <f t="shared" si="3"/>
        <v>84349048</v>
      </c>
      <c r="H34" s="73">
        <f t="shared" si="3"/>
        <v>51732934</v>
      </c>
      <c r="I34" s="73">
        <f t="shared" si="3"/>
        <v>0</v>
      </c>
      <c r="J34" s="73">
        <f t="shared" si="3"/>
        <v>0</v>
      </c>
      <c r="K34" s="73">
        <f t="shared" si="3"/>
        <v>0</v>
      </c>
      <c r="L34" s="73">
        <f t="shared" si="3"/>
        <v>0</v>
      </c>
      <c r="M34" s="73">
        <f t="shared" si="3"/>
        <v>57827339</v>
      </c>
      <c r="N34" s="73">
        <f t="shared" si="3"/>
        <v>57827339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57827339</v>
      </c>
      <c r="X34" s="73">
        <f t="shared" si="3"/>
        <v>15135196</v>
      </c>
      <c r="Y34" s="73">
        <f t="shared" si="3"/>
        <v>42692143</v>
      </c>
      <c r="Z34" s="170">
        <f>+IF(X34&lt;&gt;0,+(Y34/X34)*100,0)</f>
        <v>282.07195334635907</v>
      </c>
      <c r="AA34" s="74">
        <f>SUM(AA29:AA33)</f>
        <v>30270392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>
        <v>1213811</v>
      </c>
      <c r="D37" s="155"/>
      <c r="E37" s="59">
        <v>14054000</v>
      </c>
      <c r="F37" s="60">
        <v>14054000</v>
      </c>
      <c r="G37" s="60"/>
      <c r="H37" s="60">
        <v>1213812</v>
      </c>
      <c r="I37" s="60"/>
      <c r="J37" s="60"/>
      <c r="K37" s="60"/>
      <c r="L37" s="60"/>
      <c r="M37" s="60">
        <v>1213813</v>
      </c>
      <c r="N37" s="60">
        <v>1213813</v>
      </c>
      <c r="O37" s="60"/>
      <c r="P37" s="60"/>
      <c r="Q37" s="60"/>
      <c r="R37" s="60"/>
      <c r="S37" s="60"/>
      <c r="T37" s="60"/>
      <c r="U37" s="60"/>
      <c r="V37" s="60"/>
      <c r="W37" s="60">
        <v>1213813</v>
      </c>
      <c r="X37" s="60">
        <v>7027000</v>
      </c>
      <c r="Y37" s="60">
        <v>-5813187</v>
      </c>
      <c r="Z37" s="140">
        <v>-82.73</v>
      </c>
      <c r="AA37" s="62">
        <v>14054000</v>
      </c>
    </row>
    <row r="38" spans="1:27" ht="12.75">
      <c r="A38" s="249" t="s">
        <v>165</v>
      </c>
      <c r="B38" s="182"/>
      <c r="C38" s="155">
        <v>18218585</v>
      </c>
      <c r="D38" s="155"/>
      <c r="E38" s="59">
        <v>18347178</v>
      </c>
      <c r="F38" s="60">
        <v>18347178</v>
      </c>
      <c r="G38" s="60">
        <v>16004113</v>
      </c>
      <c r="H38" s="60">
        <v>13936157</v>
      </c>
      <c r="I38" s="60"/>
      <c r="J38" s="60"/>
      <c r="K38" s="60"/>
      <c r="L38" s="60"/>
      <c r="M38" s="60">
        <v>19685503</v>
      </c>
      <c r="N38" s="60">
        <v>19685503</v>
      </c>
      <c r="O38" s="60"/>
      <c r="P38" s="60"/>
      <c r="Q38" s="60"/>
      <c r="R38" s="60"/>
      <c r="S38" s="60"/>
      <c r="T38" s="60"/>
      <c r="U38" s="60"/>
      <c r="V38" s="60"/>
      <c r="W38" s="60">
        <v>19685503</v>
      </c>
      <c r="X38" s="60">
        <v>9173589</v>
      </c>
      <c r="Y38" s="60">
        <v>10511914</v>
      </c>
      <c r="Z38" s="140">
        <v>114.59</v>
      </c>
      <c r="AA38" s="62">
        <v>18347178</v>
      </c>
    </row>
    <row r="39" spans="1:27" ht="12.75">
      <c r="A39" s="250" t="s">
        <v>59</v>
      </c>
      <c r="B39" s="253"/>
      <c r="C39" s="168">
        <f aca="true" t="shared" si="4" ref="C39:Y39">SUM(C37:C38)</f>
        <v>19432396</v>
      </c>
      <c r="D39" s="168">
        <f>SUM(D37:D38)</f>
        <v>0</v>
      </c>
      <c r="E39" s="76">
        <f t="shared" si="4"/>
        <v>32401178</v>
      </c>
      <c r="F39" s="77">
        <f t="shared" si="4"/>
        <v>32401178</v>
      </c>
      <c r="G39" s="77">
        <f t="shared" si="4"/>
        <v>16004113</v>
      </c>
      <c r="H39" s="77">
        <f t="shared" si="4"/>
        <v>15149969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20899316</v>
      </c>
      <c r="N39" s="77">
        <f t="shared" si="4"/>
        <v>20899316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20899316</v>
      </c>
      <c r="X39" s="77">
        <f t="shared" si="4"/>
        <v>16200589</v>
      </c>
      <c r="Y39" s="77">
        <f t="shared" si="4"/>
        <v>4698727</v>
      </c>
      <c r="Z39" s="212">
        <f>+IF(X39&lt;&gt;0,+(Y39/X39)*100,0)</f>
        <v>29.003433146782502</v>
      </c>
      <c r="AA39" s="79">
        <f>SUM(AA37:AA38)</f>
        <v>32401178</v>
      </c>
    </row>
    <row r="40" spans="1:27" ht="12.75">
      <c r="A40" s="250" t="s">
        <v>167</v>
      </c>
      <c r="B40" s="251"/>
      <c r="C40" s="168">
        <f aca="true" t="shared" si="5" ref="C40:Y40">+C34+C39</f>
        <v>81007829</v>
      </c>
      <c r="D40" s="168">
        <f>+D34+D39</f>
        <v>0</v>
      </c>
      <c r="E40" s="72">
        <f t="shared" si="5"/>
        <v>62671570</v>
      </c>
      <c r="F40" s="73">
        <f t="shared" si="5"/>
        <v>62671570</v>
      </c>
      <c r="G40" s="73">
        <f t="shared" si="5"/>
        <v>100353161</v>
      </c>
      <c r="H40" s="73">
        <f t="shared" si="5"/>
        <v>66882903</v>
      </c>
      <c r="I40" s="73">
        <f t="shared" si="5"/>
        <v>0</v>
      </c>
      <c r="J40" s="73">
        <f t="shared" si="5"/>
        <v>0</v>
      </c>
      <c r="K40" s="73">
        <f t="shared" si="5"/>
        <v>0</v>
      </c>
      <c r="L40" s="73">
        <f t="shared" si="5"/>
        <v>0</v>
      </c>
      <c r="M40" s="73">
        <f t="shared" si="5"/>
        <v>78726655</v>
      </c>
      <c r="N40" s="73">
        <f t="shared" si="5"/>
        <v>78726655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78726655</v>
      </c>
      <c r="X40" s="73">
        <f t="shared" si="5"/>
        <v>31335785</v>
      </c>
      <c r="Y40" s="73">
        <f t="shared" si="5"/>
        <v>47390870</v>
      </c>
      <c r="Z40" s="170">
        <f>+IF(X40&lt;&gt;0,+(Y40/X40)*100,0)</f>
        <v>151.23562406367031</v>
      </c>
      <c r="AA40" s="74">
        <f>+AA34+AA39</f>
        <v>62671570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651045011</v>
      </c>
      <c r="D42" s="257">
        <f>+D25-D40</f>
        <v>0</v>
      </c>
      <c r="E42" s="258">
        <f t="shared" si="6"/>
        <v>686109698</v>
      </c>
      <c r="F42" s="259">
        <f t="shared" si="6"/>
        <v>686109698</v>
      </c>
      <c r="G42" s="259">
        <f t="shared" si="6"/>
        <v>710510263</v>
      </c>
      <c r="H42" s="259">
        <f t="shared" si="6"/>
        <v>651045592</v>
      </c>
      <c r="I42" s="259">
        <f t="shared" si="6"/>
        <v>0</v>
      </c>
      <c r="J42" s="259">
        <f t="shared" si="6"/>
        <v>0</v>
      </c>
      <c r="K42" s="259">
        <f t="shared" si="6"/>
        <v>0</v>
      </c>
      <c r="L42" s="259">
        <f t="shared" si="6"/>
        <v>0</v>
      </c>
      <c r="M42" s="259">
        <f t="shared" si="6"/>
        <v>651089644</v>
      </c>
      <c r="N42" s="259">
        <f t="shared" si="6"/>
        <v>651089644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651089644</v>
      </c>
      <c r="X42" s="259">
        <f t="shared" si="6"/>
        <v>343054851</v>
      </c>
      <c r="Y42" s="259">
        <f t="shared" si="6"/>
        <v>308034793</v>
      </c>
      <c r="Z42" s="260">
        <f>+IF(X42&lt;&gt;0,+(Y42/X42)*100,0)</f>
        <v>89.79170301836076</v>
      </c>
      <c r="AA42" s="261">
        <f>+AA25-AA40</f>
        <v>686109698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651045011</v>
      </c>
      <c r="D45" s="155"/>
      <c r="E45" s="59">
        <v>686109698</v>
      </c>
      <c r="F45" s="60">
        <v>686109698</v>
      </c>
      <c r="G45" s="60">
        <v>710510263</v>
      </c>
      <c r="H45" s="60">
        <v>651045592</v>
      </c>
      <c r="I45" s="60"/>
      <c r="J45" s="60"/>
      <c r="K45" s="60"/>
      <c r="L45" s="60"/>
      <c r="M45" s="60">
        <v>651089644</v>
      </c>
      <c r="N45" s="60">
        <v>651089644</v>
      </c>
      <c r="O45" s="60"/>
      <c r="P45" s="60"/>
      <c r="Q45" s="60"/>
      <c r="R45" s="60"/>
      <c r="S45" s="60"/>
      <c r="T45" s="60"/>
      <c r="U45" s="60"/>
      <c r="V45" s="60"/>
      <c r="W45" s="60">
        <v>651089644</v>
      </c>
      <c r="X45" s="60">
        <v>343054849</v>
      </c>
      <c r="Y45" s="60">
        <v>308034795</v>
      </c>
      <c r="Z45" s="139">
        <v>89.79</v>
      </c>
      <c r="AA45" s="62">
        <v>686109698</v>
      </c>
    </row>
    <row r="46" spans="1:27" ht="12.7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651045011</v>
      </c>
      <c r="D48" s="217">
        <f>SUM(D45:D47)</f>
        <v>0</v>
      </c>
      <c r="E48" s="264">
        <f t="shared" si="7"/>
        <v>686109698</v>
      </c>
      <c r="F48" s="219">
        <f t="shared" si="7"/>
        <v>686109698</v>
      </c>
      <c r="G48" s="219">
        <f t="shared" si="7"/>
        <v>710510263</v>
      </c>
      <c r="H48" s="219">
        <f t="shared" si="7"/>
        <v>651045592</v>
      </c>
      <c r="I48" s="219">
        <f t="shared" si="7"/>
        <v>0</v>
      </c>
      <c r="J48" s="219">
        <f t="shared" si="7"/>
        <v>0</v>
      </c>
      <c r="K48" s="219">
        <f t="shared" si="7"/>
        <v>0</v>
      </c>
      <c r="L48" s="219">
        <f t="shared" si="7"/>
        <v>0</v>
      </c>
      <c r="M48" s="219">
        <f t="shared" si="7"/>
        <v>651089644</v>
      </c>
      <c r="N48" s="219">
        <f t="shared" si="7"/>
        <v>651089644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651089644</v>
      </c>
      <c r="X48" s="219">
        <f t="shared" si="7"/>
        <v>343054849</v>
      </c>
      <c r="Y48" s="219">
        <f t="shared" si="7"/>
        <v>308034795</v>
      </c>
      <c r="Z48" s="265">
        <f>+IF(X48&lt;&gt;0,+(Y48/X48)*100,0)</f>
        <v>89.79170412484098</v>
      </c>
      <c r="AA48" s="232">
        <f>SUM(AA45:AA47)</f>
        <v>686109698</v>
      </c>
    </row>
    <row r="49" spans="1:27" ht="12.75">
      <c r="A49" s="266" t="s">
        <v>289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26729850</v>
      </c>
      <c r="D6" s="155"/>
      <c r="E6" s="59">
        <v>32209916</v>
      </c>
      <c r="F6" s="60">
        <v>32209916</v>
      </c>
      <c r="G6" s="60">
        <v>2008843</v>
      </c>
      <c r="H6" s="60">
        <v>9938327</v>
      </c>
      <c r="I6" s="60">
        <v>10057083</v>
      </c>
      <c r="J6" s="60">
        <v>22004253</v>
      </c>
      <c r="K6" s="60">
        <v>1546844</v>
      </c>
      <c r="L6" s="60">
        <v>1617065</v>
      </c>
      <c r="M6" s="60">
        <v>1246411</v>
      </c>
      <c r="N6" s="60">
        <v>4410320</v>
      </c>
      <c r="O6" s="60"/>
      <c r="P6" s="60"/>
      <c r="Q6" s="60"/>
      <c r="R6" s="60"/>
      <c r="S6" s="60"/>
      <c r="T6" s="60"/>
      <c r="U6" s="60"/>
      <c r="V6" s="60"/>
      <c r="W6" s="60">
        <v>26414573</v>
      </c>
      <c r="X6" s="60">
        <v>21747541</v>
      </c>
      <c r="Y6" s="60">
        <v>4667032</v>
      </c>
      <c r="Z6" s="140">
        <v>21.46</v>
      </c>
      <c r="AA6" s="62">
        <v>32209916</v>
      </c>
    </row>
    <row r="7" spans="1:27" ht="12.75">
      <c r="A7" s="249" t="s">
        <v>32</v>
      </c>
      <c r="B7" s="182"/>
      <c r="C7" s="155">
        <v>17748786</v>
      </c>
      <c r="D7" s="155"/>
      <c r="E7" s="59">
        <v>21956961</v>
      </c>
      <c r="F7" s="60">
        <v>21956961</v>
      </c>
      <c r="G7" s="60">
        <v>1799699</v>
      </c>
      <c r="H7" s="60">
        <v>2453961</v>
      </c>
      <c r="I7" s="60">
        <v>2358797</v>
      </c>
      <c r="J7" s="60">
        <v>6612457</v>
      </c>
      <c r="K7" s="60">
        <v>1718988</v>
      </c>
      <c r="L7" s="60">
        <v>1241207</v>
      </c>
      <c r="M7" s="60">
        <v>1087349</v>
      </c>
      <c r="N7" s="60">
        <v>4047544</v>
      </c>
      <c r="O7" s="60"/>
      <c r="P7" s="60"/>
      <c r="Q7" s="60"/>
      <c r="R7" s="60"/>
      <c r="S7" s="60"/>
      <c r="T7" s="60"/>
      <c r="U7" s="60"/>
      <c r="V7" s="60"/>
      <c r="W7" s="60">
        <v>10660001</v>
      </c>
      <c r="X7" s="60">
        <v>11993217</v>
      </c>
      <c r="Y7" s="60">
        <v>-1333216</v>
      </c>
      <c r="Z7" s="140">
        <v>-11.12</v>
      </c>
      <c r="AA7" s="62">
        <v>21956961</v>
      </c>
    </row>
    <row r="8" spans="1:27" ht="12.75">
      <c r="A8" s="249" t="s">
        <v>178</v>
      </c>
      <c r="B8" s="182"/>
      <c r="C8" s="155">
        <v>4905534</v>
      </c>
      <c r="D8" s="155"/>
      <c r="E8" s="59">
        <v>74475450</v>
      </c>
      <c r="F8" s="60">
        <v>74475450</v>
      </c>
      <c r="G8" s="60">
        <v>19823194</v>
      </c>
      <c r="H8" s="60">
        <v>302152</v>
      </c>
      <c r="I8" s="60">
        <v>19527389</v>
      </c>
      <c r="J8" s="60">
        <v>39652735</v>
      </c>
      <c r="K8" s="60">
        <v>17530121</v>
      </c>
      <c r="L8" s="60">
        <v>28836444</v>
      </c>
      <c r="M8" s="60">
        <v>5071894</v>
      </c>
      <c r="N8" s="60">
        <v>51438459</v>
      </c>
      <c r="O8" s="60"/>
      <c r="P8" s="60"/>
      <c r="Q8" s="60"/>
      <c r="R8" s="60"/>
      <c r="S8" s="60"/>
      <c r="T8" s="60"/>
      <c r="U8" s="60"/>
      <c r="V8" s="60"/>
      <c r="W8" s="60">
        <v>91091194</v>
      </c>
      <c r="X8" s="60">
        <v>37682739</v>
      </c>
      <c r="Y8" s="60">
        <v>53408455</v>
      </c>
      <c r="Z8" s="140">
        <v>141.73</v>
      </c>
      <c r="AA8" s="62">
        <v>74475450</v>
      </c>
    </row>
    <row r="9" spans="1:27" ht="12.75">
      <c r="A9" s="249" t="s">
        <v>179</v>
      </c>
      <c r="B9" s="182"/>
      <c r="C9" s="155">
        <v>74866344</v>
      </c>
      <c r="D9" s="155"/>
      <c r="E9" s="59">
        <v>94751301</v>
      </c>
      <c r="F9" s="60">
        <v>94751301</v>
      </c>
      <c r="G9" s="60">
        <v>30315050</v>
      </c>
      <c r="H9" s="60">
        <v>2665000</v>
      </c>
      <c r="I9" s="60"/>
      <c r="J9" s="60">
        <v>32980050</v>
      </c>
      <c r="K9" s="60">
        <v>1527050</v>
      </c>
      <c r="L9" s="60">
        <v>450000</v>
      </c>
      <c r="M9" s="60">
        <v>21900000</v>
      </c>
      <c r="N9" s="60">
        <v>23877050</v>
      </c>
      <c r="O9" s="60"/>
      <c r="P9" s="60"/>
      <c r="Q9" s="60"/>
      <c r="R9" s="60"/>
      <c r="S9" s="60"/>
      <c r="T9" s="60"/>
      <c r="U9" s="60"/>
      <c r="V9" s="60"/>
      <c r="W9" s="60">
        <v>56857100</v>
      </c>
      <c r="X9" s="60">
        <v>59622553</v>
      </c>
      <c r="Y9" s="60">
        <v>-2765453</v>
      </c>
      <c r="Z9" s="140">
        <v>-4.64</v>
      </c>
      <c r="AA9" s="62">
        <v>94751301</v>
      </c>
    </row>
    <row r="10" spans="1:27" ht="12.75">
      <c r="A10" s="249" t="s">
        <v>180</v>
      </c>
      <c r="B10" s="182"/>
      <c r="C10" s="155">
        <v>96311522</v>
      </c>
      <c r="D10" s="155"/>
      <c r="E10" s="59">
        <v>62482000</v>
      </c>
      <c r="F10" s="60">
        <v>62482000</v>
      </c>
      <c r="G10" s="60">
        <v>18934039</v>
      </c>
      <c r="H10" s="60">
        <v>4831338</v>
      </c>
      <c r="I10" s="60"/>
      <c r="J10" s="60">
        <v>23765377</v>
      </c>
      <c r="K10" s="60">
        <v>2731000</v>
      </c>
      <c r="L10" s="60"/>
      <c r="M10" s="60">
        <v>6481914</v>
      </c>
      <c r="N10" s="60">
        <v>9212914</v>
      </c>
      <c r="O10" s="60"/>
      <c r="P10" s="60"/>
      <c r="Q10" s="60"/>
      <c r="R10" s="60"/>
      <c r="S10" s="60"/>
      <c r="T10" s="60"/>
      <c r="U10" s="60"/>
      <c r="V10" s="60"/>
      <c r="W10" s="60">
        <v>32978291</v>
      </c>
      <c r="X10" s="60">
        <v>47408797</v>
      </c>
      <c r="Y10" s="60">
        <v>-14430506</v>
      </c>
      <c r="Z10" s="140">
        <v>-30.44</v>
      </c>
      <c r="AA10" s="62">
        <v>62482000</v>
      </c>
    </row>
    <row r="11" spans="1:27" ht="12.75">
      <c r="A11" s="249" t="s">
        <v>181</v>
      </c>
      <c r="B11" s="182"/>
      <c r="C11" s="155">
        <v>1498102</v>
      </c>
      <c r="D11" s="155"/>
      <c r="E11" s="59">
        <v>3752190</v>
      </c>
      <c r="F11" s="60">
        <v>3752190</v>
      </c>
      <c r="G11" s="60">
        <v>2641</v>
      </c>
      <c r="H11" s="60"/>
      <c r="I11" s="60">
        <v>5198</v>
      </c>
      <c r="J11" s="60">
        <v>7839</v>
      </c>
      <c r="K11" s="60">
        <v>3035</v>
      </c>
      <c r="L11" s="60">
        <v>11904</v>
      </c>
      <c r="M11" s="60">
        <v>1817</v>
      </c>
      <c r="N11" s="60">
        <v>16756</v>
      </c>
      <c r="O11" s="60"/>
      <c r="P11" s="60"/>
      <c r="Q11" s="60"/>
      <c r="R11" s="60"/>
      <c r="S11" s="60"/>
      <c r="T11" s="60"/>
      <c r="U11" s="60"/>
      <c r="V11" s="60"/>
      <c r="W11" s="60">
        <v>24595</v>
      </c>
      <c r="X11" s="60">
        <v>1014369</v>
      </c>
      <c r="Y11" s="60">
        <v>-989774</v>
      </c>
      <c r="Z11" s="140">
        <v>-97.58</v>
      </c>
      <c r="AA11" s="62">
        <v>3752190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-124254793</v>
      </c>
      <c r="D14" s="155"/>
      <c r="E14" s="59">
        <v>-176615754</v>
      </c>
      <c r="F14" s="60">
        <v>-176615754</v>
      </c>
      <c r="G14" s="60">
        <v>-62203996</v>
      </c>
      <c r="H14" s="60">
        <v>-16961364</v>
      </c>
      <c r="I14" s="60">
        <v>-24956262</v>
      </c>
      <c r="J14" s="60">
        <v>-104121622</v>
      </c>
      <c r="K14" s="60">
        <v>-19338782</v>
      </c>
      <c r="L14" s="60">
        <v>-32497899</v>
      </c>
      <c r="M14" s="60">
        <v>-25422469</v>
      </c>
      <c r="N14" s="60">
        <v>-77259150</v>
      </c>
      <c r="O14" s="60"/>
      <c r="P14" s="60"/>
      <c r="Q14" s="60"/>
      <c r="R14" s="60"/>
      <c r="S14" s="60"/>
      <c r="T14" s="60"/>
      <c r="U14" s="60"/>
      <c r="V14" s="60"/>
      <c r="W14" s="60">
        <v>-181380772</v>
      </c>
      <c r="X14" s="60">
        <v>-100210851</v>
      </c>
      <c r="Y14" s="60">
        <v>-81169921</v>
      </c>
      <c r="Z14" s="140">
        <v>81</v>
      </c>
      <c r="AA14" s="62">
        <v>-176615754</v>
      </c>
    </row>
    <row r="15" spans="1:27" ht="12.75">
      <c r="A15" s="249" t="s">
        <v>40</v>
      </c>
      <c r="B15" s="182"/>
      <c r="C15" s="155">
        <v>-488494</v>
      </c>
      <c r="D15" s="155"/>
      <c r="E15" s="59">
        <v>-1448794</v>
      </c>
      <c r="F15" s="60">
        <v>-1448794</v>
      </c>
      <c r="G15" s="60">
        <v>-28280</v>
      </c>
      <c r="H15" s="60"/>
      <c r="I15" s="60">
        <v>-7985</v>
      </c>
      <c r="J15" s="60">
        <v>-36265</v>
      </c>
      <c r="K15" s="60"/>
      <c r="L15" s="60">
        <v>-75324</v>
      </c>
      <c r="M15" s="60">
        <v>-13194</v>
      </c>
      <c r="N15" s="60">
        <v>-88518</v>
      </c>
      <c r="O15" s="60"/>
      <c r="P15" s="60"/>
      <c r="Q15" s="60"/>
      <c r="R15" s="60"/>
      <c r="S15" s="60"/>
      <c r="T15" s="60"/>
      <c r="U15" s="60"/>
      <c r="V15" s="60"/>
      <c r="W15" s="60">
        <v>-124783</v>
      </c>
      <c r="X15" s="60">
        <v>-640402</v>
      </c>
      <c r="Y15" s="60">
        <v>515619</v>
      </c>
      <c r="Z15" s="140">
        <v>-80.51</v>
      </c>
      <c r="AA15" s="62">
        <v>-1448794</v>
      </c>
    </row>
    <row r="16" spans="1:27" ht="12.75">
      <c r="A16" s="249" t="s">
        <v>42</v>
      </c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2.75">
      <c r="A17" s="250" t="s">
        <v>185</v>
      </c>
      <c r="B17" s="251"/>
      <c r="C17" s="168">
        <f aca="true" t="shared" si="0" ref="C17:Y17">SUM(C6:C16)</f>
        <v>97316851</v>
      </c>
      <c r="D17" s="168">
        <f t="shared" si="0"/>
        <v>0</v>
      </c>
      <c r="E17" s="72">
        <f t="shared" si="0"/>
        <v>111563270</v>
      </c>
      <c r="F17" s="73">
        <f t="shared" si="0"/>
        <v>111563270</v>
      </c>
      <c r="G17" s="73">
        <f t="shared" si="0"/>
        <v>10651190</v>
      </c>
      <c r="H17" s="73">
        <f t="shared" si="0"/>
        <v>3229414</v>
      </c>
      <c r="I17" s="73">
        <f t="shared" si="0"/>
        <v>6984220</v>
      </c>
      <c r="J17" s="73">
        <f t="shared" si="0"/>
        <v>20864824</v>
      </c>
      <c r="K17" s="73">
        <f t="shared" si="0"/>
        <v>5718256</v>
      </c>
      <c r="L17" s="73">
        <f t="shared" si="0"/>
        <v>-416603</v>
      </c>
      <c r="M17" s="73">
        <f t="shared" si="0"/>
        <v>10353722</v>
      </c>
      <c r="N17" s="73">
        <f t="shared" si="0"/>
        <v>15655375</v>
      </c>
      <c r="O17" s="73">
        <f t="shared" si="0"/>
        <v>0</v>
      </c>
      <c r="P17" s="73">
        <f t="shared" si="0"/>
        <v>0</v>
      </c>
      <c r="Q17" s="73">
        <f t="shared" si="0"/>
        <v>0</v>
      </c>
      <c r="R17" s="73">
        <f t="shared" si="0"/>
        <v>0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36520199</v>
      </c>
      <c r="X17" s="73">
        <f t="shared" si="0"/>
        <v>78617963</v>
      </c>
      <c r="Y17" s="73">
        <f t="shared" si="0"/>
        <v>-42097764</v>
      </c>
      <c r="Z17" s="170">
        <f>+IF(X17&lt;&gt;0,+(Y17/X17)*100,0)</f>
        <v>-53.54725865894032</v>
      </c>
      <c r="AA17" s="74">
        <f>SUM(AA6:AA16)</f>
        <v>111563270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/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-98685526</v>
      </c>
      <c r="D26" s="155"/>
      <c r="E26" s="59">
        <v>-107087267</v>
      </c>
      <c r="F26" s="60">
        <v>-107087267</v>
      </c>
      <c r="G26" s="60">
        <v>-9820629</v>
      </c>
      <c r="H26" s="60">
        <v>-3485370</v>
      </c>
      <c r="I26" s="60">
        <v>-6008964</v>
      </c>
      <c r="J26" s="60">
        <v>-19314963</v>
      </c>
      <c r="K26" s="60">
        <v>-4477326</v>
      </c>
      <c r="L26" s="60">
        <v>-1739355</v>
      </c>
      <c r="M26" s="60">
        <v>-7578589</v>
      </c>
      <c r="N26" s="60">
        <v>-13795270</v>
      </c>
      <c r="O26" s="60"/>
      <c r="P26" s="60"/>
      <c r="Q26" s="60"/>
      <c r="R26" s="60"/>
      <c r="S26" s="60"/>
      <c r="T26" s="60"/>
      <c r="U26" s="60"/>
      <c r="V26" s="60"/>
      <c r="W26" s="60">
        <v>-33110233</v>
      </c>
      <c r="X26" s="60">
        <v>-44384410</v>
      </c>
      <c r="Y26" s="60">
        <v>11274177</v>
      </c>
      <c r="Z26" s="140">
        <v>-25.4</v>
      </c>
      <c r="AA26" s="62">
        <v>-107087267</v>
      </c>
    </row>
    <row r="27" spans="1:27" ht="12.75">
      <c r="A27" s="250" t="s">
        <v>192</v>
      </c>
      <c r="B27" s="251"/>
      <c r="C27" s="168">
        <f aca="true" t="shared" si="1" ref="C27:Y27">SUM(C21:C26)</f>
        <v>-98685526</v>
      </c>
      <c r="D27" s="168">
        <f>SUM(D21:D26)</f>
        <v>0</v>
      </c>
      <c r="E27" s="72">
        <f t="shared" si="1"/>
        <v>-107087267</v>
      </c>
      <c r="F27" s="73">
        <f t="shared" si="1"/>
        <v>-107087267</v>
      </c>
      <c r="G27" s="73">
        <f t="shared" si="1"/>
        <v>-9820629</v>
      </c>
      <c r="H27" s="73">
        <f t="shared" si="1"/>
        <v>-3485370</v>
      </c>
      <c r="I27" s="73">
        <f t="shared" si="1"/>
        <v>-6008964</v>
      </c>
      <c r="J27" s="73">
        <f t="shared" si="1"/>
        <v>-19314963</v>
      </c>
      <c r="K27" s="73">
        <f t="shared" si="1"/>
        <v>-4477326</v>
      </c>
      <c r="L27" s="73">
        <f t="shared" si="1"/>
        <v>-1739355</v>
      </c>
      <c r="M27" s="73">
        <f t="shared" si="1"/>
        <v>-7578589</v>
      </c>
      <c r="N27" s="73">
        <f t="shared" si="1"/>
        <v>-13795270</v>
      </c>
      <c r="O27" s="73">
        <f t="shared" si="1"/>
        <v>0</v>
      </c>
      <c r="P27" s="73">
        <f t="shared" si="1"/>
        <v>0</v>
      </c>
      <c r="Q27" s="73">
        <f t="shared" si="1"/>
        <v>0</v>
      </c>
      <c r="R27" s="73">
        <f t="shared" si="1"/>
        <v>0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-33110233</v>
      </c>
      <c r="X27" s="73">
        <f t="shared" si="1"/>
        <v>-44384410</v>
      </c>
      <c r="Y27" s="73">
        <f t="shared" si="1"/>
        <v>11274177</v>
      </c>
      <c r="Z27" s="170">
        <f>+IF(X27&lt;&gt;0,+(Y27/X27)*100,0)</f>
        <v>-25.40120956885537</v>
      </c>
      <c r="AA27" s="74">
        <f>SUM(AA21:AA26)</f>
        <v>-107087267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>
        <v>-980450</v>
      </c>
      <c r="D35" s="155"/>
      <c r="E35" s="59">
        <v>-4596000</v>
      </c>
      <c r="F35" s="60">
        <v>-4596000</v>
      </c>
      <c r="G35" s="60">
        <v>-124305</v>
      </c>
      <c r="H35" s="60">
        <v>-110750</v>
      </c>
      <c r="I35" s="60">
        <v>-110750</v>
      </c>
      <c r="J35" s="60">
        <v>-345805</v>
      </c>
      <c r="K35" s="60">
        <v>-110750</v>
      </c>
      <c r="L35" s="60">
        <v>-110750</v>
      </c>
      <c r="M35" s="60">
        <v>-110750</v>
      </c>
      <c r="N35" s="60">
        <v>-332250</v>
      </c>
      <c r="O35" s="60"/>
      <c r="P35" s="60"/>
      <c r="Q35" s="60"/>
      <c r="R35" s="60"/>
      <c r="S35" s="60"/>
      <c r="T35" s="60"/>
      <c r="U35" s="60"/>
      <c r="V35" s="60"/>
      <c r="W35" s="60">
        <v>-678055</v>
      </c>
      <c r="X35" s="60">
        <v>-2298000</v>
      </c>
      <c r="Y35" s="60">
        <v>1619945</v>
      </c>
      <c r="Z35" s="140">
        <v>-70.49</v>
      </c>
      <c r="AA35" s="62">
        <v>-4596000</v>
      </c>
    </row>
    <row r="36" spans="1:27" ht="12.75">
      <c r="A36" s="250" t="s">
        <v>198</v>
      </c>
      <c r="B36" s="251"/>
      <c r="C36" s="168">
        <f aca="true" t="shared" si="2" ref="C36:Y36">SUM(C31:C35)</f>
        <v>-980450</v>
      </c>
      <c r="D36" s="168">
        <f>SUM(D31:D35)</f>
        <v>0</v>
      </c>
      <c r="E36" s="72">
        <f t="shared" si="2"/>
        <v>-4596000</v>
      </c>
      <c r="F36" s="73">
        <f t="shared" si="2"/>
        <v>-4596000</v>
      </c>
      <c r="G36" s="73">
        <f t="shared" si="2"/>
        <v>-124305</v>
      </c>
      <c r="H36" s="73">
        <f t="shared" si="2"/>
        <v>-110750</v>
      </c>
      <c r="I36" s="73">
        <f t="shared" si="2"/>
        <v>-110750</v>
      </c>
      <c r="J36" s="73">
        <f t="shared" si="2"/>
        <v>-345805</v>
      </c>
      <c r="K36" s="73">
        <f t="shared" si="2"/>
        <v>-110750</v>
      </c>
      <c r="L36" s="73">
        <f t="shared" si="2"/>
        <v>-110750</v>
      </c>
      <c r="M36" s="73">
        <f t="shared" si="2"/>
        <v>-110750</v>
      </c>
      <c r="N36" s="73">
        <f t="shared" si="2"/>
        <v>-332250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-678055</v>
      </c>
      <c r="X36" s="73">
        <f t="shared" si="2"/>
        <v>-2298000</v>
      </c>
      <c r="Y36" s="73">
        <f t="shared" si="2"/>
        <v>1619945</v>
      </c>
      <c r="Z36" s="170">
        <f>+IF(X36&lt;&gt;0,+(Y36/X36)*100,0)</f>
        <v>-70.49369016536119</v>
      </c>
      <c r="AA36" s="74">
        <f>SUM(AA31:AA35)</f>
        <v>-4596000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-2349125</v>
      </c>
      <c r="D38" s="153">
        <f>+D17+D27+D36</f>
        <v>0</v>
      </c>
      <c r="E38" s="99">
        <f t="shared" si="3"/>
        <v>-119997</v>
      </c>
      <c r="F38" s="100">
        <f t="shared" si="3"/>
        <v>-119997</v>
      </c>
      <c r="G38" s="100">
        <f t="shared" si="3"/>
        <v>706256</v>
      </c>
      <c r="H38" s="100">
        <f t="shared" si="3"/>
        <v>-366706</v>
      </c>
      <c r="I38" s="100">
        <f t="shared" si="3"/>
        <v>864506</v>
      </c>
      <c r="J38" s="100">
        <f t="shared" si="3"/>
        <v>1204056</v>
      </c>
      <c r="K38" s="100">
        <f t="shared" si="3"/>
        <v>1130180</v>
      </c>
      <c r="L38" s="100">
        <f t="shared" si="3"/>
        <v>-2266708</v>
      </c>
      <c r="M38" s="100">
        <f t="shared" si="3"/>
        <v>2664383</v>
      </c>
      <c r="N38" s="100">
        <f t="shared" si="3"/>
        <v>1527855</v>
      </c>
      <c r="O38" s="100">
        <f t="shared" si="3"/>
        <v>0</v>
      </c>
      <c r="P38" s="100">
        <f t="shared" si="3"/>
        <v>0</v>
      </c>
      <c r="Q38" s="100">
        <f t="shared" si="3"/>
        <v>0</v>
      </c>
      <c r="R38" s="100">
        <f t="shared" si="3"/>
        <v>0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2731911</v>
      </c>
      <c r="X38" s="100">
        <f t="shared" si="3"/>
        <v>31935553</v>
      </c>
      <c r="Y38" s="100">
        <f t="shared" si="3"/>
        <v>-29203642</v>
      </c>
      <c r="Z38" s="137">
        <f>+IF(X38&lt;&gt;0,+(Y38/X38)*100,0)</f>
        <v>-91.44554972948174</v>
      </c>
      <c r="AA38" s="102">
        <f>+AA17+AA27+AA36</f>
        <v>-119997</v>
      </c>
    </row>
    <row r="39" spans="1:27" ht="12.75">
      <c r="A39" s="249" t="s">
        <v>200</v>
      </c>
      <c r="B39" s="182"/>
      <c r="C39" s="153">
        <v>14933771</v>
      </c>
      <c r="D39" s="153"/>
      <c r="E39" s="99">
        <v>2010000</v>
      </c>
      <c r="F39" s="100">
        <v>2010000</v>
      </c>
      <c r="G39" s="100">
        <v>313809</v>
      </c>
      <c r="H39" s="100">
        <v>1020065</v>
      </c>
      <c r="I39" s="100">
        <v>653359</v>
      </c>
      <c r="J39" s="100">
        <v>313809</v>
      </c>
      <c r="K39" s="100">
        <v>1517865</v>
      </c>
      <c r="L39" s="100">
        <v>2648045</v>
      </c>
      <c r="M39" s="100">
        <v>381337</v>
      </c>
      <c r="N39" s="100">
        <v>1517865</v>
      </c>
      <c r="O39" s="100"/>
      <c r="P39" s="100"/>
      <c r="Q39" s="100"/>
      <c r="R39" s="100"/>
      <c r="S39" s="100"/>
      <c r="T39" s="100"/>
      <c r="U39" s="100"/>
      <c r="V39" s="100"/>
      <c r="W39" s="100">
        <v>313809</v>
      </c>
      <c r="X39" s="100">
        <v>2010000</v>
      </c>
      <c r="Y39" s="100">
        <v>-1696191</v>
      </c>
      <c r="Z39" s="137">
        <v>-84.39</v>
      </c>
      <c r="AA39" s="102">
        <v>2010000</v>
      </c>
    </row>
    <row r="40" spans="1:27" ht="12.75">
      <c r="A40" s="269" t="s">
        <v>201</v>
      </c>
      <c r="B40" s="256"/>
      <c r="C40" s="257">
        <v>12584646</v>
      </c>
      <c r="D40" s="257"/>
      <c r="E40" s="258">
        <v>1890003</v>
      </c>
      <c r="F40" s="259">
        <v>1890003</v>
      </c>
      <c r="G40" s="259">
        <v>1020065</v>
      </c>
      <c r="H40" s="259">
        <v>653359</v>
      </c>
      <c r="I40" s="259">
        <v>1517865</v>
      </c>
      <c r="J40" s="259">
        <v>1517865</v>
      </c>
      <c r="K40" s="259">
        <v>2648045</v>
      </c>
      <c r="L40" s="259">
        <v>381337</v>
      </c>
      <c r="M40" s="259">
        <v>3045720</v>
      </c>
      <c r="N40" s="259">
        <v>3045720</v>
      </c>
      <c r="O40" s="259"/>
      <c r="P40" s="259"/>
      <c r="Q40" s="259"/>
      <c r="R40" s="259"/>
      <c r="S40" s="259"/>
      <c r="T40" s="259"/>
      <c r="U40" s="259"/>
      <c r="V40" s="259"/>
      <c r="W40" s="259">
        <v>3045720</v>
      </c>
      <c r="X40" s="259">
        <v>33945553</v>
      </c>
      <c r="Y40" s="259">
        <v>-30899833</v>
      </c>
      <c r="Z40" s="260">
        <v>-91.03</v>
      </c>
      <c r="AA40" s="261">
        <v>1890003</v>
      </c>
    </row>
    <row r="41" spans="1:27" ht="12.75">
      <c r="A41" s="118" t="s">
        <v>289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298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 t="s">
        <v>203</v>
      </c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204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205</v>
      </c>
      <c r="B5" s="136"/>
      <c r="C5" s="108">
        <f aca="true" t="shared" si="0" ref="C5:Y5">SUM(C11:C18)</f>
        <v>4080851</v>
      </c>
      <c r="D5" s="200">
        <f t="shared" si="0"/>
        <v>0</v>
      </c>
      <c r="E5" s="106">
        <f t="shared" si="0"/>
        <v>24132367</v>
      </c>
      <c r="F5" s="106">
        <f t="shared" si="0"/>
        <v>24132367</v>
      </c>
      <c r="G5" s="106">
        <f t="shared" si="0"/>
        <v>45939</v>
      </c>
      <c r="H5" s="106">
        <f t="shared" si="0"/>
        <v>611610</v>
      </c>
      <c r="I5" s="106">
        <f t="shared" si="0"/>
        <v>81477</v>
      </c>
      <c r="J5" s="106">
        <f t="shared" si="0"/>
        <v>739026</v>
      </c>
      <c r="K5" s="106">
        <f t="shared" si="0"/>
        <v>435000</v>
      </c>
      <c r="L5" s="106">
        <f t="shared" si="0"/>
        <v>1435835</v>
      </c>
      <c r="M5" s="106">
        <f t="shared" si="0"/>
        <v>29500</v>
      </c>
      <c r="N5" s="106">
        <f t="shared" si="0"/>
        <v>1900335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2639361</v>
      </c>
      <c r="X5" s="106">
        <f t="shared" si="0"/>
        <v>12066184</v>
      </c>
      <c r="Y5" s="106">
        <f t="shared" si="0"/>
        <v>-9426823</v>
      </c>
      <c r="Z5" s="201">
        <f>+IF(X5&lt;&gt;0,+(Y5/X5)*100,0)</f>
        <v>-78.12596758013967</v>
      </c>
      <c r="AA5" s="199">
        <f>SUM(AA11:AA18)</f>
        <v>24132367</v>
      </c>
    </row>
    <row r="6" spans="1:27" ht="12.75">
      <c r="A6" s="291" t="s">
        <v>206</v>
      </c>
      <c r="B6" s="142"/>
      <c r="C6" s="62"/>
      <c r="D6" s="156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155"/>
    </row>
    <row r="7" spans="1:27" ht="12.75">
      <c r="A7" s="291" t="s">
        <v>207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2.75">
      <c r="A8" s="291" t="s">
        <v>208</v>
      </c>
      <c r="B8" s="142"/>
      <c r="C8" s="62"/>
      <c r="D8" s="156"/>
      <c r="E8" s="60">
        <v>400000</v>
      </c>
      <c r="F8" s="60">
        <v>400000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200000</v>
      </c>
      <c r="Y8" s="60">
        <v>-200000</v>
      </c>
      <c r="Z8" s="140">
        <v>-100</v>
      </c>
      <c r="AA8" s="155">
        <v>400000</v>
      </c>
    </row>
    <row r="9" spans="1:27" ht="12.75">
      <c r="A9" s="291" t="s">
        <v>209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210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2.75">
      <c r="A11" s="292" t="s">
        <v>211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400000</v>
      </c>
      <c r="F11" s="295">
        <f t="shared" si="1"/>
        <v>400000</v>
      </c>
      <c r="G11" s="295">
        <f t="shared" si="1"/>
        <v>0</v>
      </c>
      <c r="H11" s="295">
        <f t="shared" si="1"/>
        <v>0</v>
      </c>
      <c r="I11" s="295">
        <f t="shared" si="1"/>
        <v>0</v>
      </c>
      <c r="J11" s="295">
        <f t="shared" si="1"/>
        <v>0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0</v>
      </c>
      <c r="X11" s="295">
        <f t="shared" si="1"/>
        <v>200000</v>
      </c>
      <c r="Y11" s="295">
        <f t="shared" si="1"/>
        <v>-200000</v>
      </c>
      <c r="Z11" s="296">
        <f>+IF(X11&lt;&gt;0,+(Y11/X11)*100,0)</f>
        <v>-100</v>
      </c>
      <c r="AA11" s="297">
        <f>SUM(AA6:AA10)</f>
        <v>400000</v>
      </c>
    </row>
    <row r="12" spans="1:27" ht="12.75">
      <c r="A12" s="298" t="s">
        <v>212</v>
      </c>
      <c r="B12" s="136"/>
      <c r="C12" s="62"/>
      <c r="D12" s="156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2.75">
      <c r="A13" s="298" t="s">
        <v>213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214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215</v>
      </c>
      <c r="B15" s="136" t="s">
        <v>138</v>
      </c>
      <c r="C15" s="62">
        <v>711390</v>
      </c>
      <c r="D15" s="156"/>
      <c r="E15" s="60">
        <v>20332367</v>
      </c>
      <c r="F15" s="60">
        <v>20332367</v>
      </c>
      <c r="G15" s="60">
        <v>45939</v>
      </c>
      <c r="H15" s="60">
        <v>611610</v>
      </c>
      <c r="I15" s="60">
        <v>81477</v>
      </c>
      <c r="J15" s="60">
        <v>739026</v>
      </c>
      <c r="K15" s="60">
        <v>22500</v>
      </c>
      <c r="L15" s="60">
        <v>104578</v>
      </c>
      <c r="M15" s="60">
        <v>29500</v>
      </c>
      <c r="N15" s="60">
        <v>156578</v>
      </c>
      <c r="O15" s="60"/>
      <c r="P15" s="60"/>
      <c r="Q15" s="60"/>
      <c r="R15" s="60"/>
      <c r="S15" s="60"/>
      <c r="T15" s="60"/>
      <c r="U15" s="60"/>
      <c r="V15" s="60"/>
      <c r="W15" s="60">
        <v>895604</v>
      </c>
      <c r="X15" s="60">
        <v>10166184</v>
      </c>
      <c r="Y15" s="60">
        <v>-9270580</v>
      </c>
      <c r="Z15" s="140">
        <v>-91.19</v>
      </c>
      <c r="AA15" s="155">
        <v>20332367</v>
      </c>
    </row>
    <row r="16" spans="1:27" ht="12.75">
      <c r="A16" s="299" t="s">
        <v>216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217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218</v>
      </c>
      <c r="B18" s="136"/>
      <c r="C18" s="84">
        <v>3369461</v>
      </c>
      <c r="D18" s="276"/>
      <c r="E18" s="82">
        <v>3400000</v>
      </c>
      <c r="F18" s="82">
        <v>3400000</v>
      </c>
      <c r="G18" s="82"/>
      <c r="H18" s="82"/>
      <c r="I18" s="82"/>
      <c r="J18" s="82"/>
      <c r="K18" s="82">
        <v>412500</v>
      </c>
      <c r="L18" s="82">
        <v>1331257</v>
      </c>
      <c r="M18" s="82"/>
      <c r="N18" s="82">
        <v>1743757</v>
      </c>
      <c r="O18" s="82"/>
      <c r="P18" s="82"/>
      <c r="Q18" s="82"/>
      <c r="R18" s="82"/>
      <c r="S18" s="82"/>
      <c r="T18" s="82"/>
      <c r="U18" s="82"/>
      <c r="V18" s="82"/>
      <c r="W18" s="82">
        <v>1743757</v>
      </c>
      <c r="X18" s="82">
        <v>1700000</v>
      </c>
      <c r="Y18" s="82">
        <v>43757</v>
      </c>
      <c r="Z18" s="270">
        <v>2.57</v>
      </c>
      <c r="AA18" s="278">
        <v>3400000</v>
      </c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219</v>
      </c>
      <c r="B20" s="136"/>
      <c r="C20" s="102">
        <f aca="true" t="shared" si="2" ref="C20:Y20">SUM(C26:C33)</f>
        <v>94604669</v>
      </c>
      <c r="D20" s="154">
        <f t="shared" si="2"/>
        <v>0</v>
      </c>
      <c r="E20" s="100">
        <f t="shared" si="2"/>
        <v>82954900</v>
      </c>
      <c r="F20" s="100">
        <f t="shared" si="2"/>
        <v>82954900</v>
      </c>
      <c r="G20" s="100">
        <f t="shared" si="2"/>
        <v>845508</v>
      </c>
      <c r="H20" s="100">
        <f t="shared" si="2"/>
        <v>2873760</v>
      </c>
      <c r="I20" s="100">
        <f t="shared" si="2"/>
        <v>5927487</v>
      </c>
      <c r="J20" s="100">
        <f t="shared" si="2"/>
        <v>9646755</v>
      </c>
      <c r="K20" s="100">
        <f t="shared" si="2"/>
        <v>4042326</v>
      </c>
      <c r="L20" s="100">
        <f t="shared" si="2"/>
        <v>303520</v>
      </c>
      <c r="M20" s="100">
        <f t="shared" si="2"/>
        <v>905675</v>
      </c>
      <c r="N20" s="100">
        <f t="shared" si="2"/>
        <v>5251521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14898276</v>
      </c>
      <c r="X20" s="100">
        <f t="shared" si="2"/>
        <v>41477450</v>
      </c>
      <c r="Y20" s="100">
        <f t="shared" si="2"/>
        <v>-26579174</v>
      </c>
      <c r="Z20" s="137">
        <f>+IF(X20&lt;&gt;0,+(Y20/X20)*100,0)</f>
        <v>-64.08102233864426</v>
      </c>
      <c r="AA20" s="153">
        <f>SUM(AA26:AA33)</f>
        <v>82954900</v>
      </c>
    </row>
    <row r="21" spans="1:27" ht="12.75">
      <c r="A21" s="291" t="s">
        <v>206</v>
      </c>
      <c r="B21" s="142"/>
      <c r="C21" s="62">
        <v>62005344</v>
      </c>
      <c r="D21" s="156"/>
      <c r="E21" s="60">
        <v>47320000</v>
      </c>
      <c r="F21" s="60">
        <v>47320000</v>
      </c>
      <c r="G21" s="60">
        <v>845508</v>
      </c>
      <c r="H21" s="60">
        <v>1570443</v>
      </c>
      <c r="I21" s="60">
        <v>827874</v>
      </c>
      <c r="J21" s="60">
        <v>3243825</v>
      </c>
      <c r="K21" s="60">
        <v>1754500</v>
      </c>
      <c r="L21" s="60"/>
      <c r="M21" s="60">
        <v>905675</v>
      </c>
      <c r="N21" s="60">
        <v>2660175</v>
      </c>
      <c r="O21" s="60"/>
      <c r="P21" s="60"/>
      <c r="Q21" s="60"/>
      <c r="R21" s="60"/>
      <c r="S21" s="60"/>
      <c r="T21" s="60"/>
      <c r="U21" s="60"/>
      <c r="V21" s="60"/>
      <c r="W21" s="60">
        <v>5904000</v>
      </c>
      <c r="X21" s="60">
        <v>23660000</v>
      </c>
      <c r="Y21" s="60">
        <v>-17756000</v>
      </c>
      <c r="Z21" s="140">
        <v>-75.05</v>
      </c>
      <c r="AA21" s="155">
        <v>47320000</v>
      </c>
    </row>
    <row r="22" spans="1:27" ht="12.75">
      <c r="A22" s="291" t="s">
        <v>207</v>
      </c>
      <c r="B22" s="142"/>
      <c r="C22" s="62">
        <v>16008046</v>
      </c>
      <c r="D22" s="156"/>
      <c r="E22" s="60">
        <v>16731000</v>
      </c>
      <c r="F22" s="60">
        <v>16731000</v>
      </c>
      <c r="G22" s="60"/>
      <c r="H22" s="60">
        <v>817473</v>
      </c>
      <c r="I22" s="60">
        <v>4310972</v>
      </c>
      <c r="J22" s="60">
        <v>5128445</v>
      </c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>
        <v>5128445</v>
      </c>
      <c r="X22" s="60">
        <v>8365500</v>
      </c>
      <c r="Y22" s="60">
        <v>-3237055</v>
      </c>
      <c r="Z22" s="140">
        <v>-38.7</v>
      </c>
      <c r="AA22" s="155">
        <v>16731000</v>
      </c>
    </row>
    <row r="23" spans="1:27" ht="12.75">
      <c r="A23" s="291" t="s">
        <v>208</v>
      </c>
      <c r="B23" s="142"/>
      <c r="C23" s="62">
        <v>2302650</v>
      </c>
      <c r="D23" s="156"/>
      <c r="E23" s="60">
        <v>6267000</v>
      </c>
      <c r="F23" s="60">
        <v>6267000</v>
      </c>
      <c r="G23" s="60"/>
      <c r="H23" s="60">
        <v>320520</v>
      </c>
      <c r="I23" s="60">
        <v>644738</v>
      </c>
      <c r="J23" s="60">
        <v>965258</v>
      </c>
      <c r="K23" s="60">
        <v>2287826</v>
      </c>
      <c r="L23" s="60">
        <v>303520</v>
      </c>
      <c r="M23" s="60"/>
      <c r="N23" s="60">
        <v>2591346</v>
      </c>
      <c r="O23" s="60"/>
      <c r="P23" s="60"/>
      <c r="Q23" s="60"/>
      <c r="R23" s="60"/>
      <c r="S23" s="60"/>
      <c r="T23" s="60"/>
      <c r="U23" s="60"/>
      <c r="V23" s="60"/>
      <c r="W23" s="60">
        <v>3556604</v>
      </c>
      <c r="X23" s="60">
        <v>3133500</v>
      </c>
      <c r="Y23" s="60">
        <v>423104</v>
      </c>
      <c r="Z23" s="140">
        <v>13.5</v>
      </c>
      <c r="AA23" s="155">
        <v>6267000</v>
      </c>
    </row>
    <row r="24" spans="1:27" ht="12.75">
      <c r="A24" s="291" t="s">
        <v>209</v>
      </c>
      <c r="B24" s="142"/>
      <c r="C24" s="62">
        <v>13344505</v>
      </c>
      <c r="D24" s="156"/>
      <c r="E24" s="60">
        <v>10636900</v>
      </c>
      <c r="F24" s="60">
        <v>10636900</v>
      </c>
      <c r="G24" s="60"/>
      <c r="H24" s="60">
        <v>23911</v>
      </c>
      <c r="I24" s="60"/>
      <c r="J24" s="60">
        <v>23911</v>
      </c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>
        <v>23911</v>
      </c>
      <c r="X24" s="60">
        <v>5318450</v>
      </c>
      <c r="Y24" s="60">
        <v>-5294539</v>
      </c>
      <c r="Z24" s="140">
        <v>-99.55</v>
      </c>
      <c r="AA24" s="155">
        <v>10636900</v>
      </c>
    </row>
    <row r="25" spans="1:27" ht="12.75">
      <c r="A25" s="291" t="s">
        <v>210</v>
      </c>
      <c r="B25" s="142"/>
      <c r="C25" s="62"/>
      <c r="D25" s="156"/>
      <c r="E25" s="60">
        <v>300000</v>
      </c>
      <c r="F25" s="60">
        <v>300000</v>
      </c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>
        <v>150000</v>
      </c>
      <c r="Y25" s="60">
        <v>-150000</v>
      </c>
      <c r="Z25" s="140">
        <v>-100</v>
      </c>
      <c r="AA25" s="155">
        <v>300000</v>
      </c>
    </row>
    <row r="26" spans="1:27" ht="12.75">
      <c r="A26" s="292" t="s">
        <v>211</v>
      </c>
      <c r="B26" s="302"/>
      <c r="C26" s="293">
        <f aca="true" t="shared" si="3" ref="C26:Y26">SUM(C21:C25)</f>
        <v>93660545</v>
      </c>
      <c r="D26" s="294">
        <f t="shared" si="3"/>
        <v>0</v>
      </c>
      <c r="E26" s="295">
        <f t="shared" si="3"/>
        <v>81254900</v>
      </c>
      <c r="F26" s="295">
        <f t="shared" si="3"/>
        <v>81254900</v>
      </c>
      <c r="G26" s="295">
        <f t="shared" si="3"/>
        <v>845508</v>
      </c>
      <c r="H26" s="295">
        <f t="shared" si="3"/>
        <v>2732347</v>
      </c>
      <c r="I26" s="295">
        <f t="shared" si="3"/>
        <v>5783584</v>
      </c>
      <c r="J26" s="295">
        <f t="shared" si="3"/>
        <v>9361439</v>
      </c>
      <c r="K26" s="295">
        <f t="shared" si="3"/>
        <v>4042326</v>
      </c>
      <c r="L26" s="295">
        <f t="shared" si="3"/>
        <v>303520</v>
      </c>
      <c r="M26" s="295">
        <f t="shared" si="3"/>
        <v>905675</v>
      </c>
      <c r="N26" s="295">
        <f t="shared" si="3"/>
        <v>5251521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14612960</v>
      </c>
      <c r="X26" s="295">
        <f t="shared" si="3"/>
        <v>40627450</v>
      </c>
      <c r="Y26" s="295">
        <f t="shared" si="3"/>
        <v>-26014490</v>
      </c>
      <c r="Z26" s="296">
        <f>+IF(X26&lt;&gt;0,+(Y26/X26)*100,0)</f>
        <v>-64.03180608184861</v>
      </c>
      <c r="AA26" s="297">
        <f>SUM(AA21:AA25)</f>
        <v>81254900</v>
      </c>
    </row>
    <row r="27" spans="1:27" ht="12.75">
      <c r="A27" s="298" t="s">
        <v>212</v>
      </c>
      <c r="B27" s="147"/>
      <c r="C27" s="62">
        <v>944124</v>
      </c>
      <c r="D27" s="156"/>
      <c r="E27" s="60">
        <v>1700000</v>
      </c>
      <c r="F27" s="60">
        <v>1700000</v>
      </c>
      <c r="G27" s="60"/>
      <c r="H27" s="60">
        <v>141413</v>
      </c>
      <c r="I27" s="60">
        <v>143903</v>
      </c>
      <c r="J27" s="60">
        <v>285316</v>
      </c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>
        <v>285316</v>
      </c>
      <c r="X27" s="60">
        <v>850000</v>
      </c>
      <c r="Y27" s="60">
        <v>-564684</v>
      </c>
      <c r="Z27" s="140">
        <v>-66.43</v>
      </c>
      <c r="AA27" s="155">
        <v>1700000</v>
      </c>
    </row>
    <row r="28" spans="1:27" ht="12.75">
      <c r="A28" s="298" t="s">
        <v>213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214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215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216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217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218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220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206</v>
      </c>
      <c r="B36" s="142"/>
      <c r="C36" s="62">
        <f aca="true" t="shared" si="4" ref="C36:Y40">C6+C21</f>
        <v>62005344</v>
      </c>
      <c r="D36" s="156">
        <f t="shared" si="4"/>
        <v>0</v>
      </c>
      <c r="E36" s="60">
        <f t="shared" si="4"/>
        <v>47320000</v>
      </c>
      <c r="F36" s="60">
        <f t="shared" si="4"/>
        <v>47320000</v>
      </c>
      <c r="G36" s="60">
        <f t="shared" si="4"/>
        <v>845508</v>
      </c>
      <c r="H36" s="60">
        <f t="shared" si="4"/>
        <v>1570443</v>
      </c>
      <c r="I36" s="60">
        <f t="shared" si="4"/>
        <v>827874</v>
      </c>
      <c r="J36" s="60">
        <f t="shared" si="4"/>
        <v>3243825</v>
      </c>
      <c r="K36" s="60">
        <f t="shared" si="4"/>
        <v>1754500</v>
      </c>
      <c r="L36" s="60">
        <f t="shared" si="4"/>
        <v>0</v>
      </c>
      <c r="M36" s="60">
        <f t="shared" si="4"/>
        <v>905675</v>
      </c>
      <c r="N36" s="60">
        <f t="shared" si="4"/>
        <v>2660175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5904000</v>
      </c>
      <c r="X36" s="60">
        <f t="shared" si="4"/>
        <v>23660000</v>
      </c>
      <c r="Y36" s="60">
        <f t="shared" si="4"/>
        <v>-17756000</v>
      </c>
      <c r="Z36" s="140">
        <f aca="true" t="shared" si="5" ref="Z36:Z49">+IF(X36&lt;&gt;0,+(Y36/X36)*100,0)</f>
        <v>-75.04649196956889</v>
      </c>
      <c r="AA36" s="155">
        <f>AA6+AA21</f>
        <v>47320000</v>
      </c>
    </row>
    <row r="37" spans="1:27" ht="12.75">
      <c r="A37" s="291" t="s">
        <v>207</v>
      </c>
      <c r="B37" s="142"/>
      <c r="C37" s="62">
        <f t="shared" si="4"/>
        <v>16008046</v>
      </c>
      <c r="D37" s="156">
        <f t="shared" si="4"/>
        <v>0</v>
      </c>
      <c r="E37" s="60">
        <f t="shared" si="4"/>
        <v>16731000</v>
      </c>
      <c r="F37" s="60">
        <f t="shared" si="4"/>
        <v>16731000</v>
      </c>
      <c r="G37" s="60">
        <f t="shared" si="4"/>
        <v>0</v>
      </c>
      <c r="H37" s="60">
        <f t="shared" si="4"/>
        <v>817473</v>
      </c>
      <c r="I37" s="60">
        <f t="shared" si="4"/>
        <v>4310972</v>
      </c>
      <c r="J37" s="60">
        <f t="shared" si="4"/>
        <v>5128445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5128445</v>
      </c>
      <c r="X37" s="60">
        <f t="shared" si="4"/>
        <v>8365500</v>
      </c>
      <c r="Y37" s="60">
        <f t="shared" si="4"/>
        <v>-3237055</v>
      </c>
      <c r="Z37" s="140">
        <f t="shared" si="5"/>
        <v>-38.695296156834615</v>
      </c>
      <c r="AA37" s="155">
        <f>AA7+AA22</f>
        <v>16731000</v>
      </c>
    </row>
    <row r="38" spans="1:27" ht="12.75">
      <c r="A38" s="291" t="s">
        <v>208</v>
      </c>
      <c r="B38" s="142"/>
      <c r="C38" s="62">
        <f t="shared" si="4"/>
        <v>2302650</v>
      </c>
      <c r="D38" s="156">
        <f t="shared" si="4"/>
        <v>0</v>
      </c>
      <c r="E38" s="60">
        <f t="shared" si="4"/>
        <v>6667000</v>
      </c>
      <c r="F38" s="60">
        <f t="shared" si="4"/>
        <v>6667000</v>
      </c>
      <c r="G38" s="60">
        <f t="shared" si="4"/>
        <v>0</v>
      </c>
      <c r="H38" s="60">
        <f t="shared" si="4"/>
        <v>320520</v>
      </c>
      <c r="I38" s="60">
        <f t="shared" si="4"/>
        <v>644738</v>
      </c>
      <c r="J38" s="60">
        <f t="shared" si="4"/>
        <v>965258</v>
      </c>
      <c r="K38" s="60">
        <f t="shared" si="4"/>
        <v>2287826</v>
      </c>
      <c r="L38" s="60">
        <f t="shared" si="4"/>
        <v>303520</v>
      </c>
      <c r="M38" s="60">
        <f t="shared" si="4"/>
        <v>0</v>
      </c>
      <c r="N38" s="60">
        <f t="shared" si="4"/>
        <v>2591346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3556604</v>
      </c>
      <c r="X38" s="60">
        <f t="shared" si="4"/>
        <v>3333500</v>
      </c>
      <c r="Y38" s="60">
        <f t="shared" si="4"/>
        <v>223104</v>
      </c>
      <c r="Z38" s="140">
        <f t="shared" si="5"/>
        <v>6.692785360731963</v>
      </c>
      <c r="AA38" s="155">
        <f>AA8+AA23</f>
        <v>6667000</v>
      </c>
    </row>
    <row r="39" spans="1:27" ht="12.75">
      <c r="A39" s="291" t="s">
        <v>209</v>
      </c>
      <c r="B39" s="142"/>
      <c r="C39" s="62">
        <f t="shared" si="4"/>
        <v>13344505</v>
      </c>
      <c r="D39" s="156">
        <f t="shared" si="4"/>
        <v>0</v>
      </c>
      <c r="E39" s="60">
        <f t="shared" si="4"/>
        <v>10636900</v>
      </c>
      <c r="F39" s="60">
        <f t="shared" si="4"/>
        <v>10636900</v>
      </c>
      <c r="G39" s="60">
        <f t="shared" si="4"/>
        <v>0</v>
      </c>
      <c r="H39" s="60">
        <f t="shared" si="4"/>
        <v>23911</v>
      </c>
      <c r="I39" s="60">
        <f t="shared" si="4"/>
        <v>0</v>
      </c>
      <c r="J39" s="60">
        <f t="shared" si="4"/>
        <v>23911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23911</v>
      </c>
      <c r="X39" s="60">
        <f t="shared" si="4"/>
        <v>5318450</v>
      </c>
      <c r="Y39" s="60">
        <f t="shared" si="4"/>
        <v>-5294539</v>
      </c>
      <c r="Z39" s="140">
        <f t="shared" si="5"/>
        <v>-99.55041412441595</v>
      </c>
      <c r="AA39" s="155">
        <f>AA9+AA24</f>
        <v>10636900</v>
      </c>
    </row>
    <row r="40" spans="1:27" ht="12.75">
      <c r="A40" s="291" t="s">
        <v>210</v>
      </c>
      <c r="B40" s="142"/>
      <c r="C40" s="62">
        <f t="shared" si="4"/>
        <v>0</v>
      </c>
      <c r="D40" s="156">
        <f t="shared" si="4"/>
        <v>0</v>
      </c>
      <c r="E40" s="60">
        <f t="shared" si="4"/>
        <v>300000</v>
      </c>
      <c r="F40" s="60">
        <f t="shared" si="4"/>
        <v>300000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150000</v>
      </c>
      <c r="Y40" s="60">
        <f t="shared" si="4"/>
        <v>-150000</v>
      </c>
      <c r="Z40" s="140">
        <f t="shared" si="5"/>
        <v>-100</v>
      </c>
      <c r="AA40" s="155">
        <f>AA10+AA25</f>
        <v>300000</v>
      </c>
    </row>
    <row r="41" spans="1:27" ht="12.75">
      <c r="A41" s="292" t="s">
        <v>211</v>
      </c>
      <c r="B41" s="142"/>
      <c r="C41" s="293">
        <f aca="true" t="shared" si="6" ref="C41:Y41">SUM(C36:C40)</f>
        <v>93660545</v>
      </c>
      <c r="D41" s="294">
        <f t="shared" si="6"/>
        <v>0</v>
      </c>
      <c r="E41" s="295">
        <f t="shared" si="6"/>
        <v>81654900</v>
      </c>
      <c r="F41" s="295">
        <f t="shared" si="6"/>
        <v>81654900</v>
      </c>
      <c r="G41" s="295">
        <f t="shared" si="6"/>
        <v>845508</v>
      </c>
      <c r="H41" s="295">
        <f t="shared" si="6"/>
        <v>2732347</v>
      </c>
      <c r="I41" s="295">
        <f t="shared" si="6"/>
        <v>5783584</v>
      </c>
      <c r="J41" s="295">
        <f t="shared" si="6"/>
        <v>9361439</v>
      </c>
      <c r="K41" s="295">
        <f t="shared" si="6"/>
        <v>4042326</v>
      </c>
      <c r="L41" s="295">
        <f t="shared" si="6"/>
        <v>303520</v>
      </c>
      <c r="M41" s="295">
        <f t="shared" si="6"/>
        <v>905675</v>
      </c>
      <c r="N41" s="295">
        <f t="shared" si="6"/>
        <v>5251521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14612960</v>
      </c>
      <c r="X41" s="295">
        <f t="shared" si="6"/>
        <v>40827450</v>
      </c>
      <c r="Y41" s="295">
        <f t="shared" si="6"/>
        <v>-26214490</v>
      </c>
      <c r="Z41" s="296">
        <f t="shared" si="5"/>
        <v>-64.20800221419658</v>
      </c>
      <c r="AA41" s="297">
        <f>SUM(AA36:AA40)</f>
        <v>81654900</v>
      </c>
    </row>
    <row r="42" spans="1:27" ht="12.75">
      <c r="A42" s="298" t="s">
        <v>212</v>
      </c>
      <c r="B42" s="136"/>
      <c r="C42" s="95">
        <f aca="true" t="shared" si="7" ref="C42:Y48">C12+C27</f>
        <v>944124</v>
      </c>
      <c r="D42" s="129">
        <f t="shared" si="7"/>
        <v>0</v>
      </c>
      <c r="E42" s="54">
        <f t="shared" si="7"/>
        <v>1700000</v>
      </c>
      <c r="F42" s="54">
        <f t="shared" si="7"/>
        <v>1700000</v>
      </c>
      <c r="G42" s="54">
        <f t="shared" si="7"/>
        <v>0</v>
      </c>
      <c r="H42" s="54">
        <f t="shared" si="7"/>
        <v>141413</v>
      </c>
      <c r="I42" s="54">
        <f t="shared" si="7"/>
        <v>143903</v>
      </c>
      <c r="J42" s="54">
        <f t="shared" si="7"/>
        <v>285316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285316</v>
      </c>
      <c r="X42" s="54">
        <f t="shared" si="7"/>
        <v>850000</v>
      </c>
      <c r="Y42" s="54">
        <f t="shared" si="7"/>
        <v>-564684</v>
      </c>
      <c r="Z42" s="184">
        <f t="shared" si="5"/>
        <v>-66.43341176470588</v>
      </c>
      <c r="AA42" s="130">
        <f aca="true" t="shared" si="8" ref="AA42:AA48">AA12+AA27</f>
        <v>1700000</v>
      </c>
    </row>
    <row r="43" spans="1:27" ht="12.75">
      <c r="A43" s="298" t="s">
        <v>213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214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215</v>
      </c>
      <c r="B45" s="136" t="s">
        <v>138</v>
      </c>
      <c r="C45" s="95">
        <f t="shared" si="7"/>
        <v>711390</v>
      </c>
      <c r="D45" s="129">
        <f t="shared" si="7"/>
        <v>0</v>
      </c>
      <c r="E45" s="54">
        <f t="shared" si="7"/>
        <v>20332367</v>
      </c>
      <c r="F45" s="54">
        <f t="shared" si="7"/>
        <v>20332367</v>
      </c>
      <c r="G45" s="54">
        <f t="shared" si="7"/>
        <v>45939</v>
      </c>
      <c r="H45" s="54">
        <f t="shared" si="7"/>
        <v>611610</v>
      </c>
      <c r="I45" s="54">
        <f t="shared" si="7"/>
        <v>81477</v>
      </c>
      <c r="J45" s="54">
        <f t="shared" si="7"/>
        <v>739026</v>
      </c>
      <c r="K45" s="54">
        <f t="shared" si="7"/>
        <v>22500</v>
      </c>
      <c r="L45" s="54">
        <f t="shared" si="7"/>
        <v>104578</v>
      </c>
      <c r="M45" s="54">
        <f t="shared" si="7"/>
        <v>29500</v>
      </c>
      <c r="N45" s="54">
        <f t="shared" si="7"/>
        <v>156578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895604</v>
      </c>
      <c r="X45" s="54">
        <f t="shared" si="7"/>
        <v>10166184</v>
      </c>
      <c r="Y45" s="54">
        <f t="shared" si="7"/>
        <v>-9270580</v>
      </c>
      <c r="Z45" s="184">
        <f t="shared" si="5"/>
        <v>-91.1903620866984</v>
      </c>
      <c r="AA45" s="130">
        <f t="shared" si="8"/>
        <v>20332367</v>
      </c>
    </row>
    <row r="46" spans="1:27" ht="12.75">
      <c r="A46" s="299" t="s">
        <v>216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217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218</v>
      </c>
      <c r="B48" s="136"/>
      <c r="C48" s="95">
        <f t="shared" si="7"/>
        <v>3369461</v>
      </c>
      <c r="D48" s="129">
        <f t="shared" si="7"/>
        <v>0</v>
      </c>
      <c r="E48" s="54">
        <f t="shared" si="7"/>
        <v>3400000</v>
      </c>
      <c r="F48" s="54">
        <f t="shared" si="7"/>
        <v>3400000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412500</v>
      </c>
      <c r="L48" s="54">
        <f t="shared" si="7"/>
        <v>1331257</v>
      </c>
      <c r="M48" s="54">
        <f t="shared" si="7"/>
        <v>0</v>
      </c>
      <c r="N48" s="54">
        <f t="shared" si="7"/>
        <v>1743757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1743757</v>
      </c>
      <c r="X48" s="54">
        <f t="shared" si="7"/>
        <v>1700000</v>
      </c>
      <c r="Y48" s="54">
        <f t="shared" si="7"/>
        <v>43757</v>
      </c>
      <c r="Z48" s="184">
        <f t="shared" si="5"/>
        <v>2.5739411764705884</v>
      </c>
      <c r="AA48" s="130">
        <f t="shared" si="8"/>
        <v>3400000</v>
      </c>
    </row>
    <row r="49" spans="1:27" ht="12.75">
      <c r="A49" s="308" t="s">
        <v>221</v>
      </c>
      <c r="B49" s="149"/>
      <c r="C49" s="239">
        <f aca="true" t="shared" si="9" ref="C49:Y49">SUM(C41:C48)</f>
        <v>98685520</v>
      </c>
      <c r="D49" s="218">
        <f t="shared" si="9"/>
        <v>0</v>
      </c>
      <c r="E49" s="220">
        <f t="shared" si="9"/>
        <v>107087267</v>
      </c>
      <c r="F49" s="220">
        <f t="shared" si="9"/>
        <v>107087267</v>
      </c>
      <c r="G49" s="220">
        <f t="shared" si="9"/>
        <v>891447</v>
      </c>
      <c r="H49" s="220">
        <f t="shared" si="9"/>
        <v>3485370</v>
      </c>
      <c r="I49" s="220">
        <f t="shared" si="9"/>
        <v>6008964</v>
      </c>
      <c r="J49" s="220">
        <f t="shared" si="9"/>
        <v>10385781</v>
      </c>
      <c r="K49" s="220">
        <f t="shared" si="9"/>
        <v>4477326</v>
      </c>
      <c r="L49" s="220">
        <f t="shared" si="9"/>
        <v>1739355</v>
      </c>
      <c r="M49" s="220">
        <f t="shared" si="9"/>
        <v>935175</v>
      </c>
      <c r="N49" s="220">
        <f t="shared" si="9"/>
        <v>7151856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17537637</v>
      </c>
      <c r="X49" s="220">
        <f t="shared" si="9"/>
        <v>53543634</v>
      </c>
      <c r="Y49" s="220">
        <f t="shared" si="9"/>
        <v>-36005997</v>
      </c>
      <c r="Z49" s="221">
        <f t="shared" si="5"/>
        <v>-67.24608382016058</v>
      </c>
      <c r="AA49" s="222">
        <f>SUM(AA41:AA48)</f>
        <v>107087267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222</v>
      </c>
      <c r="B51" s="136"/>
      <c r="C51" s="95">
        <f aca="true" t="shared" si="10" ref="C51:Y51">SUM(C57:C61)</f>
        <v>3743523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2.75">
      <c r="A52" s="310" t="s">
        <v>206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2.75">
      <c r="A53" s="310" t="s">
        <v>207</v>
      </c>
      <c r="B53" s="142"/>
      <c r="C53" s="62">
        <v>651382</v>
      </c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2.75">
      <c r="A54" s="310" t="s">
        <v>208</v>
      </c>
      <c r="B54" s="142"/>
      <c r="C54" s="62">
        <v>175500</v>
      </c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209</v>
      </c>
      <c r="B55" s="142"/>
      <c r="C55" s="62">
        <v>1069730</v>
      </c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210</v>
      </c>
      <c r="B56" s="142"/>
      <c r="C56" s="62">
        <v>1081515</v>
      </c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211</v>
      </c>
      <c r="B57" s="142"/>
      <c r="C57" s="293">
        <f aca="true" t="shared" si="11" ref="C57:Y57">SUM(C52:C56)</f>
        <v>2978127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2.75">
      <c r="A58" s="311" t="s">
        <v>212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2.75">
      <c r="A59" s="311" t="s">
        <v>213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214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215</v>
      </c>
      <c r="B61" s="136" t="s">
        <v>223</v>
      </c>
      <c r="C61" s="62">
        <v>765396</v>
      </c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224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225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2.75">
      <c r="A67" s="311" t="s">
        <v>226</v>
      </c>
      <c r="B67" s="316"/>
      <c r="C67" s="62"/>
      <c r="D67" s="156"/>
      <c r="E67" s="60"/>
      <c r="F67" s="60"/>
      <c r="G67" s="60">
        <v>20385</v>
      </c>
      <c r="H67" s="60">
        <v>50566</v>
      </c>
      <c r="I67" s="60">
        <v>60172</v>
      </c>
      <c r="J67" s="60">
        <v>131123</v>
      </c>
      <c r="K67" s="60">
        <v>364326</v>
      </c>
      <c r="L67" s="60">
        <v>747373</v>
      </c>
      <c r="M67" s="60">
        <v>85400</v>
      </c>
      <c r="N67" s="60">
        <v>1197099</v>
      </c>
      <c r="O67" s="60"/>
      <c r="P67" s="60"/>
      <c r="Q67" s="60"/>
      <c r="R67" s="60"/>
      <c r="S67" s="60"/>
      <c r="T67" s="60"/>
      <c r="U67" s="60"/>
      <c r="V67" s="60"/>
      <c r="W67" s="60">
        <v>1328222</v>
      </c>
      <c r="X67" s="60"/>
      <c r="Y67" s="60">
        <v>1328222</v>
      </c>
      <c r="Z67" s="140"/>
      <c r="AA67" s="155"/>
    </row>
    <row r="68" spans="1:27" ht="12.75">
      <c r="A68" s="311" t="s">
        <v>43</v>
      </c>
      <c r="B68" s="316"/>
      <c r="C68" s="62"/>
      <c r="D68" s="156"/>
      <c r="E68" s="60"/>
      <c r="F68" s="60"/>
      <c r="G68" s="60"/>
      <c r="H68" s="60"/>
      <c r="I68" s="60"/>
      <c r="J68" s="60"/>
      <c r="K68" s="60">
        <v>64408</v>
      </c>
      <c r="L68" s="60">
        <v>252398</v>
      </c>
      <c r="M68" s="60"/>
      <c r="N68" s="60">
        <v>316806</v>
      </c>
      <c r="O68" s="60"/>
      <c r="P68" s="60"/>
      <c r="Q68" s="60"/>
      <c r="R68" s="60"/>
      <c r="S68" s="60"/>
      <c r="T68" s="60"/>
      <c r="U68" s="60"/>
      <c r="V68" s="60"/>
      <c r="W68" s="60">
        <v>316806</v>
      </c>
      <c r="X68" s="60"/>
      <c r="Y68" s="60">
        <v>316806</v>
      </c>
      <c r="Z68" s="140"/>
      <c r="AA68" s="155"/>
    </row>
    <row r="69" spans="1:27" ht="12.75">
      <c r="A69" s="238" t="s">
        <v>227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0</v>
      </c>
      <c r="F69" s="220">
        <f t="shared" si="12"/>
        <v>0</v>
      </c>
      <c r="G69" s="220">
        <f t="shared" si="12"/>
        <v>20385</v>
      </c>
      <c r="H69" s="220">
        <f t="shared" si="12"/>
        <v>50566</v>
      </c>
      <c r="I69" s="220">
        <f t="shared" si="12"/>
        <v>60172</v>
      </c>
      <c r="J69" s="220">
        <f t="shared" si="12"/>
        <v>131123</v>
      </c>
      <c r="K69" s="220">
        <f t="shared" si="12"/>
        <v>428734</v>
      </c>
      <c r="L69" s="220">
        <f t="shared" si="12"/>
        <v>999771</v>
      </c>
      <c r="M69" s="220">
        <f t="shared" si="12"/>
        <v>85400</v>
      </c>
      <c r="N69" s="220">
        <f t="shared" si="12"/>
        <v>1513905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1645028</v>
      </c>
      <c r="X69" s="220">
        <f t="shared" si="12"/>
        <v>0</v>
      </c>
      <c r="Y69" s="220">
        <f t="shared" si="12"/>
        <v>1645028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289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300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301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302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228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229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400000</v>
      </c>
      <c r="F5" s="358">
        <f t="shared" si="0"/>
        <v>400000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200000</v>
      </c>
      <c r="Y5" s="358">
        <f t="shared" si="0"/>
        <v>-200000</v>
      </c>
      <c r="Z5" s="359">
        <f>+IF(X5&lt;&gt;0,+(Y5/X5)*100,0)</f>
        <v>-100</v>
      </c>
      <c r="AA5" s="360">
        <f>+AA6+AA8+AA11+AA13+AA15</f>
        <v>400000</v>
      </c>
    </row>
    <row r="6" spans="1:27" ht="12.75">
      <c r="A6" s="361" t="s">
        <v>206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230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231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400000</v>
      </c>
      <c r="F11" s="364">
        <f t="shared" si="3"/>
        <v>400000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200000</v>
      </c>
      <c r="Y11" s="364">
        <f t="shared" si="3"/>
        <v>-200000</v>
      </c>
      <c r="Z11" s="365">
        <f>+IF(X11&lt;&gt;0,+(Y11/X11)*100,0)</f>
        <v>-100</v>
      </c>
      <c r="AA11" s="366">
        <f t="shared" si="3"/>
        <v>400000</v>
      </c>
    </row>
    <row r="12" spans="1:27" ht="12.75">
      <c r="A12" s="291" t="s">
        <v>233</v>
      </c>
      <c r="B12" s="136"/>
      <c r="C12" s="60"/>
      <c r="D12" s="340"/>
      <c r="E12" s="60">
        <v>400000</v>
      </c>
      <c r="F12" s="59">
        <v>400000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200000</v>
      </c>
      <c r="Y12" s="59">
        <v>-200000</v>
      </c>
      <c r="Z12" s="61">
        <v>-100</v>
      </c>
      <c r="AA12" s="62">
        <v>400000</v>
      </c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240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711390</v>
      </c>
      <c r="D40" s="344">
        <f t="shared" si="9"/>
        <v>0</v>
      </c>
      <c r="E40" s="343">
        <f t="shared" si="9"/>
        <v>20332367</v>
      </c>
      <c r="F40" s="345">
        <f t="shared" si="9"/>
        <v>20332367</v>
      </c>
      <c r="G40" s="345">
        <f t="shared" si="9"/>
        <v>45939</v>
      </c>
      <c r="H40" s="343">
        <f t="shared" si="9"/>
        <v>611610</v>
      </c>
      <c r="I40" s="343">
        <f t="shared" si="9"/>
        <v>81477</v>
      </c>
      <c r="J40" s="345">
        <f t="shared" si="9"/>
        <v>739026</v>
      </c>
      <c r="K40" s="345">
        <f t="shared" si="9"/>
        <v>22500</v>
      </c>
      <c r="L40" s="343">
        <f t="shared" si="9"/>
        <v>104578</v>
      </c>
      <c r="M40" s="343">
        <f t="shared" si="9"/>
        <v>29500</v>
      </c>
      <c r="N40" s="345">
        <f t="shared" si="9"/>
        <v>156578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895604</v>
      </c>
      <c r="X40" s="343">
        <f t="shared" si="9"/>
        <v>10166184</v>
      </c>
      <c r="Y40" s="345">
        <f t="shared" si="9"/>
        <v>-9270580</v>
      </c>
      <c r="Z40" s="336">
        <f>+IF(X40&lt;&gt;0,+(Y40/X40)*100,0)</f>
        <v>-91.1903620866984</v>
      </c>
      <c r="AA40" s="350">
        <f>SUM(AA41:AA49)</f>
        <v>20332367</v>
      </c>
    </row>
    <row r="41" spans="1:27" ht="12.75">
      <c r="A41" s="361" t="s">
        <v>249</v>
      </c>
      <c r="B41" s="142"/>
      <c r="C41" s="362"/>
      <c r="D41" s="363"/>
      <c r="E41" s="362">
        <v>3965508</v>
      </c>
      <c r="F41" s="364">
        <v>3965508</v>
      </c>
      <c r="G41" s="364"/>
      <c r="H41" s="362">
        <v>192310</v>
      </c>
      <c r="I41" s="362"/>
      <c r="J41" s="364">
        <v>192310</v>
      </c>
      <c r="K41" s="364"/>
      <c r="L41" s="362">
        <v>25500</v>
      </c>
      <c r="M41" s="362"/>
      <c r="N41" s="364">
        <v>25500</v>
      </c>
      <c r="O41" s="364"/>
      <c r="P41" s="362"/>
      <c r="Q41" s="362"/>
      <c r="R41" s="364"/>
      <c r="S41" s="364"/>
      <c r="T41" s="362"/>
      <c r="U41" s="362"/>
      <c r="V41" s="364"/>
      <c r="W41" s="364">
        <v>217810</v>
      </c>
      <c r="X41" s="362">
        <v>1982754</v>
      </c>
      <c r="Y41" s="364">
        <v>-1764944</v>
      </c>
      <c r="Z41" s="365">
        <v>-89.01</v>
      </c>
      <c r="AA41" s="366">
        <v>3965508</v>
      </c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5484309</v>
      </c>
      <c r="F42" s="53">
        <f t="shared" si="10"/>
        <v>5484309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2742155</v>
      </c>
      <c r="Y42" s="53">
        <f t="shared" si="10"/>
        <v>-2742155</v>
      </c>
      <c r="Z42" s="94">
        <f>+IF(X42&lt;&gt;0,+(Y42/X42)*100,0)</f>
        <v>-100</v>
      </c>
      <c r="AA42" s="95">
        <f>+AA62</f>
        <v>5484309</v>
      </c>
    </row>
    <row r="43" spans="1:27" ht="12.75">
      <c r="A43" s="361" t="s">
        <v>251</v>
      </c>
      <c r="B43" s="136"/>
      <c r="C43" s="275">
        <v>24156</v>
      </c>
      <c r="D43" s="369"/>
      <c r="E43" s="305">
        <v>5697550</v>
      </c>
      <c r="F43" s="370">
        <v>5697550</v>
      </c>
      <c r="G43" s="370"/>
      <c r="H43" s="305"/>
      <c r="I43" s="305"/>
      <c r="J43" s="370"/>
      <c r="K43" s="370">
        <v>22500</v>
      </c>
      <c r="L43" s="305">
        <v>22265</v>
      </c>
      <c r="M43" s="305"/>
      <c r="N43" s="370">
        <v>44765</v>
      </c>
      <c r="O43" s="370"/>
      <c r="P43" s="305"/>
      <c r="Q43" s="305"/>
      <c r="R43" s="370"/>
      <c r="S43" s="370"/>
      <c r="T43" s="305"/>
      <c r="U43" s="305"/>
      <c r="V43" s="370"/>
      <c r="W43" s="370">
        <v>44765</v>
      </c>
      <c r="X43" s="305">
        <v>2848775</v>
      </c>
      <c r="Y43" s="370">
        <v>-2804010</v>
      </c>
      <c r="Z43" s="371">
        <v>-98.43</v>
      </c>
      <c r="AA43" s="303">
        <v>5697550</v>
      </c>
    </row>
    <row r="44" spans="1:27" ht="12.75">
      <c r="A44" s="361" t="s">
        <v>252</v>
      </c>
      <c r="B44" s="136"/>
      <c r="C44" s="60">
        <v>654134</v>
      </c>
      <c r="D44" s="368"/>
      <c r="E44" s="54">
        <v>3730000</v>
      </c>
      <c r="F44" s="53">
        <v>3730000</v>
      </c>
      <c r="G44" s="53">
        <v>45939</v>
      </c>
      <c r="H44" s="54">
        <v>419300</v>
      </c>
      <c r="I44" s="54">
        <v>58477</v>
      </c>
      <c r="J44" s="53">
        <v>523716</v>
      </c>
      <c r="K44" s="53"/>
      <c r="L44" s="54">
        <v>38613</v>
      </c>
      <c r="M44" s="54">
        <v>29500</v>
      </c>
      <c r="N44" s="53">
        <v>68113</v>
      </c>
      <c r="O44" s="53"/>
      <c r="P44" s="54"/>
      <c r="Q44" s="54"/>
      <c r="R44" s="53"/>
      <c r="S44" s="53"/>
      <c r="T44" s="54"/>
      <c r="U44" s="54"/>
      <c r="V44" s="53"/>
      <c r="W44" s="53">
        <v>591829</v>
      </c>
      <c r="X44" s="54">
        <v>1865000</v>
      </c>
      <c r="Y44" s="53">
        <v>-1273171</v>
      </c>
      <c r="Z44" s="94">
        <v>-68.27</v>
      </c>
      <c r="AA44" s="95">
        <v>3730000</v>
      </c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>
        <v>33100</v>
      </c>
      <c r="D48" s="368"/>
      <c r="E48" s="54">
        <v>1455000</v>
      </c>
      <c r="F48" s="53">
        <v>1455000</v>
      </c>
      <c r="G48" s="53"/>
      <c r="H48" s="54"/>
      <c r="I48" s="54">
        <v>23000</v>
      </c>
      <c r="J48" s="53">
        <v>23000</v>
      </c>
      <c r="K48" s="53"/>
      <c r="L48" s="54">
        <v>18200</v>
      </c>
      <c r="M48" s="54"/>
      <c r="N48" s="53">
        <v>18200</v>
      </c>
      <c r="O48" s="53"/>
      <c r="P48" s="54"/>
      <c r="Q48" s="54"/>
      <c r="R48" s="53"/>
      <c r="S48" s="53"/>
      <c r="T48" s="54"/>
      <c r="U48" s="54"/>
      <c r="V48" s="53"/>
      <c r="W48" s="53">
        <v>41200</v>
      </c>
      <c r="X48" s="54">
        <v>727500</v>
      </c>
      <c r="Y48" s="53">
        <v>-686300</v>
      </c>
      <c r="Z48" s="94">
        <v>-94.34</v>
      </c>
      <c r="AA48" s="95">
        <v>1455000</v>
      </c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3369461</v>
      </c>
      <c r="D57" s="344">
        <f aca="true" t="shared" si="13" ref="D57:AA57">+D58</f>
        <v>0</v>
      </c>
      <c r="E57" s="343">
        <f t="shared" si="13"/>
        <v>3400000</v>
      </c>
      <c r="F57" s="345">
        <f t="shared" si="13"/>
        <v>3400000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412500</v>
      </c>
      <c r="L57" s="343">
        <f t="shared" si="13"/>
        <v>1331257</v>
      </c>
      <c r="M57" s="343">
        <f t="shared" si="13"/>
        <v>0</v>
      </c>
      <c r="N57" s="345">
        <f t="shared" si="13"/>
        <v>1743757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1743757</v>
      </c>
      <c r="X57" s="343">
        <f t="shared" si="13"/>
        <v>1700000</v>
      </c>
      <c r="Y57" s="345">
        <f t="shared" si="13"/>
        <v>43757</v>
      </c>
      <c r="Z57" s="336">
        <f>+IF(X57&lt;&gt;0,+(Y57/X57)*100,0)</f>
        <v>2.5739411764705884</v>
      </c>
      <c r="AA57" s="350">
        <f t="shared" si="13"/>
        <v>3400000</v>
      </c>
    </row>
    <row r="58" spans="1:27" ht="12.75">
      <c r="A58" s="361" t="s">
        <v>218</v>
      </c>
      <c r="B58" s="136"/>
      <c r="C58" s="60">
        <v>3369461</v>
      </c>
      <c r="D58" s="340"/>
      <c r="E58" s="60">
        <v>3400000</v>
      </c>
      <c r="F58" s="59">
        <v>3400000</v>
      </c>
      <c r="G58" s="59"/>
      <c r="H58" s="60"/>
      <c r="I58" s="60"/>
      <c r="J58" s="59"/>
      <c r="K58" s="59">
        <v>412500</v>
      </c>
      <c r="L58" s="60">
        <v>1331257</v>
      </c>
      <c r="M58" s="60"/>
      <c r="N58" s="59">
        <v>1743757</v>
      </c>
      <c r="O58" s="59"/>
      <c r="P58" s="60"/>
      <c r="Q58" s="60"/>
      <c r="R58" s="59"/>
      <c r="S58" s="59"/>
      <c r="T58" s="60"/>
      <c r="U58" s="60"/>
      <c r="V58" s="59"/>
      <c r="W58" s="59">
        <v>1743757</v>
      </c>
      <c r="X58" s="60">
        <v>1700000</v>
      </c>
      <c r="Y58" s="59">
        <v>43757</v>
      </c>
      <c r="Z58" s="61">
        <v>2.57</v>
      </c>
      <c r="AA58" s="62">
        <v>3400000</v>
      </c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259</v>
      </c>
      <c r="B60" s="149" t="s">
        <v>72</v>
      </c>
      <c r="C60" s="219">
        <f aca="true" t="shared" si="14" ref="C60:Y60">+C57+C54+C51+C40+C37+C34+C22+C5</f>
        <v>4080851</v>
      </c>
      <c r="D60" s="346">
        <f t="shared" si="14"/>
        <v>0</v>
      </c>
      <c r="E60" s="219">
        <f t="shared" si="14"/>
        <v>24132367</v>
      </c>
      <c r="F60" s="264">
        <f t="shared" si="14"/>
        <v>24132367</v>
      </c>
      <c r="G60" s="264">
        <f t="shared" si="14"/>
        <v>45939</v>
      </c>
      <c r="H60" s="219">
        <f t="shared" si="14"/>
        <v>611610</v>
      </c>
      <c r="I60" s="219">
        <f t="shared" si="14"/>
        <v>81477</v>
      </c>
      <c r="J60" s="264">
        <f t="shared" si="14"/>
        <v>739026</v>
      </c>
      <c r="K60" s="264">
        <f t="shared" si="14"/>
        <v>435000</v>
      </c>
      <c r="L60" s="219">
        <f t="shared" si="14"/>
        <v>1435835</v>
      </c>
      <c r="M60" s="219">
        <f t="shared" si="14"/>
        <v>29500</v>
      </c>
      <c r="N60" s="264">
        <f t="shared" si="14"/>
        <v>1900335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2639361</v>
      </c>
      <c r="X60" s="219">
        <f t="shared" si="14"/>
        <v>12066184</v>
      </c>
      <c r="Y60" s="264">
        <f t="shared" si="14"/>
        <v>-9426823</v>
      </c>
      <c r="Z60" s="337">
        <f>+IF(X60&lt;&gt;0,+(Y60/X60)*100,0)</f>
        <v>-78.12596758013967</v>
      </c>
      <c r="AA60" s="232">
        <f>+AA57+AA54+AA51+AA40+AA37+AA34+AA22+AA5</f>
        <v>24132367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5484309</v>
      </c>
      <c r="F62" s="349">
        <f t="shared" si="15"/>
        <v>5484309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2742155</v>
      </c>
      <c r="Y62" s="349">
        <f t="shared" si="15"/>
        <v>-2742155</v>
      </c>
      <c r="Z62" s="338">
        <f>+IF(X62&lt;&gt;0,+(Y62/X62)*100,0)</f>
        <v>-100</v>
      </c>
      <c r="AA62" s="351">
        <f>SUM(AA63:AA66)</f>
        <v>5484309</v>
      </c>
    </row>
    <row r="63" spans="1:27" ht="12.75">
      <c r="A63" s="361" t="s">
        <v>260</v>
      </c>
      <c r="B63" s="136"/>
      <c r="C63" s="60"/>
      <c r="D63" s="340"/>
      <c r="E63" s="60">
        <v>3411737</v>
      </c>
      <c r="F63" s="59">
        <v>3411737</v>
      </c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>
        <v>1705869</v>
      </c>
      <c r="Y63" s="59">
        <v>-1705869</v>
      </c>
      <c r="Z63" s="61">
        <v>-100</v>
      </c>
      <c r="AA63" s="62">
        <v>3411737</v>
      </c>
    </row>
    <row r="64" spans="1:27" ht="12.75">
      <c r="A64" s="361" t="s">
        <v>261</v>
      </c>
      <c r="B64" s="136"/>
      <c r="C64" s="60"/>
      <c r="D64" s="340"/>
      <c r="E64" s="60">
        <v>2072572</v>
      </c>
      <c r="F64" s="59">
        <v>2072572</v>
      </c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>
        <v>1036286</v>
      </c>
      <c r="Y64" s="59">
        <v>-1036286</v>
      </c>
      <c r="Z64" s="61">
        <v>-100</v>
      </c>
      <c r="AA64" s="62">
        <v>2072572</v>
      </c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289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303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264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265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93660545</v>
      </c>
      <c r="D5" s="357">
        <f t="shared" si="0"/>
        <v>0</v>
      </c>
      <c r="E5" s="356">
        <f t="shared" si="0"/>
        <v>81254900</v>
      </c>
      <c r="F5" s="358">
        <f t="shared" si="0"/>
        <v>81254900</v>
      </c>
      <c r="G5" s="358">
        <f t="shared" si="0"/>
        <v>845508</v>
      </c>
      <c r="H5" s="356">
        <f t="shared" si="0"/>
        <v>2732347</v>
      </c>
      <c r="I5" s="356">
        <f t="shared" si="0"/>
        <v>5783584</v>
      </c>
      <c r="J5" s="358">
        <f t="shared" si="0"/>
        <v>9361439</v>
      </c>
      <c r="K5" s="358">
        <f t="shared" si="0"/>
        <v>4042326</v>
      </c>
      <c r="L5" s="356">
        <f t="shared" si="0"/>
        <v>303520</v>
      </c>
      <c r="M5" s="356">
        <f t="shared" si="0"/>
        <v>905675</v>
      </c>
      <c r="N5" s="358">
        <f t="shared" si="0"/>
        <v>5251521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14612960</v>
      </c>
      <c r="X5" s="356">
        <f t="shared" si="0"/>
        <v>40627450</v>
      </c>
      <c r="Y5" s="358">
        <f t="shared" si="0"/>
        <v>-26014490</v>
      </c>
      <c r="Z5" s="359">
        <f>+IF(X5&lt;&gt;0,+(Y5/X5)*100,0)</f>
        <v>-64.03180608184861</v>
      </c>
      <c r="AA5" s="360">
        <f>+AA6+AA8+AA11+AA13+AA15</f>
        <v>81254900</v>
      </c>
    </row>
    <row r="6" spans="1:27" ht="12.75">
      <c r="A6" s="361" t="s">
        <v>206</v>
      </c>
      <c r="B6" s="142"/>
      <c r="C6" s="60">
        <f>+C7</f>
        <v>62005344</v>
      </c>
      <c r="D6" s="340">
        <f aca="true" t="shared" si="1" ref="D6:AA6">+D7</f>
        <v>0</v>
      </c>
      <c r="E6" s="60">
        <f t="shared" si="1"/>
        <v>47320000</v>
      </c>
      <c r="F6" s="59">
        <f t="shared" si="1"/>
        <v>47320000</v>
      </c>
      <c r="G6" s="59">
        <f t="shared" si="1"/>
        <v>845508</v>
      </c>
      <c r="H6" s="60">
        <f t="shared" si="1"/>
        <v>1570443</v>
      </c>
      <c r="I6" s="60">
        <f t="shared" si="1"/>
        <v>827874</v>
      </c>
      <c r="J6" s="59">
        <f t="shared" si="1"/>
        <v>3243825</v>
      </c>
      <c r="K6" s="59">
        <f t="shared" si="1"/>
        <v>1754500</v>
      </c>
      <c r="L6" s="60">
        <f t="shared" si="1"/>
        <v>0</v>
      </c>
      <c r="M6" s="60">
        <f t="shared" si="1"/>
        <v>905675</v>
      </c>
      <c r="N6" s="59">
        <f t="shared" si="1"/>
        <v>2660175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5904000</v>
      </c>
      <c r="X6" s="60">
        <f t="shared" si="1"/>
        <v>23660000</v>
      </c>
      <c r="Y6" s="59">
        <f t="shared" si="1"/>
        <v>-17756000</v>
      </c>
      <c r="Z6" s="61">
        <f>+IF(X6&lt;&gt;0,+(Y6/X6)*100,0)</f>
        <v>-75.04649196956889</v>
      </c>
      <c r="AA6" s="62">
        <f t="shared" si="1"/>
        <v>47320000</v>
      </c>
    </row>
    <row r="7" spans="1:27" ht="12.75">
      <c r="A7" s="291" t="s">
        <v>230</v>
      </c>
      <c r="B7" s="142"/>
      <c r="C7" s="60">
        <v>62005344</v>
      </c>
      <c r="D7" s="340"/>
      <c r="E7" s="60">
        <v>47320000</v>
      </c>
      <c r="F7" s="59">
        <v>47320000</v>
      </c>
      <c r="G7" s="59">
        <v>845508</v>
      </c>
      <c r="H7" s="60">
        <v>1570443</v>
      </c>
      <c r="I7" s="60">
        <v>827874</v>
      </c>
      <c r="J7" s="59">
        <v>3243825</v>
      </c>
      <c r="K7" s="59">
        <v>1754500</v>
      </c>
      <c r="L7" s="60"/>
      <c r="M7" s="60">
        <v>905675</v>
      </c>
      <c r="N7" s="59">
        <v>2660175</v>
      </c>
      <c r="O7" s="59"/>
      <c r="P7" s="60"/>
      <c r="Q7" s="60"/>
      <c r="R7" s="59"/>
      <c r="S7" s="59"/>
      <c r="T7" s="60"/>
      <c r="U7" s="60"/>
      <c r="V7" s="59"/>
      <c r="W7" s="59">
        <v>5904000</v>
      </c>
      <c r="X7" s="60">
        <v>23660000</v>
      </c>
      <c r="Y7" s="59">
        <v>-17756000</v>
      </c>
      <c r="Z7" s="61">
        <v>-75.05</v>
      </c>
      <c r="AA7" s="62">
        <v>47320000</v>
      </c>
    </row>
    <row r="8" spans="1:27" ht="12.75">
      <c r="A8" s="361" t="s">
        <v>207</v>
      </c>
      <c r="B8" s="142"/>
      <c r="C8" s="60">
        <f aca="true" t="shared" si="2" ref="C8:Y8">SUM(C9:C10)</f>
        <v>16008046</v>
      </c>
      <c r="D8" s="340">
        <f t="shared" si="2"/>
        <v>0</v>
      </c>
      <c r="E8" s="60">
        <f t="shared" si="2"/>
        <v>16731000</v>
      </c>
      <c r="F8" s="59">
        <f t="shared" si="2"/>
        <v>16731000</v>
      </c>
      <c r="G8" s="59">
        <f t="shared" si="2"/>
        <v>0</v>
      </c>
      <c r="H8" s="60">
        <f t="shared" si="2"/>
        <v>817473</v>
      </c>
      <c r="I8" s="60">
        <f t="shared" si="2"/>
        <v>4310972</v>
      </c>
      <c r="J8" s="59">
        <f t="shared" si="2"/>
        <v>5128445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5128445</v>
      </c>
      <c r="X8" s="60">
        <f t="shared" si="2"/>
        <v>8365500</v>
      </c>
      <c r="Y8" s="59">
        <f t="shared" si="2"/>
        <v>-3237055</v>
      </c>
      <c r="Z8" s="61">
        <f>+IF(X8&lt;&gt;0,+(Y8/X8)*100,0)</f>
        <v>-38.695296156834615</v>
      </c>
      <c r="AA8" s="62">
        <f>SUM(AA9:AA10)</f>
        <v>16731000</v>
      </c>
    </row>
    <row r="9" spans="1:27" ht="12.75">
      <c r="A9" s="291" t="s">
        <v>231</v>
      </c>
      <c r="B9" s="142"/>
      <c r="C9" s="60">
        <v>16008046</v>
      </c>
      <c r="D9" s="340"/>
      <c r="E9" s="60">
        <v>16731000</v>
      </c>
      <c r="F9" s="59">
        <v>16731000</v>
      </c>
      <c r="G9" s="59"/>
      <c r="H9" s="60">
        <v>817473</v>
      </c>
      <c r="I9" s="60">
        <v>4310972</v>
      </c>
      <c r="J9" s="59">
        <v>5128445</v>
      </c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>
        <v>5128445</v>
      </c>
      <c r="X9" s="60">
        <v>8365500</v>
      </c>
      <c r="Y9" s="59">
        <v>-3237055</v>
      </c>
      <c r="Z9" s="61">
        <v>-38.7</v>
      </c>
      <c r="AA9" s="62">
        <v>16731000</v>
      </c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2302650</v>
      </c>
      <c r="D11" s="363">
        <f aca="true" t="shared" si="3" ref="D11:AA11">+D12</f>
        <v>0</v>
      </c>
      <c r="E11" s="362">
        <f t="shared" si="3"/>
        <v>6267000</v>
      </c>
      <c r="F11" s="364">
        <f t="shared" si="3"/>
        <v>6267000</v>
      </c>
      <c r="G11" s="364">
        <f t="shared" si="3"/>
        <v>0</v>
      </c>
      <c r="H11" s="362">
        <f t="shared" si="3"/>
        <v>320520</v>
      </c>
      <c r="I11" s="362">
        <f t="shared" si="3"/>
        <v>644738</v>
      </c>
      <c r="J11" s="364">
        <f t="shared" si="3"/>
        <v>965258</v>
      </c>
      <c r="K11" s="364">
        <f t="shared" si="3"/>
        <v>2287826</v>
      </c>
      <c r="L11" s="362">
        <f t="shared" si="3"/>
        <v>303520</v>
      </c>
      <c r="M11" s="362">
        <f t="shared" si="3"/>
        <v>0</v>
      </c>
      <c r="N11" s="364">
        <f t="shared" si="3"/>
        <v>2591346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3556604</v>
      </c>
      <c r="X11" s="362">
        <f t="shared" si="3"/>
        <v>3133500</v>
      </c>
      <c r="Y11" s="364">
        <f t="shared" si="3"/>
        <v>423104</v>
      </c>
      <c r="Z11" s="365">
        <f>+IF(X11&lt;&gt;0,+(Y11/X11)*100,0)</f>
        <v>13.502600925482689</v>
      </c>
      <c r="AA11" s="366">
        <f t="shared" si="3"/>
        <v>6267000</v>
      </c>
    </row>
    <row r="12" spans="1:27" ht="12.75">
      <c r="A12" s="291" t="s">
        <v>233</v>
      </c>
      <c r="B12" s="136"/>
      <c r="C12" s="60">
        <v>2302650</v>
      </c>
      <c r="D12" s="340"/>
      <c r="E12" s="60">
        <v>6267000</v>
      </c>
      <c r="F12" s="59">
        <v>6267000</v>
      </c>
      <c r="G12" s="59"/>
      <c r="H12" s="60">
        <v>320520</v>
      </c>
      <c r="I12" s="60">
        <v>644738</v>
      </c>
      <c r="J12" s="59">
        <v>965258</v>
      </c>
      <c r="K12" s="59">
        <v>2287826</v>
      </c>
      <c r="L12" s="60">
        <v>303520</v>
      </c>
      <c r="M12" s="60"/>
      <c r="N12" s="59">
        <v>2591346</v>
      </c>
      <c r="O12" s="59"/>
      <c r="P12" s="60"/>
      <c r="Q12" s="60"/>
      <c r="R12" s="59"/>
      <c r="S12" s="59"/>
      <c r="T12" s="60"/>
      <c r="U12" s="60"/>
      <c r="V12" s="59"/>
      <c r="W12" s="59">
        <v>3556604</v>
      </c>
      <c r="X12" s="60">
        <v>3133500</v>
      </c>
      <c r="Y12" s="59">
        <v>423104</v>
      </c>
      <c r="Z12" s="61">
        <v>13.5</v>
      </c>
      <c r="AA12" s="62">
        <v>6267000</v>
      </c>
    </row>
    <row r="13" spans="1:27" ht="12.75">
      <c r="A13" s="361" t="s">
        <v>209</v>
      </c>
      <c r="B13" s="136"/>
      <c r="C13" s="275">
        <f>+C14</f>
        <v>13344505</v>
      </c>
      <c r="D13" s="341">
        <f aca="true" t="shared" si="4" ref="D13:AA13">+D14</f>
        <v>0</v>
      </c>
      <c r="E13" s="275">
        <f t="shared" si="4"/>
        <v>10636900</v>
      </c>
      <c r="F13" s="342">
        <f t="shared" si="4"/>
        <v>10636900</v>
      </c>
      <c r="G13" s="342">
        <f t="shared" si="4"/>
        <v>0</v>
      </c>
      <c r="H13" s="275">
        <f t="shared" si="4"/>
        <v>23911</v>
      </c>
      <c r="I13" s="275">
        <f t="shared" si="4"/>
        <v>0</v>
      </c>
      <c r="J13" s="342">
        <f t="shared" si="4"/>
        <v>23911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23911</v>
      </c>
      <c r="X13" s="275">
        <f t="shared" si="4"/>
        <v>5318450</v>
      </c>
      <c r="Y13" s="342">
        <f t="shared" si="4"/>
        <v>-5294539</v>
      </c>
      <c r="Z13" s="335">
        <f>+IF(X13&lt;&gt;0,+(Y13/X13)*100,0)</f>
        <v>-99.55041412441595</v>
      </c>
      <c r="AA13" s="273">
        <f t="shared" si="4"/>
        <v>10636900</v>
      </c>
    </row>
    <row r="14" spans="1:27" ht="12.75">
      <c r="A14" s="291" t="s">
        <v>234</v>
      </c>
      <c r="B14" s="136"/>
      <c r="C14" s="60">
        <v>13344505</v>
      </c>
      <c r="D14" s="340"/>
      <c r="E14" s="60">
        <v>10636900</v>
      </c>
      <c r="F14" s="59">
        <v>10636900</v>
      </c>
      <c r="G14" s="59"/>
      <c r="H14" s="60">
        <v>23911</v>
      </c>
      <c r="I14" s="60"/>
      <c r="J14" s="59">
        <v>23911</v>
      </c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>
        <v>23911</v>
      </c>
      <c r="X14" s="60">
        <v>5318450</v>
      </c>
      <c r="Y14" s="59">
        <v>-5294539</v>
      </c>
      <c r="Z14" s="61">
        <v>-99.55</v>
      </c>
      <c r="AA14" s="62">
        <v>10636900</v>
      </c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300000</v>
      </c>
      <c r="F15" s="59">
        <f t="shared" si="5"/>
        <v>300000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150000</v>
      </c>
      <c r="Y15" s="59">
        <f t="shared" si="5"/>
        <v>-150000</v>
      </c>
      <c r="Z15" s="61">
        <f>+IF(X15&lt;&gt;0,+(Y15/X15)*100,0)</f>
        <v>-100</v>
      </c>
      <c r="AA15" s="62">
        <f>SUM(AA16:AA20)</f>
        <v>300000</v>
      </c>
    </row>
    <row r="16" spans="1:27" ht="12.75">
      <c r="A16" s="291" t="s">
        <v>235</v>
      </c>
      <c r="B16" s="300"/>
      <c r="C16" s="60"/>
      <c r="D16" s="340"/>
      <c r="E16" s="60">
        <v>300000</v>
      </c>
      <c r="F16" s="59">
        <v>300000</v>
      </c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>
        <v>150000</v>
      </c>
      <c r="Y16" s="59">
        <v>-150000</v>
      </c>
      <c r="Z16" s="61">
        <v>-100</v>
      </c>
      <c r="AA16" s="62">
        <v>300000</v>
      </c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944124</v>
      </c>
      <c r="D22" s="344">
        <f t="shared" si="6"/>
        <v>0</v>
      </c>
      <c r="E22" s="343">
        <f t="shared" si="6"/>
        <v>1700000</v>
      </c>
      <c r="F22" s="345">
        <f t="shared" si="6"/>
        <v>1700000</v>
      </c>
      <c r="G22" s="345">
        <f t="shared" si="6"/>
        <v>0</v>
      </c>
      <c r="H22" s="343">
        <f t="shared" si="6"/>
        <v>141413</v>
      </c>
      <c r="I22" s="343">
        <f t="shared" si="6"/>
        <v>143903</v>
      </c>
      <c r="J22" s="345">
        <f t="shared" si="6"/>
        <v>285316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285316</v>
      </c>
      <c r="X22" s="343">
        <f t="shared" si="6"/>
        <v>850000</v>
      </c>
      <c r="Y22" s="345">
        <f t="shared" si="6"/>
        <v>-564684</v>
      </c>
      <c r="Z22" s="336">
        <f>+IF(X22&lt;&gt;0,+(Y22/X22)*100,0)</f>
        <v>-66.43341176470588</v>
      </c>
      <c r="AA22" s="350">
        <f>SUM(AA23:AA32)</f>
        <v>1700000</v>
      </c>
    </row>
    <row r="23" spans="1:27" ht="12.75">
      <c r="A23" s="361" t="s">
        <v>238</v>
      </c>
      <c r="B23" s="142"/>
      <c r="C23" s="60">
        <v>944124</v>
      </c>
      <c r="D23" s="340"/>
      <c r="E23" s="60"/>
      <c r="F23" s="59"/>
      <c r="G23" s="59"/>
      <c r="H23" s="60"/>
      <c r="I23" s="60">
        <v>143903</v>
      </c>
      <c r="J23" s="59">
        <v>143903</v>
      </c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>
        <v>143903</v>
      </c>
      <c r="X23" s="60"/>
      <c r="Y23" s="59">
        <v>143903</v>
      </c>
      <c r="Z23" s="61"/>
      <c r="AA23" s="62"/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>
        <v>141413</v>
      </c>
      <c r="I24" s="60"/>
      <c r="J24" s="59">
        <v>141413</v>
      </c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>
        <v>141413</v>
      </c>
      <c r="X24" s="60"/>
      <c r="Y24" s="59">
        <v>141413</v>
      </c>
      <c r="Z24" s="61"/>
      <c r="AA24" s="62"/>
    </row>
    <row r="25" spans="1:27" ht="12.75">
      <c r="A25" s="361" t="s">
        <v>240</v>
      </c>
      <c r="B25" s="142"/>
      <c r="C25" s="60"/>
      <c r="D25" s="340"/>
      <c r="E25" s="60">
        <v>1200000</v>
      </c>
      <c r="F25" s="59">
        <v>1200000</v>
      </c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>
        <v>600000</v>
      </c>
      <c r="Y25" s="59">
        <v>-600000</v>
      </c>
      <c r="Z25" s="61">
        <v>-100</v>
      </c>
      <c r="AA25" s="62">
        <v>1200000</v>
      </c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>
        <v>500000</v>
      </c>
      <c r="F32" s="59">
        <v>500000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250000</v>
      </c>
      <c r="Y32" s="59">
        <v>-250000</v>
      </c>
      <c r="Z32" s="61">
        <v>-100</v>
      </c>
      <c r="AA32" s="62">
        <v>500000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249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252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266</v>
      </c>
      <c r="B60" s="149" t="s">
        <v>72</v>
      </c>
      <c r="C60" s="219">
        <f aca="true" t="shared" si="14" ref="C60:Y60">+C57+C54+C51+C40+C37+C34+C22+C5</f>
        <v>94604669</v>
      </c>
      <c r="D60" s="346">
        <f t="shared" si="14"/>
        <v>0</v>
      </c>
      <c r="E60" s="219">
        <f t="shared" si="14"/>
        <v>82954900</v>
      </c>
      <c r="F60" s="264">
        <f t="shared" si="14"/>
        <v>82954900</v>
      </c>
      <c r="G60" s="264">
        <f t="shared" si="14"/>
        <v>845508</v>
      </c>
      <c r="H60" s="219">
        <f t="shared" si="14"/>
        <v>2873760</v>
      </c>
      <c r="I60" s="219">
        <f t="shared" si="14"/>
        <v>5927487</v>
      </c>
      <c r="J60" s="264">
        <f t="shared" si="14"/>
        <v>9646755</v>
      </c>
      <c r="K60" s="264">
        <f t="shared" si="14"/>
        <v>4042326</v>
      </c>
      <c r="L60" s="219">
        <f t="shared" si="14"/>
        <v>303520</v>
      </c>
      <c r="M60" s="219">
        <f t="shared" si="14"/>
        <v>905675</v>
      </c>
      <c r="N60" s="264">
        <f t="shared" si="14"/>
        <v>5251521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14898276</v>
      </c>
      <c r="X60" s="219">
        <f t="shared" si="14"/>
        <v>41477450</v>
      </c>
      <c r="Y60" s="264">
        <f t="shared" si="14"/>
        <v>-26579174</v>
      </c>
      <c r="Z60" s="337">
        <f>+IF(X60&lt;&gt;0,+(Y60/X60)*100,0)</f>
        <v>-64.08102233864426</v>
      </c>
      <c r="AA60" s="232">
        <f>+AA57+AA54+AA51+AA40+AA37+AA34+AA22+AA5</f>
        <v>82954900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289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303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2019-01-31T12:47:39Z</dcterms:created>
  <dcterms:modified xsi:type="dcterms:W3CDTF">2019-01-31T12:47:44Z</dcterms:modified>
  <cp:category/>
  <cp:version/>
  <cp:contentType/>
  <cp:contentStatus/>
</cp:coreProperties>
</file>