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<sst xmlns="http://schemas.openxmlformats.org/spreadsheetml/2006/main" count="859" uniqueCount="304">
  <si>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Eastern Cape: Kouga(EC108)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</si>
  <si>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</si>
  <si>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</si>
  <si>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</si>
  <si>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</si>
  <si>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</si>
  <si>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</si>
  <si>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</si>
  <si>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</si>
  <si>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</si>
  <si>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</si>
  <si>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</si>
  <si>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</si>
  <si>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</si>
  <si>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</si>
  <si>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</si>
  <si>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</si>
  <si>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</si>
  <si>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</si>
  <si>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</si>
  <si>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</si>
  <si>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</si>
  <si>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</si>
  <si>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</si>
  <si>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</si>
  <si>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</si>
  <si>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</si>
  <si>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</si>
  <si>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</si>
  <si>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</si>
  <si>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</si>
  <si>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</si>
  <si>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</si>
  <si>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</si>
  <si>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</si>
  <si>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</si>
  <si>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</si>
  <si>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</si>
  <si>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</si>
  <si>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</si>
  <si>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</si>
  <si>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</si>
  <si>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</si>
  <si>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</si>
  <si>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</si>
  <si>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</si>
  <si>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</si>
  <si>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</si>
  <si>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</si>
  <si>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</si>
  <si>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</si>
  <si>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</si>
  <si>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</si>
  <si>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</si>
  <si>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</si>
  <si>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</si>
  <si>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</si>
  <si>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</si>
  <si>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</si>
  <si>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</si>
  <si>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</si>
  <si>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</si>
  <si>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</si>
  <si>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</si>
  <si>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</si>
  <si>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</si>
  <si>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</si>
  <si>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</si>
  <si>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</si>
  <si>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</si>
  <si>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Kouga(EC108)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</si>
  <si>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</si>
  <si>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</si>
  <si>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</si>
  <si>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</si>
  <si>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</si>
  <si>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</si>
  <si>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</si>
  <si>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</si>
  <si>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</si>
  <si>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</si>
  <si>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</si>
  <si>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</si>
  <si>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</si>
  <si>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</si>
  <si>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</si>
  <si>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</si>
  <si>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</si>
  <si>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</si>
  <si>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</si>
  <si>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</si>
  <si>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</si>
  <si>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</si>
  <si>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</si>
  <si>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</si>
  <si>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</si>
  <si>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</si>
  <si>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</si>
  <si>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</si>
  <si>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</si>
  <si>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Kouga(EC108)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</si>
  <si>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</si>
  <si>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</si>
  <si>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</si>
  <si>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</si>
  <si>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</si>
  <si>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</si>
  <si>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</si>
  <si>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</si>
  <si>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</si>
  <si>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</si>
  <si>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</si>
  <si>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</si>
  <si>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</si>
  <si>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</si>
  <si>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</si>
  <si>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</si>
  <si>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</si>
  <si>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</si>
  <si>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</si>
  <si>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</si>
  <si>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</si>
  <si>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</si>
  <si>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</si>
  <si>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</si>
  <si>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</si>
  <si>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</si>
  <si>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</si>
  <si>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</si>
  <si>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Kouga(EC108)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</si>
  <si>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</si>
  <si>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</si>
  <si>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</si>
  <si>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</si>
  <si>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</si>
  <si>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</si>
  <si>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</si>
  <si>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</si>
  <si>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</si>
  <si>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</si>
  <si>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Kouga(EC108)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</si>
  <si>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</si>
  <si>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</si>
  <si>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</si>
  <si>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</si>
  <si>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</si>
  <si>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</si>
  <si>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</si>
  <si>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</si>
  <si>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</si>
  <si>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</si>
  <si>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</si>
  <si>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</si>
  <si>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</si>
  <si>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</si>
  <si>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</si>
  <si>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</si>
  <si>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</si>
  <si>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</si>
  <si>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</si>
  <si>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</si>
  <si>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</si>
  <si>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</si>
  <si>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</si>
  <si>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</si>
  <si>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</si>
  <si>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</si>
  <si>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</si>
  <si>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</si>
  <si>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</si>
  <si>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</si>
  <si>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</si>
  <si>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</si>
  <si>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</si>
  <si>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Kouga(EC108)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</si>
  <si>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</si>
  <si>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</si>
  <si>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</si>
  <si>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</si>
  <si>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</si>
  <si>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</si>
  <si>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</si>
  <si>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</si>
  <si>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</si>
  <si>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</si>
  <si>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</si>
  <si>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</si>
  <si>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</si>
  <si>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</si>
  <si>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</si>
  <si>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</si>
  <si>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</si>
  <si>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</si>
  <si>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</si>
  <si>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</si>
  <si>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</si>
  <si>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</si>
  <si>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</si>
  <si>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</si>
  <si>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</si>
  <si>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</si>
  <si>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</si>
  <si>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Kouga(EC108)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</si>
  <si>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</si>
  <si>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</si>
  <si>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</si>
  <si>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</si>
  <si>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</si>
  <si>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</si>
  <si>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</si>
  <si>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</si>
  <si>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</si>
  <si>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</si>
  <si>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</si>
  <si>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</si>
  <si>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</si>
  <si>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</si>
  <si>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</si>
  <si>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</si>
  <si>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</si>
  <si>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</si>
  <si>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</si>
  <si>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</si>
  <si>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</si>
  <si>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</si>
  <si>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</si>
  <si>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</si>
  <si>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</si>
  <si>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Kouga(EC108)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</si>
  <si>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</si>
  <si>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</si>
  <si>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</si>
  <si>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</si>
  <si>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</si>
  <si>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</si>
  <si>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</si>
  <si>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</si>
  <si>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</si>
  <si>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</si>
  <si>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</si>
  <si>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</si>
  <si>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</si>
  <si>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</si>
  <si>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</si>
  <si>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</si>
  <si>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</si>
  <si>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</si>
  <si>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</si>
  <si>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</si>
  <si>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</si>
  <si>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</si>
  <si>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</si>
  <si>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</si>
  <si>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</si>
  <si>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</si>
  <si>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</si>
  <si>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</si>
  <si>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</si>
  <si>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</si>
  <si>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</si>
  <si>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</si>
  <si>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</si>
  <si>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</si>
  <si>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</si>
  <si>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Kouga(EC108)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</si>
  <si>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</si>
  <si>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</si>
  <si>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Eastern Cape: Kouga(EC108)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</si>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</sst>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160671150</v>
      </c>
      <c r="C5" s="19">
        <v>0</v>
      </c>
      <c r="D5" s="59">
        <v>176766234</v>
      </c>
      <c r="E5" s="60">
        <v>176766234</v>
      </c>
      <c r="F5" s="60">
        <v>82363504</v>
      </c>
      <c r="G5" s="60">
        <v>8174509</v>
      </c>
      <c r="H5" s="60">
        <v>772421</v>
      </c>
      <c r="I5" s="60">
        <v>91310434</v>
      </c>
      <c r="J5" s="60">
        <v>10377032</v>
      </c>
      <c r="K5" s="60">
        <v>10176165</v>
      </c>
      <c r="L5" s="60">
        <v>10419358</v>
      </c>
      <c r="M5" s="60">
        <v>30972555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122282989</v>
      </c>
      <c r="W5" s="60">
        <v>89671630</v>
      </c>
      <c r="X5" s="60">
        <v>32611359</v>
      </c>
      <c r="Y5" s="61">
        <v>36.37</v>
      </c>
      <c r="Z5" s="62">
        <v>176766234</v>
      </c>
    </row>
    <row r="6" spans="1:26" ht="12.75">
      <c r="A6" s="58" t="s">
        <v>32</v>
      </c>
      <c r="B6" s="19">
        <v>363348296</v>
      </c>
      <c r="C6" s="19">
        <v>0</v>
      </c>
      <c r="D6" s="59">
        <v>400096431</v>
      </c>
      <c r="E6" s="60">
        <v>400096431</v>
      </c>
      <c r="F6" s="60">
        <v>46170303</v>
      </c>
      <c r="G6" s="60">
        <v>32593283</v>
      </c>
      <c r="H6" s="60">
        <v>34733650</v>
      </c>
      <c r="I6" s="60">
        <v>113497236</v>
      </c>
      <c r="J6" s="60">
        <v>32297119</v>
      </c>
      <c r="K6" s="60">
        <v>31732821</v>
      </c>
      <c r="L6" s="60">
        <v>33837863</v>
      </c>
      <c r="M6" s="60">
        <v>97867803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211365039</v>
      </c>
      <c r="W6" s="60">
        <v>147464097</v>
      </c>
      <c r="X6" s="60">
        <v>63900942</v>
      </c>
      <c r="Y6" s="61">
        <v>43.33</v>
      </c>
      <c r="Z6" s="62">
        <v>400096431</v>
      </c>
    </row>
    <row r="7" spans="1:26" ht="12.75">
      <c r="A7" s="58" t="s">
        <v>33</v>
      </c>
      <c r="B7" s="19">
        <v>8751748</v>
      </c>
      <c r="C7" s="19">
        <v>0</v>
      </c>
      <c r="D7" s="59">
        <v>7561031</v>
      </c>
      <c r="E7" s="60">
        <v>7561031</v>
      </c>
      <c r="F7" s="60">
        <v>0</v>
      </c>
      <c r="G7" s="60">
        <v>0</v>
      </c>
      <c r="H7" s="60">
        <v>0</v>
      </c>
      <c r="I7" s="60">
        <v>0</v>
      </c>
      <c r="J7" s="60">
        <v>1030302</v>
      </c>
      <c r="K7" s="60">
        <v>690459</v>
      </c>
      <c r="L7" s="60">
        <v>706177</v>
      </c>
      <c r="M7" s="60">
        <v>2426938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2426938</v>
      </c>
      <c r="W7" s="60">
        <v>4724106</v>
      </c>
      <c r="X7" s="60">
        <v>-2297168</v>
      </c>
      <c r="Y7" s="61">
        <v>-48.63</v>
      </c>
      <c r="Z7" s="62">
        <v>7561031</v>
      </c>
    </row>
    <row r="8" spans="1:26" ht="12.75">
      <c r="A8" s="58" t="s">
        <v>34</v>
      </c>
      <c r="B8" s="19">
        <v>112113758</v>
      </c>
      <c r="C8" s="19">
        <v>0</v>
      </c>
      <c r="D8" s="59">
        <v>123618286</v>
      </c>
      <c r="E8" s="60">
        <v>123618286</v>
      </c>
      <c r="F8" s="60">
        <v>47714200</v>
      </c>
      <c r="G8" s="60">
        <v>590684</v>
      </c>
      <c r="H8" s="60">
        <v>69850</v>
      </c>
      <c r="I8" s="60">
        <v>48374734</v>
      </c>
      <c r="J8" s="60">
        <v>998755</v>
      </c>
      <c r="K8" s="60">
        <v>1350236</v>
      </c>
      <c r="L8" s="60">
        <v>37921461</v>
      </c>
      <c r="M8" s="60">
        <v>40270452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88645186</v>
      </c>
      <c r="W8" s="60">
        <v>82321658</v>
      </c>
      <c r="X8" s="60">
        <v>6323528</v>
      </c>
      <c r="Y8" s="61">
        <v>7.68</v>
      </c>
      <c r="Z8" s="62">
        <v>123618286</v>
      </c>
    </row>
    <row r="9" spans="1:26" ht="12.75">
      <c r="A9" s="58" t="s">
        <v>35</v>
      </c>
      <c r="B9" s="19">
        <v>65879456</v>
      </c>
      <c r="C9" s="19">
        <v>0</v>
      </c>
      <c r="D9" s="59">
        <v>45674887</v>
      </c>
      <c r="E9" s="60">
        <v>45674887</v>
      </c>
      <c r="F9" s="60">
        <v>4340294</v>
      </c>
      <c r="G9" s="60">
        <v>1221529</v>
      </c>
      <c r="H9" s="60">
        <v>4826901</v>
      </c>
      <c r="I9" s="60">
        <v>10388724</v>
      </c>
      <c r="J9" s="60">
        <v>4718388</v>
      </c>
      <c r="K9" s="60">
        <v>4201410</v>
      </c>
      <c r="L9" s="60">
        <v>4833704</v>
      </c>
      <c r="M9" s="60">
        <v>13753502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24142226</v>
      </c>
      <c r="W9" s="60">
        <v>13657761</v>
      </c>
      <c r="X9" s="60">
        <v>10484465</v>
      </c>
      <c r="Y9" s="61">
        <v>76.77</v>
      </c>
      <c r="Z9" s="62">
        <v>45674887</v>
      </c>
    </row>
    <row r="10" spans="1:26" ht="22.5">
      <c r="A10" s="63" t="s">
        <v>279</v>
      </c>
      <c r="B10" s="64">
        <f>SUM(B5:B9)</f>
        <v>710764408</v>
      </c>
      <c r="C10" s="64">
        <f>SUM(C5:C9)</f>
        <v>0</v>
      </c>
      <c r="D10" s="65">
        <f aca="true" t="shared" si="0" ref="D10:Z10">SUM(D5:D9)</f>
        <v>753716869</v>
      </c>
      <c r="E10" s="66">
        <f t="shared" si="0"/>
        <v>753716869</v>
      </c>
      <c r="F10" s="66">
        <f t="shared" si="0"/>
        <v>180588301</v>
      </c>
      <c r="G10" s="66">
        <f t="shared" si="0"/>
        <v>42580005</v>
      </c>
      <c r="H10" s="66">
        <f t="shared" si="0"/>
        <v>40402822</v>
      </c>
      <c r="I10" s="66">
        <f t="shared" si="0"/>
        <v>263571128</v>
      </c>
      <c r="J10" s="66">
        <f t="shared" si="0"/>
        <v>49421596</v>
      </c>
      <c r="K10" s="66">
        <f t="shared" si="0"/>
        <v>48151091</v>
      </c>
      <c r="L10" s="66">
        <f t="shared" si="0"/>
        <v>87718563</v>
      </c>
      <c r="M10" s="66">
        <f t="shared" si="0"/>
        <v>185291250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448862378</v>
      </c>
      <c r="W10" s="66">
        <f t="shared" si="0"/>
        <v>337839252</v>
      </c>
      <c r="X10" s="66">
        <f t="shared" si="0"/>
        <v>111023126</v>
      </c>
      <c r="Y10" s="67">
        <f>+IF(W10&lt;&gt;0,(X10/W10)*100,0)</f>
        <v>32.86270773533443</v>
      </c>
      <c r="Z10" s="68">
        <f t="shared" si="0"/>
        <v>753716869</v>
      </c>
    </row>
    <row r="11" spans="1:26" ht="12.75">
      <c r="A11" s="58" t="s">
        <v>37</v>
      </c>
      <c r="B11" s="19">
        <v>245776993</v>
      </c>
      <c r="C11" s="19">
        <v>0</v>
      </c>
      <c r="D11" s="59">
        <v>272802493</v>
      </c>
      <c r="E11" s="60">
        <v>272802493</v>
      </c>
      <c r="F11" s="60">
        <v>19403203</v>
      </c>
      <c r="G11" s="60">
        <v>20703276</v>
      </c>
      <c r="H11" s="60">
        <v>21168627</v>
      </c>
      <c r="I11" s="60">
        <v>61275106</v>
      </c>
      <c r="J11" s="60">
        <v>21100947</v>
      </c>
      <c r="K11" s="60">
        <v>33168388</v>
      </c>
      <c r="L11" s="60">
        <v>22055455</v>
      </c>
      <c r="M11" s="60">
        <v>76324790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137599896</v>
      </c>
      <c r="W11" s="60">
        <v>124410617</v>
      </c>
      <c r="X11" s="60">
        <v>13189279</v>
      </c>
      <c r="Y11" s="61">
        <v>10.6</v>
      </c>
      <c r="Z11" s="62">
        <v>272802493</v>
      </c>
    </row>
    <row r="12" spans="1:26" ht="12.75">
      <c r="A12" s="58" t="s">
        <v>38</v>
      </c>
      <c r="B12" s="19">
        <v>12065883</v>
      </c>
      <c r="C12" s="19">
        <v>0</v>
      </c>
      <c r="D12" s="59">
        <v>12783832</v>
      </c>
      <c r="E12" s="60">
        <v>12783832</v>
      </c>
      <c r="F12" s="60">
        <v>970165</v>
      </c>
      <c r="G12" s="60">
        <v>968988</v>
      </c>
      <c r="H12" s="60">
        <v>1423877</v>
      </c>
      <c r="I12" s="60">
        <v>3363030</v>
      </c>
      <c r="J12" s="60">
        <v>975163</v>
      </c>
      <c r="K12" s="60">
        <v>975163</v>
      </c>
      <c r="L12" s="60">
        <v>990459</v>
      </c>
      <c r="M12" s="60">
        <v>2940785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6303815</v>
      </c>
      <c r="W12" s="60">
        <v>3872126</v>
      </c>
      <c r="X12" s="60">
        <v>2431689</v>
      </c>
      <c r="Y12" s="61">
        <v>62.8</v>
      </c>
      <c r="Z12" s="62">
        <v>12783832</v>
      </c>
    </row>
    <row r="13" spans="1:26" ht="12.75">
      <c r="A13" s="58" t="s">
        <v>280</v>
      </c>
      <c r="B13" s="19">
        <v>73526683</v>
      </c>
      <c r="C13" s="19">
        <v>0</v>
      </c>
      <c r="D13" s="59">
        <v>75357226</v>
      </c>
      <c r="E13" s="60">
        <v>75357226</v>
      </c>
      <c r="F13" s="60">
        <v>5920587</v>
      </c>
      <c r="G13" s="60">
        <v>0</v>
      </c>
      <c r="H13" s="60">
        <v>12461086</v>
      </c>
      <c r="I13" s="60">
        <v>18381673</v>
      </c>
      <c r="J13" s="60">
        <v>6127223</v>
      </c>
      <c r="K13" s="60">
        <v>6145753</v>
      </c>
      <c r="L13" s="60">
        <v>6127223</v>
      </c>
      <c r="M13" s="60">
        <v>18400199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36781872</v>
      </c>
      <c r="W13" s="60">
        <v>37678566</v>
      </c>
      <c r="X13" s="60">
        <v>-896694</v>
      </c>
      <c r="Y13" s="61">
        <v>-2.38</v>
      </c>
      <c r="Z13" s="62">
        <v>75357226</v>
      </c>
    </row>
    <row r="14" spans="1:26" ht="12.75">
      <c r="A14" s="58" t="s">
        <v>40</v>
      </c>
      <c r="B14" s="19">
        <v>14324358</v>
      </c>
      <c r="C14" s="19">
        <v>0</v>
      </c>
      <c r="D14" s="59">
        <v>3020625</v>
      </c>
      <c r="E14" s="60">
        <v>3020625</v>
      </c>
      <c r="F14" s="60">
        <v>0</v>
      </c>
      <c r="G14" s="60">
        <v>282156</v>
      </c>
      <c r="H14" s="60">
        <v>546662</v>
      </c>
      <c r="I14" s="60">
        <v>828818</v>
      </c>
      <c r="J14" s="60">
        <v>300137</v>
      </c>
      <c r="K14" s="60">
        <v>517270</v>
      </c>
      <c r="L14" s="60">
        <v>0</v>
      </c>
      <c r="M14" s="60">
        <v>817407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1646225</v>
      </c>
      <c r="W14" s="60">
        <v>1918775</v>
      </c>
      <c r="X14" s="60">
        <v>-272550</v>
      </c>
      <c r="Y14" s="61">
        <v>-14.2</v>
      </c>
      <c r="Z14" s="62">
        <v>3020625</v>
      </c>
    </row>
    <row r="15" spans="1:26" ht="12.75">
      <c r="A15" s="58" t="s">
        <v>41</v>
      </c>
      <c r="B15" s="19">
        <v>238169082</v>
      </c>
      <c r="C15" s="19">
        <v>0</v>
      </c>
      <c r="D15" s="59">
        <v>269933391</v>
      </c>
      <c r="E15" s="60">
        <v>269933391</v>
      </c>
      <c r="F15" s="60">
        <v>22869985</v>
      </c>
      <c r="G15" s="60">
        <v>27798424</v>
      </c>
      <c r="H15" s="60">
        <v>25617381</v>
      </c>
      <c r="I15" s="60">
        <v>76285790</v>
      </c>
      <c r="J15" s="60">
        <v>20671521</v>
      </c>
      <c r="K15" s="60">
        <v>6615326</v>
      </c>
      <c r="L15" s="60">
        <v>34412248</v>
      </c>
      <c r="M15" s="60">
        <v>61699095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137984885</v>
      </c>
      <c r="W15" s="60">
        <v>132248657</v>
      </c>
      <c r="X15" s="60">
        <v>5736228</v>
      </c>
      <c r="Y15" s="61">
        <v>4.34</v>
      </c>
      <c r="Z15" s="62">
        <v>269933391</v>
      </c>
    </row>
    <row r="16" spans="1:26" ht="12.75">
      <c r="A16" s="69" t="s">
        <v>42</v>
      </c>
      <c r="B16" s="19">
        <v>372340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171408385</v>
      </c>
      <c r="C17" s="19">
        <v>0</v>
      </c>
      <c r="D17" s="59">
        <v>162887196</v>
      </c>
      <c r="E17" s="60">
        <v>162887196</v>
      </c>
      <c r="F17" s="60">
        <v>2169116</v>
      </c>
      <c r="G17" s="60">
        <v>4363266</v>
      </c>
      <c r="H17" s="60">
        <v>11415687</v>
      </c>
      <c r="I17" s="60">
        <v>17948069</v>
      </c>
      <c r="J17" s="60">
        <v>9608984</v>
      </c>
      <c r="K17" s="60">
        <v>16526674</v>
      </c>
      <c r="L17" s="60">
        <v>12415735</v>
      </c>
      <c r="M17" s="60">
        <v>38551393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56499462</v>
      </c>
      <c r="W17" s="60">
        <v>74129663</v>
      </c>
      <c r="X17" s="60">
        <v>-17630201</v>
      </c>
      <c r="Y17" s="61">
        <v>-23.78</v>
      </c>
      <c r="Z17" s="62">
        <v>162887196</v>
      </c>
    </row>
    <row r="18" spans="1:26" ht="12.75">
      <c r="A18" s="70" t="s">
        <v>44</v>
      </c>
      <c r="B18" s="71">
        <f>SUM(B11:B17)</f>
        <v>755643724</v>
      </c>
      <c r="C18" s="71">
        <f>SUM(C11:C17)</f>
        <v>0</v>
      </c>
      <c r="D18" s="72">
        <f aca="true" t="shared" si="1" ref="D18:Z18">SUM(D11:D17)</f>
        <v>796784763</v>
      </c>
      <c r="E18" s="73">
        <f t="shared" si="1"/>
        <v>796784763</v>
      </c>
      <c r="F18" s="73">
        <f t="shared" si="1"/>
        <v>51333056</v>
      </c>
      <c r="G18" s="73">
        <f t="shared" si="1"/>
        <v>54116110</v>
      </c>
      <c r="H18" s="73">
        <f t="shared" si="1"/>
        <v>72633320</v>
      </c>
      <c r="I18" s="73">
        <f t="shared" si="1"/>
        <v>178082486</v>
      </c>
      <c r="J18" s="73">
        <f t="shared" si="1"/>
        <v>58783975</v>
      </c>
      <c r="K18" s="73">
        <f t="shared" si="1"/>
        <v>63948574</v>
      </c>
      <c r="L18" s="73">
        <f t="shared" si="1"/>
        <v>76001120</v>
      </c>
      <c r="M18" s="73">
        <f t="shared" si="1"/>
        <v>198733669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376816155</v>
      </c>
      <c r="W18" s="73">
        <f t="shared" si="1"/>
        <v>374258404</v>
      </c>
      <c r="X18" s="73">
        <f t="shared" si="1"/>
        <v>2557751</v>
      </c>
      <c r="Y18" s="67">
        <f>+IF(W18&lt;&gt;0,(X18/W18)*100,0)</f>
        <v>0.6834184543789162</v>
      </c>
      <c r="Z18" s="74">
        <f t="shared" si="1"/>
        <v>796784763</v>
      </c>
    </row>
    <row r="19" spans="1:26" ht="12.75">
      <c r="A19" s="70" t="s">
        <v>45</v>
      </c>
      <c r="B19" s="75">
        <f>+B10-B18</f>
        <v>-44879316</v>
      </c>
      <c r="C19" s="75">
        <f>+C10-C18</f>
        <v>0</v>
      </c>
      <c r="D19" s="76">
        <f aca="true" t="shared" si="2" ref="D19:Z19">+D10-D18</f>
        <v>-43067894</v>
      </c>
      <c r="E19" s="77">
        <f t="shared" si="2"/>
        <v>-43067894</v>
      </c>
      <c r="F19" s="77">
        <f t="shared" si="2"/>
        <v>129255245</v>
      </c>
      <c r="G19" s="77">
        <f t="shared" si="2"/>
        <v>-11536105</v>
      </c>
      <c r="H19" s="77">
        <f t="shared" si="2"/>
        <v>-32230498</v>
      </c>
      <c r="I19" s="77">
        <f t="shared" si="2"/>
        <v>85488642</v>
      </c>
      <c r="J19" s="77">
        <f t="shared" si="2"/>
        <v>-9362379</v>
      </c>
      <c r="K19" s="77">
        <f t="shared" si="2"/>
        <v>-15797483</v>
      </c>
      <c r="L19" s="77">
        <f t="shared" si="2"/>
        <v>11717443</v>
      </c>
      <c r="M19" s="77">
        <f t="shared" si="2"/>
        <v>-13442419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72046223</v>
      </c>
      <c r="W19" s="77">
        <f>IF(E10=E18,0,W10-W18)</f>
        <v>-36419152</v>
      </c>
      <c r="X19" s="77">
        <f t="shared" si="2"/>
        <v>108465375</v>
      </c>
      <c r="Y19" s="78">
        <f>+IF(W19&lt;&gt;0,(X19/W19)*100,0)</f>
        <v>-297.82509762995033</v>
      </c>
      <c r="Z19" s="79">
        <f t="shared" si="2"/>
        <v>-43067894</v>
      </c>
    </row>
    <row r="20" spans="1:26" ht="12.75">
      <c r="A20" s="58" t="s">
        <v>46</v>
      </c>
      <c r="B20" s="19">
        <v>32276330</v>
      </c>
      <c r="C20" s="19">
        <v>0</v>
      </c>
      <c r="D20" s="59">
        <v>39826700</v>
      </c>
      <c r="E20" s="60">
        <v>39826700</v>
      </c>
      <c r="F20" s="60">
        <v>3835429</v>
      </c>
      <c r="G20" s="60">
        <v>1090000</v>
      </c>
      <c r="H20" s="60">
        <v>4471235</v>
      </c>
      <c r="I20" s="60">
        <v>9396664</v>
      </c>
      <c r="J20" s="60">
        <v>1201577</v>
      </c>
      <c r="K20" s="60">
        <v>-121049</v>
      </c>
      <c r="L20" s="60">
        <v>3113724</v>
      </c>
      <c r="M20" s="60">
        <v>4194252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13590916</v>
      </c>
      <c r="W20" s="60">
        <v>34000000</v>
      </c>
      <c r="X20" s="60">
        <v>-20409084</v>
      </c>
      <c r="Y20" s="61">
        <v>-60.03</v>
      </c>
      <c r="Z20" s="62">
        <v>39826700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-12602986</v>
      </c>
      <c r="C22" s="86">
        <f>SUM(C19:C21)</f>
        <v>0</v>
      </c>
      <c r="D22" s="87">
        <f aca="true" t="shared" si="3" ref="D22:Z22">SUM(D19:D21)</f>
        <v>-3241194</v>
      </c>
      <c r="E22" s="88">
        <f t="shared" si="3"/>
        <v>-3241194</v>
      </c>
      <c r="F22" s="88">
        <f t="shared" si="3"/>
        <v>133090674</v>
      </c>
      <c r="G22" s="88">
        <f t="shared" si="3"/>
        <v>-10446105</v>
      </c>
      <c r="H22" s="88">
        <f t="shared" si="3"/>
        <v>-27759263</v>
      </c>
      <c r="I22" s="88">
        <f t="shared" si="3"/>
        <v>94885306</v>
      </c>
      <c r="J22" s="88">
        <f t="shared" si="3"/>
        <v>-8160802</v>
      </c>
      <c r="K22" s="88">
        <f t="shared" si="3"/>
        <v>-15918532</v>
      </c>
      <c r="L22" s="88">
        <f t="shared" si="3"/>
        <v>14831167</v>
      </c>
      <c r="M22" s="88">
        <f t="shared" si="3"/>
        <v>-9248167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85637139</v>
      </c>
      <c r="W22" s="88">
        <f t="shared" si="3"/>
        <v>-2419152</v>
      </c>
      <c r="X22" s="88">
        <f t="shared" si="3"/>
        <v>88056291</v>
      </c>
      <c r="Y22" s="89">
        <f>+IF(W22&lt;&gt;0,(X22/W22)*100,0)</f>
        <v>-3639.9652026825925</v>
      </c>
      <c r="Z22" s="90">
        <f t="shared" si="3"/>
        <v>-3241194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-12602986</v>
      </c>
      <c r="C24" s="75">
        <f>SUM(C22:C23)</f>
        <v>0</v>
      </c>
      <c r="D24" s="76">
        <f aca="true" t="shared" si="4" ref="D24:Z24">SUM(D22:D23)</f>
        <v>-3241194</v>
      </c>
      <c r="E24" s="77">
        <f t="shared" si="4"/>
        <v>-3241194</v>
      </c>
      <c r="F24" s="77">
        <f t="shared" si="4"/>
        <v>133090674</v>
      </c>
      <c r="G24" s="77">
        <f t="shared" si="4"/>
        <v>-10446105</v>
      </c>
      <c r="H24" s="77">
        <f t="shared" si="4"/>
        <v>-27759263</v>
      </c>
      <c r="I24" s="77">
        <f t="shared" si="4"/>
        <v>94885306</v>
      </c>
      <c r="J24" s="77">
        <f t="shared" si="4"/>
        <v>-8160802</v>
      </c>
      <c r="K24" s="77">
        <f t="shared" si="4"/>
        <v>-15918532</v>
      </c>
      <c r="L24" s="77">
        <f t="shared" si="4"/>
        <v>14831167</v>
      </c>
      <c r="M24" s="77">
        <f t="shared" si="4"/>
        <v>-9248167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85637139</v>
      </c>
      <c r="W24" s="77">
        <f t="shared" si="4"/>
        <v>-2419152</v>
      </c>
      <c r="X24" s="77">
        <f t="shared" si="4"/>
        <v>88056291</v>
      </c>
      <c r="Y24" s="78">
        <f>+IF(W24&lt;&gt;0,(X24/W24)*100,0)</f>
        <v>-3639.9652026825925</v>
      </c>
      <c r="Z24" s="79">
        <f t="shared" si="4"/>
        <v>-3241194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47819221</v>
      </c>
      <c r="C27" s="22">
        <v>0</v>
      </c>
      <c r="D27" s="99">
        <v>67744823</v>
      </c>
      <c r="E27" s="100">
        <v>67744823</v>
      </c>
      <c r="F27" s="100">
        <v>2874351</v>
      </c>
      <c r="G27" s="100">
        <v>5523510</v>
      </c>
      <c r="H27" s="100">
        <v>3601990</v>
      </c>
      <c r="I27" s="100">
        <v>11999851</v>
      </c>
      <c r="J27" s="100">
        <v>3051072</v>
      </c>
      <c r="K27" s="100">
        <v>7187618</v>
      </c>
      <c r="L27" s="100">
        <v>5098789</v>
      </c>
      <c r="M27" s="100">
        <v>15337479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27337330</v>
      </c>
      <c r="W27" s="100">
        <v>33872412</v>
      </c>
      <c r="X27" s="100">
        <v>-6535082</v>
      </c>
      <c r="Y27" s="101">
        <v>-19.29</v>
      </c>
      <c r="Z27" s="102">
        <v>67744823</v>
      </c>
    </row>
    <row r="28" spans="1:26" ht="12.75">
      <c r="A28" s="103" t="s">
        <v>46</v>
      </c>
      <c r="B28" s="19">
        <v>27293290</v>
      </c>
      <c r="C28" s="19">
        <v>0</v>
      </c>
      <c r="D28" s="59">
        <v>34681913</v>
      </c>
      <c r="E28" s="60">
        <v>34681913</v>
      </c>
      <c r="F28" s="60">
        <v>2874351</v>
      </c>
      <c r="G28" s="60">
        <v>50073</v>
      </c>
      <c r="H28" s="60">
        <v>3245755</v>
      </c>
      <c r="I28" s="60">
        <v>6170179</v>
      </c>
      <c r="J28" s="60">
        <v>2584879</v>
      </c>
      <c r="K28" s="60">
        <v>3718507</v>
      </c>
      <c r="L28" s="60">
        <v>2497065</v>
      </c>
      <c r="M28" s="60">
        <v>8800451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14970630</v>
      </c>
      <c r="W28" s="60">
        <v>17340957</v>
      </c>
      <c r="X28" s="60">
        <v>-2370327</v>
      </c>
      <c r="Y28" s="61">
        <v>-13.67</v>
      </c>
      <c r="Z28" s="62">
        <v>34681913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20525931</v>
      </c>
      <c r="C31" s="19">
        <v>0</v>
      </c>
      <c r="D31" s="59">
        <v>33062910</v>
      </c>
      <c r="E31" s="60">
        <v>33062910</v>
      </c>
      <c r="F31" s="60">
        <v>0</v>
      </c>
      <c r="G31" s="60">
        <v>5473437</v>
      </c>
      <c r="H31" s="60">
        <v>356235</v>
      </c>
      <c r="I31" s="60">
        <v>5829672</v>
      </c>
      <c r="J31" s="60">
        <v>466192</v>
      </c>
      <c r="K31" s="60">
        <v>3469111</v>
      </c>
      <c r="L31" s="60">
        <v>2601724</v>
      </c>
      <c r="M31" s="60">
        <v>6537027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12366699</v>
      </c>
      <c r="W31" s="60">
        <v>16531455</v>
      </c>
      <c r="X31" s="60">
        <v>-4164756</v>
      </c>
      <c r="Y31" s="61">
        <v>-25.19</v>
      </c>
      <c r="Z31" s="62">
        <v>33062910</v>
      </c>
    </row>
    <row r="32" spans="1:26" ht="12.75">
      <c r="A32" s="70" t="s">
        <v>54</v>
      </c>
      <c r="B32" s="22">
        <f>SUM(B28:B31)</f>
        <v>47819221</v>
      </c>
      <c r="C32" s="22">
        <f>SUM(C28:C31)</f>
        <v>0</v>
      </c>
      <c r="D32" s="99">
        <f aca="true" t="shared" si="5" ref="D32:Z32">SUM(D28:D31)</f>
        <v>67744823</v>
      </c>
      <c r="E32" s="100">
        <f t="shared" si="5"/>
        <v>67744823</v>
      </c>
      <c r="F32" s="100">
        <f t="shared" si="5"/>
        <v>2874351</v>
      </c>
      <c r="G32" s="100">
        <f t="shared" si="5"/>
        <v>5523510</v>
      </c>
      <c r="H32" s="100">
        <f t="shared" si="5"/>
        <v>3601990</v>
      </c>
      <c r="I32" s="100">
        <f t="shared" si="5"/>
        <v>11999851</v>
      </c>
      <c r="J32" s="100">
        <f t="shared" si="5"/>
        <v>3051071</v>
      </c>
      <c r="K32" s="100">
        <f t="shared" si="5"/>
        <v>7187618</v>
      </c>
      <c r="L32" s="100">
        <f t="shared" si="5"/>
        <v>5098789</v>
      </c>
      <c r="M32" s="100">
        <f t="shared" si="5"/>
        <v>15337478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27337329</v>
      </c>
      <c r="W32" s="100">
        <f t="shared" si="5"/>
        <v>33872412</v>
      </c>
      <c r="X32" s="100">
        <f t="shared" si="5"/>
        <v>-6535083</v>
      </c>
      <c r="Y32" s="101">
        <f>+IF(W32&lt;&gt;0,(X32/W32)*100,0)</f>
        <v>-19.293231908020015</v>
      </c>
      <c r="Z32" s="102">
        <f t="shared" si="5"/>
        <v>67744823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202314426</v>
      </c>
      <c r="C35" s="19">
        <v>0</v>
      </c>
      <c r="D35" s="59">
        <v>131820286</v>
      </c>
      <c r="E35" s="60">
        <v>131820286</v>
      </c>
      <c r="F35" s="60">
        <v>235459179</v>
      </c>
      <c r="G35" s="60">
        <v>287334592</v>
      </c>
      <c r="H35" s="60">
        <v>354547808</v>
      </c>
      <c r="I35" s="60">
        <v>354547808</v>
      </c>
      <c r="J35" s="60">
        <v>297502531</v>
      </c>
      <c r="K35" s="60">
        <v>229605786</v>
      </c>
      <c r="L35" s="60">
        <v>290801700</v>
      </c>
      <c r="M35" s="60">
        <v>290801700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290801700</v>
      </c>
      <c r="W35" s="60">
        <v>65910143</v>
      </c>
      <c r="X35" s="60">
        <v>224891557</v>
      </c>
      <c r="Y35" s="61">
        <v>341.21</v>
      </c>
      <c r="Z35" s="62">
        <v>131820286</v>
      </c>
    </row>
    <row r="36" spans="1:26" ht="12.75">
      <c r="A36" s="58" t="s">
        <v>57</v>
      </c>
      <c r="B36" s="19">
        <v>2266533140</v>
      </c>
      <c r="C36" s="19">
        <v>0</v>
      </c>
      <c r="D36" s="59">
        <v>2442954396</v>
      </c>
      <c r="E36" s="60">
        <v>2442954396</v>
      </c>
      <c r="F36" s="60">
        <v>2590481264</v>
      </c>
      <c r="G36" s="60">
        <v>2265386439</v>
      </c>
      <c r="H36" s="60">
        <v>2265386439</v>
      </c>
      <c r="I36" s="60">
        <v>2265386439</v>
      </c>
      <c r="J36" s="60">
        <v>2265386439</v>
      </c>
      <c r="K36" s="60">
        <v>2266533140</v>
      </c>
      <c r="L36" s="60">
        <v>2266533140</v>
      </c>
      <c r="M36" s="60">
        <v>2266533140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2266533140</v>
      </c>
      <c r="W36" s="60">
        <v>1221477198</v>
      </c>
      <c r="X36" s="60">
        <v>1045055942</v>
      </c>
      <c r="Y36" s="61">
        <v>85.56</v>
      </c>
      <c r="Z36" s="62">
        <v>2442954396</v>
      </c>
    </row>
    <row r="37" spans="1:26" ht="12.75">
      <c r="A37" s="58" t="s">
        <v>58</v>
      </c>
      <c r="B37" s="19">
        <v>182255665</v>
      </c>
      <c r="C37" s="19">
        <v>0</v>
      </c>
      <c r="D37" s="59">
        <v>133877152</v>
      </c>
      <c r="E37" s="60">
        <v>133877152</v>
      </c>
      <c r="F37" s="60">
        <v>157846644</v>
      </c>
      <c r="G37" s="60">
        <v>160525246</v>
      </c>
      <c r="H37" s="60">
        <v>141092089</v>
      </c>
      <c r="I37" s="60">
        <v>141092089</v>
      </c>
      <c r="J37" s="60">
        <v>138372217</v>
      </c>
      <c r="K37" s="60">
        <v>143832764</v>
      </c>
      <c r="L37" s="60">
        <v>174748023</v>
      </c>
      <c r="M37" s="60">
        <v>174748023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174748023</v>
      </c>
      <c r="W37" s="60">
        <v>66938576</v>
      </c>
      <c r="X37" s="60">
        <v>107809447</v>
      </c>
      <c r="Y37" s="61">
        <v>161.06</v>
      </c>
      <c r="Z37" s="62">
        <v>133877152</v>
      </c>
    </row>
    <row r="38" spans="1:26" ht="12.75">
      <c r="A38" s="58" t="s">
        <v>59</v>
      </c>
      <c r="B38" s="19">
        <v>185581329</v>
      </c>
      <c r="C38" s="19">
        <v>0</v>
      </c>
      <c r="D38" s="59">
        <v>183244398</v>
      </c>
      <c r="E38" s="60">
        <v>183244398</v>
      </c>
      <c r="F38" s="60">
        <v>157917919</v>
      </c>
      <c r="G38" s="60">
        <v>185566065</v>
      </c>
      <c r="H38" s="60">
        <v>185566065</v>
      </c>
      <c r="I38" s="60">
        <v>185566065</v>
      </c>
      <c r="J38" s="60">
        <v>185566065</v>
      </c>
      <c r="K38" s="60">
        <v>185581329</v>
      </c>
      <c r="L38" s="60">
        <v>185581329</v>
      </c>
      <c r="M38" s="60">
        <v>185581329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185581329</v>
      </c>
      <c r="W38" s="60">
        <v>91622199</v>
      </c>
      <c r="X38" s="60">
        <v>93959130</v>
      </c>
      <c r="Y38" s="61">
        <v>102.55</v>
      </c>
      <c r="Z38" s="62">
        <v>183244398</v>
      </c>
    </row>
    <row r="39" spans="1:26" ht="12.75">
      <c r="A39" s="58" t="s">
        <v>60</v>
      </c>
      <c r="B39" s="19">
        <v>2101010573</v>
      </c>
      <c r="C39" s="19">
        <v>0</v>
      </c>
      <c r="D39" s="59">
        <v>2257653133</v>
      </c>
      <c r="E39" s="60">
        <v>2257653133</v>
      </c>
      <c r="F39" s="60">
        <v>2510175879</v>
      </c>
      <c r="G39" s="60">
        <v>2206629721</v>
      </c>
      <c r="H39" s="60">
        <v>2293276093</v>
      </c>
      <c r="I39" s="60">
        <v>2293276093</v>
      </c>
      <c r="J39" s="60">
        <v>2238950688</v>
      </c>
      <c r="K39" s="60">
        <v>2166724835</v>
      </c>
      <c r="L39" s="60">
        <v>2197005489</v>
      </c>
      <c r="M39" s="60">
        <v>2197005489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2197005489</v>
      </c>
      <c r="W39" s="60">
        <v>1128826567</v>
      </c>
      <c r="X39" s="60">
        <v>1068178922</v>
      </c>
      <c r="Y39" s="61">
        <v>94.63</v>
      </c>
      <c r="Z39" s="62">
        <v>2257653133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65292207</v>
      </c>
      <c r="C42" s="19">
        <v>0</v>
      </c>
      <c r="D42" s="59">
        <v>74823155</v>
      </c>
      <c r="E42" s="60">
        <v>74823155</v>
      </c>
      <c r="F42" s="60">
        <v>56846943</v>
      </c>
      <c r="G42" s="60">
        <v>23163001</v>
      </c>
      <c r="H42" s="60">
        <v>-7138534</v>
      </c>
      <c r="I42" s="60">
        <v>72871410</v>
      </c>
      <c r="J42" s="60">
        <v>2958271</v>
      </c>
      <c r="K42" s="60">
        <v>-13902284</v>
      </c>
      <c r="L42" s="60">
        <v>68594634</v>
      </c>
      <c r="M42" s="60">
        <v>57650621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130522031</v>
      </c>
      <c r="W42" s="60">
        <v>85784857</v>
      </c>
      <c r="X42" s="60">
        <v>44737174</v>
      </c>
      <c r="Y42" s="61">
        <v>52.15</v>
      </c>
      <c r="Z42" s="62">
        <v>74823155</v>
      </c>
    </row>
    <row r="43" spans="1:26" ht="12.75">
      <c r="A43" s="58" t="s">
        <v>63</v>
      </c>
      <c r="B43" s="19">
        <v>-46608121</v>
      </c>
      <c r="C43" s="19">
        <v>0</v>
      </c>
      <c r="D43" s="59">
        <v>-67744825</v>
      </c>
      <c r="E43" s="60">
        <v>-67744825</v>
      </c>
      <c r="F43" s="60">
        <v>-3305504</v>
      </c>
      <c r="G43" s="60">
        <v>-6352037</v>
      </c>
      <c r="H43" s="60">
        <v>-4142288</v>
      </c>
      <c r="I43" s="60">
        <v>-13799829</v>
      </c>
      <c r="J43" s="60">
        <v>-3508732</v>
      </c>
      <c r="K43" s="60">
        <v>-8265759</v>
      </c>
      <c r="L43" s="60">
        <v>-5863609</v>
      </c>
      <c r="M43" s="60">
        <v>-17638100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-31437929</v>
      </c>
      <c r="W43" s="60">
        <v>-23444528</v>
      </c>
      <c r="X43" s="60">
        <v>-7993401</v>
      </c>
      <c r="Y43" s="61">
        <v>34.09</v>
      </c>
      <c r="Z43" s="62">
        <v>-67744825</v>
      </c>
    </row>
    <row r="44" spans="1:26" ht="12.75">
      <c r="A44" s="58" t="s">
        <v>64</v>
      </c>
      <c r="B44" s="19">
        <v>-8622667</v>
      </c>
      <c r="C44" s="19">
        <v>0</v>
      </c>
      <c r="D44" s="59">
        <v>-13246993</v>
      </c>
      <c r="E44" s="60">
        <v>-13246993</v>
      </c>
      <c r="F44" s="60">
        <v>-567844</v>
      </c>
      <c r="G44" s="60">
        <v>-567844</v>
      </c>
      <c r="H44" s="60">
        <v>-600019</v>
      </c>
      <c r="I44" s="60">
        <v>-1735707</v>
      </c>
      <c r="J44" s="60">
        <v>-561445</v>
      </c>
      <c r="K44" s="60">
        <v>-734017</v>
      </c>
      <c r="L44" s="60">
        <v>-589893</v>
      </c>
      <c r="M44" s="60">
        <v>-1885355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-3621062</v>
      </c>
      <c r="W44" s="60">
        <v>-4095321</v>
      </c>
      <c r="X44" s="60">
        <v>474259</v>
      </c>
      <c r="Y44" s="61">
        <v>-11.58</v>
      </c>
      <c r="Z44" s="62">
        <v>-13246993</v>
      </c>
    </row>
    <row r="45" spans="1:26" ht="12.75">
      <c r="A45" s="70" t="s">
        <v>65</v>
      </c>
      <c r="B45" s="22">
        <v>94315124</v>
      </c>
      <c r="C45" s="22">
        <v>0</v>
      </c>
      <c r="D45" s="99">
        <v>53560791</v>
      </c>
      <c r="E45" s="100">
        <v>53560791</v>
      </c>
      <c r="F45" s="100">
        <v>147288298</v>
      </c>
      <c r="G45" s="100">
        <v>163531418</v>
      </c>
      <c r="H45" s="100">
        <v>151650577</v>
      </c>
      <c r="I45" s="100">
        <v>151650577</v>
      </c>
      <c r="J45" s="100">
        <v>150538671</v>
      </c>
      <c r="K45" s="100">
        <v>127636611</v>
      </c>
      <c r="L45" s="100">
        <v>189777743</v>
      </c>
      <c r="M45" s="100">
        <v>189777743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189777743</v>
      </c>
      <c r="W45" s="100">
        <v>117974462</v>
      </c>
      <c r="X45" s="100">
        <v>71803281</v>
      </c>
      <c r="Y45" s="101">
        <v>60.86</v>
      </c>
      <c r="Z45" s="102">
        <v>53560791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31525829</v>
      </c>
      <c r="C49" s="52">
        <v>0</v>
      </c>
      <c r="D49" s="129">
        <v>6986951</v>
      </c>
      <c r="E49" s="54">
        <v>6051153</v>
      </c>
      <c r="F49" s="54">
        <v>0</v>
      </c>
      <c r="G49" s="54">
        <v>0</v>
      </c>
      <c r="H49" s="54">
        <v>0</v>
      </c>
      <c r="I49" s="54">
        <v>4910839</v>
      </c>
      <c r="J49" s="54">
        <v>0</v>
      </c>
      <c r="K49" s="54">
        <v>0</v>
      </c>
      <c r="L49" s="54">
        <v>0</v>
      </c>
      <c r="M49" s="54">
        <v>18526210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3638083</v>
      </c>
      <c r="W49" s="54">
        <v>14141350</v>
      </c>
      <c r="X49" s="54">
        <v>93639660</v>
      </c>
      <c r="Y49" s="54">
        <v>179420075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19894815</v>
      </c>
      <c r="C51" s="52">
        <v>0</v>
      </c>
      <c r="D51" s="129">
        <v>621373</v>
      </c>
      <c r="E51" s="54">
        <v>434604</v>
      </c>
      <c r="F51" s="54">
        <v>0</v>
      </c>
      <c r="G51" s="54">
        <v>0</v>
      </c>
      <c r="H51" s="54">
        <v>0</v>
      </c>
      <c r="I51" s="54">
        <v>891415</v>
      </c>
      <c r="J51" s="54">
        <v>0</v>
      </c>
      <c r="K51" s="54">
        <v>0</v>
      </c>
      <c r="L51" s="54">
        <v>0</v>
      </c>
      <c r="M51" s="54">
        <v>443805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431926</v>
      </c>
      <c r="W51" s="54">
        <v>2577273</v>
      </c>
      <c r="X51" s="54">
        <v>52627660</v>
      </c>
      <c r="Y51" s="54">
        <v>77922871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92.61414666835111</v>
      </c>
      <c r="C58" s="5">
        <f>IF(C67=0,0,+(C76/C67)*100)</f>
        <v>0</v>
      </c>
      <c r="D58" s="6">
        <f aca="true" t="shared" si="6" ref="D58:Z58">IF(D67=0,0,+(D76/D67)*100)</f>
        <v>92.99999983272748</v>
      </c>
      <c r="E58" s="7">
        <f t="shared" si="6"/>
        <v>92.99999983272748</v>
      </c>
      <c r="F58" s="7">
        <f t="shared" si="6"/>
        <v>35.05861535712546</v>
      </c>
      <c r="G58" s="7">
        <f t="shared" si="6"/>
        <v>195.7473880361242</v>
      </c>
      <c r="H58" s="7">
        <f t="shared" si="6"/>
        <v>154.4106781062878</v>
      </c>
      <c r="I58" s="7">
        <f t="shared" si="6"/>
        <v>87.73559408199898</v>
      </c>
      <c r="J58" s="7">
        <f t="shared" si="6"/>
        <v>117.86406138529624</v>
      </c>
      <c r="K58" s="7">
        <f t="shared" si="6"/>
        <v>112.29280445468741</v>
      </c>
      <c r="L58" s="7">
        <f t="shared" si="6"/>
        <v>104.74123135486586</v>
      </c>
      <c r="M58" s="7">
        <f t="shared" si="6"/>
        <v>111.5791366747383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97.02352311715622</v>
      </c>
      <c r="W58" s="7">
        <f t="shared" si="6"/>
        <v>124.33309406068777</v>
      </c>
      <c r="X58" s="7">
        <f t="shared" si="6"/>
        <v>0</v>
      </c>
      <c r="Y58" s="7">
        <f t="shared" si="6"/>
        <v>0</v>
      </c>
      <c r="Z58" s="8">
        <f t="shared" si="6"/>
        <v>92.99999983272748</v>
      </c>
    </row>
    <row r="59" spans="1:26" ht="12.75">
      <c r="A59" s="37" t="s">
        <v>31</v>
      </c>
      <c r="B59" s="9">
        <f aca="true" t="shared" si="7" ref="B59:Z66">IF(B68=0,0,+(B77/B68)*100)</f>
        <v>99.54499360961816</v>
      </c>
      <c r="C59" s="9">
        <f t="shared" si="7"/>
        <v>0</v>
      </c>
      <c r="D59" s="2">
        <f t="shared" si="7"/>
        <v>92.99999964925428</v>
      </c>
      <c r="E59" s="10">
        <f t="shared" si="7"/>
        <v>92.99999964925428</v>
      </c>
      <c r="F59" s="10">
        <f t="shared" si="7"/>
        <v>9.908834136051327</v>
      </c>
      <c r="G59" s="10">
        <f t="shared" si="7"/>
        <v>438.063081219924</v>
      </c>
      <c r="H59" s="10">
        <f t="shared" si="7"/>
        <v>2695.828699634008</v>
      </c>
      <c r="I59" s="10">
        <f t="shared" si="7"/>
        <v>70.96003508208054</v>
      </c>
      <c r="J59" s="10">
        <f t="shared" si="7"/>
        <v>153.98267057478478</v>
      </c>
      <c r="K59" s="10">
        <f t="shared" si="7"/>
        <v>150.0936256438452</v>
      </c>
      <c r="L59" s="10">
        <f t="shared" si="7"/>
        <v>117.6120256161656</v>
      </c>
      <c r="M59" s="10">
        <f t="shared" si="7"/>
        <v>140.4695996181135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88.56582660078746</v>
      </c>
      <c r="W59" s="10">
        <f t="shared" si="7"/>
        <v>99.4946004661675</v>
      </c>
      <c r="X59" s="10">
        <f t="shared" si="7"/>
        <v>0</v>
      </c>
      <c r="Y59" s="10">
        <f t="shared" si="7"/>
        <v>0</v>
      </c>
      <c r="Z59" s="11">
        <f t="shared" si="7"/>
        <v>92.99999964925428</v>
      </c>
    </row>
    <row r="60" spans="1:26" ht="12.75">
      <c r="A60" s="38" t="s">
        <v>32</v>
      </c>
      <c r="B60" s="12">
        <f t="shared" si="7"/>
        <v>91.27857833685836</v>
      </c>
      <c r="C60" s="12">
        <f t="shared" si="7"/>
        <v>0</v>
      </c>
      <c r="D60" s="3">
        <f t="shared" si="7"/>
        <v>92.99999929267052</v>
      </c>
      <c r="E60" s="13">
        <f t="shared" si="7"/>
        <v>92.99999929267052</v>
      </c>
      <c r="F60" s="13">
        <f t="shared" si="7"/>
        <v>78.54927441130287</v>
      </c>
      <c r="G60" s="13">
        <f t="shared" si="7"/>
        <v>133.08559312665741</v>
      </c>
      <c r="H60" s="13">
        <f t="shared" si="7"/>
        <v>97.89359310063872</v>
      </c>
      <c r="I60" s="13">
        <f t="shared" si="7"/>
        <v>100.13056176980379</v>
      </c>
      <c r="J60" s="13">
        <f t="shared" si="7"/>
        <v>107.14042636434537</v>
      </c>
      <c r="K60" s="13">
        <f t="shared" si="7"/>
        <v>100.87871166575452</v>
      </c>
      <c r="L60" s="13">
        <f t="shared" si="7"/>
        <v>98.80732420956961</v>
      </c>
      <c r="M60" s="13">
        <f t="shared" si="7"/>
        <v>102.2289414221345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101.10216902995013</v>
      </c>
      <c r="W60" s="13">
        <f t="shared" si="7"/>
        <v>136.94104877609632</v>
      </c>
      <c r="X60" s="13">
        <f t="shared" si="7"/>
        <v>0</v>
      </c>
      <c r="Y60" s="13">
        <f t="shared" si="7"/>
        <v>0</v>
      </c>
      <c r="Z60" s="14">
        <f t="shared" si="7"/>
        <v>92.99999929267052</v>
      </c>
    </row>
    <row r="61" spans="1:26" ht="12.75">
      <c r="A61" s="39" t="s">
        <v>103</v>
      </c>
      <c r="B61" s="12">
        <f t="shared" si="7"/>
        <v>451.7995731823651</v>
      </c>
      <c r="C61" s="12">
        <f t="shared" si="7"/>
        <v>0</v>
      </c>
      <c r="D61" s="3">
        <f t="shared" si="7"/>
        <v>92.99999952663175</v>
      </c>
      <c r="E61" s="13">
        <f t="shared" si="7"/>
        <v>92.99999952663175</v>
      </c>
      <c r="F61" s="13">
        <f t="shared" si="7"/>
        <v>56.12688319792747</v>
      </c>
      <c r="G61" s="13">
        <f t="shared" si="7"/>
        <v>84.52435331610705</v>
      </c>
      <c r="H61" s="13">
        <f t="shared" si="7"/>
        <v>84.28437987238236</v>
      </c>
      <c r="I61" s="13">
        <f t="shared" si="7"/>
        <v>73.65462456474575</v>
      </c>
      <c r="J61" s="13">
        <f t="shared" si="7"/>
        <v>98.94206823438208</v>
      </c>
      <c r="K61" s="13">
        <f t="shared" si="7"/>
        <v>80.73966132212409</v>
      </c>
      <c r="L61" s="13">
        <f t="shared" si="7"/>
        <v>83.59283914628575</v>
      </c>
      <c r="M61" s="13">
        <f t="shared" si="7"/>
        <v>87.52530175160635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80.23425296829372</v>
      </c>
      <c r="W61" s="13">
        <f t="shared" si="7"/>
        <v>139.01926034913853</v>
      </c>
      <c r="X61" s="13">
        <f t="shared" si="7"/>
        <v>0</v>
      </c>
      <c r="Y61" s="13">
        <f t="shared" si="7"/>
        <v>0</v>
      </c>
      <c r="Z61" s="14">
        <f t="shared" si="7"/>
        <v>92.99999952663175</v>
      </c>
    </row>
    <row r="62" spans="1:26" ht="12.75">
      <c r="A62" s="39" t="s">
        <v>104</v>
      </c>
      <c r="B62" s="12">
        <f t="shared" si="7"/>
        <v>92.31621131242697</v>
      </c>
      <c r="C62" s="12">
        <f t="shared" si="7"/>
        <v>0</v>
      </c>
      <c r="D62" s="3">
        <f t="shared" si="7"/>
        <v>93.00000082715175</v>
      </c>
      <c r="E62" s="13">
        <f t="shared" si="7"/>
        <v>93.00000082715175</v>
      </c>
      <c r="F62" s="13">
        <f t="shared" si="7"/>
        <v>46.95478607818523</v>
      </c>
      <c r="G62" s="13">
        <f t="shared" si="7"/>
        <v>140.43978148864156</v>
      </c>
      <c r="H62" s="13">
        <f t="shared" si="7"/>
        <v>93.35787006715117</v>
      </c>
      <c r="I62" s="13">
        <f t="shared" si="7"/>
        <v>81.39702230090299</v>
      </c>
      <c r="J62" s="13">
        <f t="shared" si="7"/>
        <v>122.25902338197237</v>
      </c>
      <c r="K62" s="13">
        <f t="shared" si="7"/>
        <v>120.9672155709331</v>
      </c>
      <c r="L62" s="13">
        <f t="shared" si="7"/>
        <v>107.47859159806939</v>
      </c>
      <c r="M62" s="13">
        <f t="shared" si="7"/>
        <v>116.35939505830406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97.3278779148926</v>
      </c>
      <c r="W62" s="13">
        <f t="shared" si="7"/>
        <v>128.46254939286456</v>
      </c>
      <c r="X62" s="13">
        <f t="shared" si="7"/>
        <v>0</v>
      </c>
      <c r="Y62" s="13">
        <f t="shared" si="7"/>
        <v>0</v>
      </c>
      <c r="Z62" s="14">
        <f t="shared" si="7"/>
        <v>93.00000082715175</v>
      </c>
    </row>
    <row r="63" spans="1:26" ht="12.75">
      <c r="A63" s="39" t="s">
        <v>105</v>
      </c>
      <c r="B63" s="12">
        <f t="shared" si="7"/>
        <v>91.3252818311243</v>
      </c>
      <c r="C63" s="12">
        <f t="shared" si="7"/>
        <v>0</v>
      </c>
      <c r="D63" s="3">
        <f t="shared" si="7"/>
        <v>92.99999659129868</v>
      </c>
      <c r="E63" s="13">
        <f t="shared" si="7"/>
        <v>92.99999659129868</v>
      </c>
      <c r="F63" s="13">
        <f t="shared" si="7"/>
        <v>57.09822616438327</v>
      </c>
      <c r="G63" s="13">
        <f t="shared" si="7"/>
        <v>104.29360086215557</v>
      </c>
      <c r="H63" s="13">
        <f t="shared" si="7"/>
        <v>96.81597932288116</v>
      </c>
      <c r="I63" s="13">
        <f t="shared" si="7"/>
        <v>82.47109919406715</v>
      </c>
      <c r="J63" s="13">
        <f t="shared" si="7"/>
        <v>108.40358489965234</v>
      </c>
      <c r="K63" s="13">
        <f t="shared" si="7"/>
        <v>106.86067034152788</v>
      </c>
      <c r="L63" s="13">
        <f t="shared" si="7"/>
        <v>117.13292747645325</v>
      </c>
      <c r="M63" s="13">
        <f t="shared" si="7"/>
        <v>110.90027636922213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95.74755807479256</v>
      </c>
      <c r="W63" s="13">
        <f t="shared" si="7"/>
        <v>114.4337451900433</v>
      </c>
      <c r="X63" s="13">
        <f t="shared" si="7"/>
        <v>0</v>
      </c>
      <c r="Y63" s="13">
        <f t="shared" si="7"/>
        <v>0</v>
      </c>
      <c r="Z63" s="14">
        <f t="shared" si="7"/>
        <v>92.99999659129868</v>
      </c>
    </row>
    <row r="64" spans="1:26" ht="12.75">
      <c r="A64" s="39" t="s">
        <v>106</v>
      </c>
      <c r="B64" s="12">
        <f t="shared" si="7"/>
        <v>131.84308335601446</v>
      </c>
      <c r="C64" s="12">
        <f t="shared" si="7"/>
        <v>0</v>
      </c>
      <c r="D64" s="3">
        <f t="shared" si="7"/>
        <v>92.99999816392732</v>
      </c>
      <c r="E64" s="13">
        <f t="shared" si="7"/>
        <v>92.99999816392732</v>
      </c>
      <c r="F64" s="13">
        <f t="shared" si="7"/>
        <v>105.15454329021506</v>
      </c>
      <c r="G64" s="13">
        <f t="shared" si="7"/>
        <v>127.9637317831335</v>
      </c>
      <c r="H64" s="13">
        <f t="shared" si="7"/>
        <v>123.93297798931371</v>
      </c>
      <c r="I64" s="13">
        <f t="shared" si="7"/>
        <v>118.9288907962545</v>
      </c>
      <c r="J64" s="13">
        <f t="shared" si="7"/>
        <v>89.11933299306091</v>
      </c>
      <c r="K64" s="13">
        <f t="shared" si="7"/>
        <v>92.63731054131054</v>
      </c>
      <c r="L64" s="13">
        <f t="shared" si="7"/>
        <v>115.0689055070592</v>
      </c>
      <c r="M64" s="13">
        <f t="shared" si="7"/>
        <v>98.66344371673975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107.15436762489728</v>
      </c>
      <c r="W64" s="13">
        <f t="shared" si="7"/>
        <v>172.42621176279093</v>
      </c>
      <c r="X64" s="13">
        <f t="shared" si="7"/>
        <v>0</v>
      </c>
      <c r="Y64" s="13">
        <f t="shared" si="7"/>
        <v>0</v>
      </c>
      <c r="Z64" s="14">
        <f t="shared" si="7"/>
        <v>92.99999816392732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375.52349200104686</v>
      </c>
      <c r="G65" s="13">
        <f t="shared" si="7"/>
        <v>1082.2167500681576</v>
      </c>
      <c r="H65" s="13">
        <f t="shared" si="7"/>
        <v>304.90357774994925</v>
      </c>
      <c r="I65" s="13">
        <f t="shared" si="7"/>
        <v>512.0231209288105</v>
      </c>
      <c r="J65" s="13">
        <f t="shared" si="7"/>
        <v>-727.0746241141674</v>
      </c>
      <c r="K65" s="13">
        <f t="shared" si="7"/>
        <v>-34.2111224306106</v>
      </c>
      <c r="L65" s="13">
        <f t="shared" si="7"/>
        <v>0</v>
      </c>
      <c r="M65" s="13">
        <f t="shared" si="7"/>
        <v>-123.81541163241809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1162.931197563896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93.0000164154546</v>
      </c>
      <c r="E66" s="16">
        <f t="shared" si="7"/>
        <v>93.0000164154546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83.3215001341096</v>
      </c>
      <c r="K66" s="16">
        <f t="shared" si="7"/>
        <v>85.50335970618221</v>
      </c>
      <c r="L66" s="16">
        <f t="shared" si="7"/>
        <v>465.7175645245107</v>
      </c>
      <c r="M66" s="16">
        <f t="shared" si="7"/>
        <v>122.55275796512106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190.21298064639063</v>
      </c>
      <c r="W66" s="16">
        <f t="shared" si="7"/>
        <v>242.1977881930869</v>
      </c>
      <c r="X66" s="16">
        <f t="shared" si="7"/>
        <v>0</v>
      </c>
      <c r="Y66" s="16">
        <f t="shared" si="7"/>
        <v>0</v>
      </c>
      <c r="Z66" s="17">
        <f t="shared" si="7"/>
        <v>93.0000164154546</v>
      </c>
    </row>
    <row r="67" spans="1:26" ht="12.75" hidden="1">
      <c r="A67" s="41" t="s">
        <v>287</v>
      </c>
      <c r="B67" s="24">
        <v>530803622</v>
      </c>
      <c r="C67" s="24"/>
      <c r="D67" s="25">
        <v>591848543</v>
      </c>
      <c r="E67" s="26">
        <v>591848543</v>
      </c>
      <c r="F67" s="26">
        <v>128533807</v>
      </c>
      <c r="G67" s="26">
        <v>40767792</v>
      </c>
      <c r="H67" s="26">
        <v>35506071</v>
      </c>
      <c r="I67" s="26">
        <v>204807670</v>
      </c>
      <c r="J67" s="26">
        <v>43498104</v>
      </c>
      <c r="K67" s="26">
        <v>42747601</v>
      </c>
      <c r="L67" s="26">
        <v>44441957</v>
      </c>
      <c r="M67" s="26">
        <v>130687662</v>
      </c>
      <c r="N67" s="26"/>
      <c r="O67" s="26"/>
      <c r="P67" s="26"/>
      <c r="Q67" s="26"/>
      <c r="R67" s="26"/>
      <c r="S67" s="26"/>
      <c r="T67" s="26"/>
      <c r="U67" s="26"/>
      <c r="V67" s="26">
        <v>335495332</v>
      </c>
      <c r="W67" s="26">
        <v>240258694</v>
      </c>
      <c r="X67" s="26"/>
      <c r="Y67" s="25"/>
      <c r="Z67" s="27">
        <v>591848543</v>
      </c>
    </row>
    <row r="68" spans="1:26" ht="12.75" hidden="1">
      <c r="A68" s="37" t="s">
        <v>31</v>
      </c>
      <c r="B68" s="19">
        <v>160671150</v>
      </c>
      <c r="C68" s="19"/>
      <c r="D68" s="20">
        <v>176766234</v>
      </c>
      <c r="E68" s="21">
        <v>176766234</v>
      </c>
      <c r="F68" s="21">
        <v>82363504</v>
      </c>
      <c r="G68" s="21">
        <v>8174509</v>
      </c>
      <c r="H68" s="21">
        <v>772421</v>
      </c>
      <c r="I68" s="21">
        <v>91310434</v>
      </c>
      <c r="J68" s="21">
        <v>10377032</v>
      </c>
      <c r="K68" s="21">
        <v>10176165</v>
      </c>
      <c r="L68" s="21">
        <v>10419358</v>
      </c>
      <c r="M68" s="21">
        <v>30972555</v>
      </c>
      <c r="N68" s="21"/>
      <c r="O68" s="21"/>
      <c r="P68" s="21"/>
      <c r="Q68" s="21"/>
      <c r="R68" s="21"/>
      <c r="S68" s="21"/>
      <c r="T68" s="21"/>
      <c r="U68" s="21"/>
      <c r="V68" s="21">
        <v>122282989</v>
      </c>
      <c r="W68" s="21">
        <v>89671630</v>
      </c>
      <c r="X68" s="21"/>
      <c r="Y68" s="20"/>
      <c r="Z68" s="23">
        <v>176766234</v>
      </c>
    </row>
    <row r="69" spans="1:26" ht="12.75" hidden="1">
      <c r="A69" s="38" t="s">
        <v>32</v>
      </c>
      <c r="B69" s="19">
        <v>363348296</v>
      </c>
      <c r="C69" s="19"/>
      <c r="D69" s="20">
        <v>400096431</v>
      </c>
      <c r="E69" s="21">
        <v>400096431</v>
      </c>
      <c r="F69" s="21">
        <v>46170303</v>
      </c>
      <c r="G69" s="21">
        <v>32593283</v>
      </c>
      <c r="H69" s="21">
        <v>34733650</v>
      </c>
      <c r="I69" s="21">
        <v>113497236</v>
      </c>
      <c r="J69" s="21">
        <v>32297119</v>
      </c>
      <c r="K69" s="21">
        <v>31732821</v>
      </c>
      <c r="L69" s="21">
        <v>33837863</v>
      </c>
      <c r="M69" s="21">
        <v>97867803</v>
      </c>
      <c r="N69" s="21"/>
      <c r="O69" s="21"/>
      <c r="P69" s="21"/>
      <c r="Q69" s="21"/>
      <c r="R69" s="21"/>
      <c r="S69" s="21"/>
      <c r="T69" s="21"/>
      <c r="U69" s="21"/>
      <c r="V69" s="21">
        <v>211365039</v>
      </c>
      <c r="W69" s="21">
        <v>147464097</v>
      </c>
      <c r="X69" s="21"/>
      <c r="Y69" s="20"/>
      <c r="Z69" s="23">
        <v>400096431</v>
      </c>
    </row>
    <row r="70" spans="1:26" ht="12.75" hidden="1">
      <c r="A70" s="39" t="s">
        <v>103</v>
      </c>
      <c r="B70" s="19">
        <v>43702974</v>
      </c>
      <c r="C70" s="19"/>
      <c r="D70" s="20">
        <v>247164869</v>
      </c>
      <c r="E70" s="21">
        <v>247164869</v>
      </c>
      <c r="F70" s="21">
        <v>25398950</v>
      </c>
      <c r="G70" s="21">
        <v>20399070</v>
      </c>
      <c r="H70" s="21">
        <v>21021544</v>
      </c>
      <c r="I70" s="21">
        <v>66819564</v>
      </c>
      <c r="J70" s="21">
        <v>19374690</v>
      </c>
      <c r="K70" s="21">
        <v>21120423</v>
      </c>
      <c r="L70" s="21">
        <v>19804566</v>
      </c>
      <c r="M70" s="21">
        <v>60299679</v>
      </c>
      <c r="N70" s="21"/>
      <c r="O70" s="21"/>
      <c r="P70" s="21"/>
      <c r="Q70" s="21"/>
      <c r="R70" s="21"/>
      <c r="S70" s="21"/>
      <c r="T70" s="21"/>
      <c r="U70" s="21"/>
      <c r="V70" s="21">
        <v>127119243</v>
      </c>
      <c r="W70" s="21">
        <v>89736068</v>
      </c>
      <c r="X70" s="21"/>
      <c r="Y70" s="20"/>
      <c r="Z70" s="23">
        <v>247164869</v>
      </c>
    </row>
    <row r="71" spans="1:26" ht="12.75" hidden="1">
      <c r="A71" s="39" t="s">
        <v>104</v>
      </c>
      <c r="B71" s="19">
        <v>64547988</v>
      </c>
      <c r="C71" s="19"/>
      <c r="D71" s="20">
        <v>67702208</v>
      </c>
      <c r="E71" s="21">
        <v>67702208</v>
      </c>
      <c r="F71" s="21">
        <v>9491435</v>
      </c>
      <c r="G71" s="21">
        <v>4328013</v>
      </c>
      <c r="H71" s="21">
        <v>5966836</v>
      </c>
      <c r="I71" s="21">
        <v>19786284</v>
      </c>
      <c r="J71" s="21">
        <v>5267648</v>
      </c>
      <c r="K71" s="21">
        <v>5132589</v>
      </c>
      <c r="L71" s="21">
        <v>6162417</v>
      </c>
      <c r="M71" s="21">
        <v>16562654</v>
      </c>
      <c r="N71" s="21"/>
      <c r="O71" s="21"/>
      <c r="P71" s="21"/>
      <c r="Q71" s="21"/>
      <c r="R71" s="21"/>
      <c r="S71" s="21"/>
      <c r="T71" s="21"/>
      <c r="U71" s="21"/>
      <c r="V71" s="21">
        <v>36348938</v>
      </c>
      <c r="W71" s="21">
        <v>26599996</v>
      </c>
      <c r="X71" s="21"/>
      <c r="Y71" s="20"/>
      <c r="Z71" s="23">
        <v>67702208</v>
      </c>
    </row>
    <row r="72" spans="1:26" ht="12.75" hidden="1">
      <c r="A72" s="39" t="s">
        <v>105</v>
      </c>
      <c r="B72" s="19">
        <v>38357811</v>
      </c>
      <c r="C72" s="19"/>
      <c r="D72" s="20">
        <v>41658094</v>
      </c>
      <c r="E72" s="21">
        <v>41658094</v>
      </c>
      <c r="F72" s="21">
        <v>5114961</v>
      </c>
      <c r="G72" s="21">
        <v>3632755</v>
      </c>
      <c r="H72" s="21">
        <v>3520800</v>
      </c>
      <c r="I72" s="21">
        <v>12268516</v>
      </c>
      <c r="J72" s="21">
        <v>3454490</v>
      </c>
      <c r="K72" s="21">
        <v>3586530</v>
      </c>
      <c r="L72" s="21">
        <v>3708368</v>
      </c>
      <c r="M72" s="21">
        <v>10749388</v>
      </c>
      <c r="N72" s="21"/>
      <c r="O72" s="21"/>
      <c r="P72" s="21"/>
      <c r="Q72" s="21"/>
      <c r="R72" s="21"/>
      <c r="S72" s="21"/>
      <c r="T72" s="21"/>
      <c r="U72" s="21"/>
      <c r="V72" s="21">
        <v>23017904</v>
      </c>
      <c r="W72" s="21">
        <v>18373866</v>
      </c>
      <c r="X72" s="21"/>
      <c r="Y72" s="20"/>
      <c r="Z72" s="23">
        <v>41658094</v>
      </c>
    </row>
    <row r="73" spans="1:26" ht="12.75" hidden="1">
      <c r="A73" s="39" t="s">
        <v>106</v>
      </c>
      <c r="B73" s="19">
        <v>30028631</v>
      </c>
      <c r="C73" s="19"/>
      <c r="D73" s="20">
        <v>43571260</v>
      </c>
      <c r="E73" s="21">
        <v>43571260</v>
      </c>
      <c r="F73" s="21">
        <v>3150250</v>
      </c>
      <c r="G73" s="21">
        <v>3096375</v>
      </c>
      <c r="H73" s="21">
        <v>3080958</v>
      </c>
      <c r="I73" s="21">
        <v>9327583</v>
      </c>
      <c r="J73" s="21">
        <v>4384722</v>
      </c>
      <c r="K73" s="21">
        <v>4387500</v>
      </c>
      <c r="L73" s="21">
        <v>4162512</v>
      </c>
      <c r="M73" s="21">
        <v>12934734</v>
      </c>
      <c r="N73" s="21"/>
      <c r="O73" s="21"/>
      <c r="P73" s="21"/>
      <c r="Q73" s="21"/>
      <c r="R73" s="21"/>
      <c r="S73" s="21"/>
      <c r="T73" s="21"/>
      <c r="U73" s="21"/>
      <c r="V73" s="21">
        <v>22262317</v>
      </c>
      <c r="W73" s="21">
        <v>12754167</v>
      </c>
      <c r="X73" s="21"/>
      <c r="Y73" s="20"/>
      <c r="Z73" s="23">
        <v>43571260</v>
      </c>
    </row>
    <row r="74" spans="1:26" ht="12.75" hidden="1">
      <c r="A74" s="39" t="s">
        <v>107</v>
      </c>
      <c r="B74" s="19">
        <v>186710892</v>
      </c>
      <c r="C74" s="19"/>
      <c r="D74" s="20"/>
      <c r="E74" s="21"/>
      <c r="F74" s="21">
        <v>3014707</v>
      </c>
      <c r="G74" s="21">
        <v>1137070</v>
      </c>
      <c r="H74" s="21">
        <v>1143512</v>
      </c>
      <c r="I74" s="21">
        <v>5295289</v>
      </c>
      <c r="J74" s="21">
        <v>-184431</v>
      </c>
      <c r="K74" s="21">
        <v>-2494221</v>
      </c>
      <c r="L74" s="21"/>
      <c r="M74" s="21">
        <v>-2678652</v>
      </c>
      <c r="N74" s="21"/>
      <c r="O74" s="21"/>
      <c r="P74" s="21"/>
      <c r="Q74" s="21"/>
      <c r="R74" s="21"/>
      <c r="S74" s="21"/>
      <c r="T74" s="21"/>
      <c r="U74" s="21"/>
      <c r="V74" s="21">
        <v>2616637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6784176</v>
      </c>
      <c r="C75" s="28"/>
      <c r="D75" s="29">
        <v>14985878</v>
      </c>
      <c r="E75" s="30">
        <v>14985878</v>
      </c>
      <c r="F75" s="30"/>
      <c r="G75" s="30"/>
      <c r="H75" s="30"/>
      <c r="I75" s="30"/>
      <c r="J75" s="30">
        <v>823953</v>
      </c>
      <c r="K75" s="30">
        <v>838615</v>
      </c>
      <c r="L75" s="30">
        <v>184736</v>
      </c>
      <c r="M75" s="30">
        <v>1847304</v>
      </c>
      <c r="N75" s="30"/>
      <c r="O75" s="30"/>
      <c r="P75" s="30"/>
      <c r="Q75" s="30"/>
      <c r="R75" s="30"/>
      <c r="S75" s="30"/>
      <c r="T75" s="30"/>
      <c r="U75" s="30"/>
      <c r="V75" s="30">
        <v>1847304</v>
      </c>
      <c r="W75" s="30">
        <v>3122967</v>
      </c>
      <c r="X75" s="30"/>
      <c r="Y75" s="29"/>
      <c r="Z75" s="31">
        <v>14985878</v>
      </c>
    </row>
    <row r="76" spans="1:26" ht="12.75" hidden="1">
      <c r="A76" s="42" t="s">
        <v>288</v>
      </c>
      <c r="B76" s="32">
        <v>491599245</v>
      </c>
      <c r="C76" s="32"/>
      <c r="D76" s="33">
        <v>550419144</v>
      </c>
      <c r="E76" s="34">
        <v>550419144</v>
      </c>
      <c r="F76" s="34">
        <v>45062173</v>
      </c>
      <c r="G76" s="34">
        <v>79801888</v>
      </c>
      <c r="H76" s="34">
        <v>54825165</v>
      </c>
      <c r="I76" s="34">
        <v>179689226</v>
      </c>
      <c r="J76" s="34">
        <v>51268632</v>
      </c>
      <c r="K76" s="34">
        <v>48002480</v>
      </c>
      <c r="L76" s="34">
        <v>46549053</v>
      </c>
      <c r="M76" s="34">
        <v>145820165</v>
      </c>
      <c r="N76" s="34"/>
      <c r="O76" s="34"/>
      <c r="P76" s="34"/>
      <c r="Q76" s="34"/>
      <c r="R76" s="34"/>
      <c r="S76" s="34"/>
      <c r="T76" s="34"/>
      <c r="U76" s="34"/>
      <c r="V76" s="34">
        <v>325509391</v>
      </c>
      <c r="W76" s="34">
        <v>298721068</v>
      </c>
      <c r="X76" s="34"/>
      <c r="Y76" s="33"/>
      <c r="Z76" s="35">
        <v>550419144</v>
      </c>
    </row>
    <row r="77" spans="1:26" ht="12.75" hidden="1">
      <c r="A77" s="37" t="s">
        <v>31</v>
      </c>
      <c r="B77" s="19">
        <v>159940086</v>
      </c>
      <c r="C77" s="19"/>
      <c r="D77" s="20">
        <v>164392597</v>
      </c>
      <c r="E77" s="21">
        <v>164392597</v>
      </c>
      <c r="F77" s="21">
        <v>8161263</v>
      </c>
      <c r="G77" s="21">
        <v>35809506</v>
      </c>
      <c r="H77" s="21">
        <v>20823147</v>
      </c>
      <c r="I77" s="21">
        <v>64793916</v>
      </c>
      <c r="J77" s="21">
        <v>15978831</v>
      </c>
      <c r="K77" s="21">
        <v>15273775</v>
      </c>
      <c r="L77" s="21">
        <v>12254418</v>
      </c>
      <c r="M77" s="21">
        <v>43507024</v>
      </c>
      <c r="N77" s="21"/>
      <c r="O77" s="21"/>
      <c r="P77" s="21"/>
      <c r="Q77" s="21"/>
      <c r="R77" s="21"/>
      <c r="S77" s="21"/>
      <c r="T77" s="21"/>
      <c r="U77" s="21"/>
      <c r="V77" s="21">
        <v>108300940</v>
      </c>
      <c r="W77" s="21">
        <v>89218430</v>
      </c>
      <c r="X77" s="21"/>
      <c r="Y77" s="20"/>
      <c r="Z77" s="23">
        <v>164392597</v>
      </c>
    </row>
    <row r="78" spans="1:26" ht="12.75" hidden="1">
      <c r="A78" s="38" t="s">
        <v>32</v>
      </c>
      <c r="B78" s="19">
        <v>331659159</v>
      </c>
      <c r="C78" s="19"/>
      <c r="D78" s="20">
        <v>372089678</v>
      </c>
      <c r="E78" s="21">
        <v>372089678</v>
      </c>
      <c r="F78" s="21">
        <v>36266438</v>
      </c>
      <c r="G78" s="21">
        <v>43376964</v>
      </c>
      <c r="H78" s="21">
        <v>34002018</v>
      </c>
      <c r="I78" s="21">
        <v>113645420</v>
      </c>
      <c r="J78" s="21">
        <v>34603271</v>
      </c>
      <c r="K78" s="21">
        <v>32011661</v>
      </c>
      <c r="L78" s="21">
        <v>33434287</v>
      </c>
      <c r="M78" s="21">
        <v>100049219</v>
      </c>
      <c r="N78" s="21"/>
      <c r="O78" s="21"/>
      <c r="P78" s="21"/>
      <c r="Q78" s="21"/>
      <c r="R78" s="21"/>
      <c r="S78" s="21"/>
      <c r="T78" s="21"/>
      <c r="U78" s="21"/>
      <c r="V78" s="21">
        <v>213694639</v>
      </c>
      <c r="W78" s="21">
        <v>201938881</v>
      </c>
      <c r="X78" s="21"/>
      <c r="Y78" s="20"/>
      <c r="Z78" s="23">
        <v>372089678</v>
      </c>
    </row>
    <row r="79" spans="1:26" ht="12.75" hidden="1">
      <c r="A79" s="39" t="s">
        <v>103</v>
      </c>
      <c r="B79" s="19">
        <v>197449850</v>
      </c>
      <c r="C79" s="19"/>
      <c r="D79" s="20">
        <v>229863327</v>
      </c>
      <c r="E79" s="21">
        <v>229863327</v>
      </c>
      <c r="F79" s="21">
        <v>14255639</v>
      </c>
      <c r="G79" s="21">
        <v>17242182</v>
      </c>
      <c r="H79" s="21">
        <v>17717878</v>
      </c>
      <c r="I79" s="21">
        <v>49215699</v>
      </c>
      <c r="J79" s="21">
        <v>19169719</v>
      </c>
      <c r="K79" s="21">
        <v>17052558</v>
      </c>
      <c r="L79" s="21">
        <v>16555199</v>
      </c>
      <c r="M79" s="21">
        <v>52777476</v>
      </c>
      <c r="N79" s="21"/>
      <c r="O79" s="21"/>
      <c r="P79" s="21"/>
      <c r="Q79" s="21"/>
      <c r="R79" s="21"/>
      <c r="S79" s="21"/>
      <c r="T79" s="21"/>
      <c r="U79" s="21"/>
      <c r="V79" s="21">
        <v>101993175</v>
      </c>
      <c r="W79" s="21">
        <v>124750418</v>
      </c>
      <c r="X79" s="21"/>
      <c r="Y79" s="20"/>
      <c r="Z79" s="23">
        <v>229863327</v>
      </c>
    </row>
    <row r="80" spans="1:26" ht="12.75" hidden="1">
      <c r="A80" s="39" t="s">
        <v>104</v>
      </c>
      <c r="B80" s="19">
        <v>59588257</v>
      </c>
      <c r="C80" s="19"/>
      <c r="D80" s="20">
        <v>62963054</v>
      </c>
      <c r="E80" s="21">
        <v>62963054</v>
      </c>
      <c r="F80" s="21">
        <v>4456683</v>
      </c>
      <c r="G80" s="21">
        <v>6078252</v>
      </c>
      <c r="H80" s="21">
        <v>5570511</v>
      </c>
      <c r="I80" s="21">
        <v>16105446</v>
      </c>
      <c r="J80" s="21">
        <v>6440175</v>
      </c>
      <c r="K80" s="21">
        <v>6208750</v>
      </c>
      <c r="L80" s="21">
        <v>6623279</v>
      </c>
      <c r="M80" s="21">
        <v>19272204</v>
      </c>
      <c r="N80" s="21"/>
      <c r="O80" s="21"/>
      <c r="P80" s="21"/>
      <c r="Q80" s="21"/>
      <c r="R80" s="21"/>
      <c r="S80" s="21"/>
      <c r="T80" s="21"/>
      <c r="U80" s="21"/>
      <c r="V80" s="21">
        <v>35377650</v>
      </c>
      <c r="W80" s="21">
        <v>34171033</v>
      </c>
      <c r="X80" s="21"/>
      <c r="Y80" s="20"/>
      <c r="Z80" s="23">
        <v>62963054</v>
      </c>
    </row>
    <row r="81" spans="1:26" ht="12.75" hidden="1">
      <c r="A81" s="39" t="s">
        <v>105</v>
      </c>
      <c r="B81" s="19">
        <v>35030379</v>
      </c>
      <c r="C81" s="19"/>
      <c r="D81" s="20">
        <v>38742026</v>
      </c>
      <c r="E81" s="21">
        <v>38742026</v>
      </c>
      <c r="F81" s="21">
        <v>2920552</v>
      </c>
      <c r="G81" s="21">
        <v>3788731</v>
      </c>
      <c r="H81" s="21">
        <v>3408697</v>
      </c>
      <c r="I81" s="21">
        <v>10117980</v>
      </c>
      <c r="J81" s="21">
        <v>3744791</v>
      </c>
      <c r="K81" s="21">
        <v>3832590</v>
      </c>
      <c r="L81" s="21">
        <v>4343720</v>
      </c>
      <c r="M81" s="21">
        <v>11921101</v>
      </c>
      <c r="N81" s="21"/>
      <c r="O81" s="21"/>
      <c r="P81" s="21"/>
      <c r="Q81" s="21"/>
      <c r="R81" s="21"/>
      <c r="S81" s="21"/>
      <c r="T81" s="21"/>
      <c r="U81" s="21"/>
      <c r="V81" s="21">
        <v>22039081</v>
      </c>
      <c r="W81" s="21">
        <v>21025903</v>
      </c>
      <c r="X81" s="21"/>
      <c r="Y81" s="20"/>
      <c r="Z81" s="23">
        <v>38742026</v>
      </c>
    </row>
    <row r="82" spans="1:26" ht="12.75" hidden="1">
      <c r="A82" s="39" t="s">
        <v>106</v>
      </c>
      <c r="B82" s="19">
        <v>39590673</v>
      </c>
      <c r="C82" s="19"/>
      <c r="D82" s="20">
        <v>40521271</v>
      </c>
      <c r="E82" s="21">
        <v>40521271</v>
      </c>
      <c r="F82" s="21">
        <v>3312631</v>
      </c>
      <c r="G82" s="21">
        <v>3962237</v>
      </c>
      <c r="H82" s="21">
        <v>3818323</v>
      </c>
      <c r="I82" s="21">
        <v>11093191</v>
      </c>
      <c r="J82" s="21">
        <v>3907635</v>
      </c>
      <c r="K82" s="21">
        <v>4064462</v>
      </c>
      <c r="L82" s="21">
        <v>4789757</v>
      </c>
      <c r="M82" s="21">
        <v>12761854</v>
      </c>
      <c r="N82" s="21"/>
      <c r="O82" s="21"/>
      <c r="P82" s="21"/>
      <c r="Q82" s="21"/>
      <c r="R82" s="21"/>
      <c r="S82" s="21"/>
      <c r="T82" s="21"/>
      <c r="U82" s="21"/>
      <c r="V82" s="21">
        <v>23855045</v>
      </c>
      <c r="W82" s="21">
        <v>21991527</v>
      </c>
      <c r="X82" s="21"/>
      <c r="Y82" s="20"/>
      <c r="Z82" s="23">
        <v>40521271</v>
      </c>
    </row>
    <row r="83" spans="1:26" ht="12.75" hidden="1">
      <c r="A83" s="39" t="s">
        <v>107</v>
      </c>
      <c r="B83" s="19"/>
      <c r="C83" s="19"/>
      <c r="D83" s="20"/>
      <c r="E83" s="21"/>
      <c r="F83" s="21">
        <v>11320933</v>
      </c>
      <c r="G83" s="21">
        <v>12305562</v>
      </c>
      <c r="H83" s="21">
        <v>3486609</v>
      </c>
      <c r="I83" s="21">
        <v>27113104</v>
      </c>
      <c r="J83" s="21">
        <v>1340951</v>
      </c>
      <c r="K83" s="21">
        <v>853301</v>
      </c>
      <c r="L83" s="21">
        <v>1122332</v>
      </c>
      <c r="M83" s="21">
        <v>3316584</v>
      </c>
      <c r="N83" s="21"/>
      <c r="O83" s="21"/>
      <c r="P83" s="21"/>
      <c r="Q83" s="21"/>
      <c r="R83" s="21"/>
      <c r="S83" s="21"/>
      <c r="T83" s="21"/>
      <c r="U83" s="21"/>
      <c r="V83" s="21">
        <v>30429688</v>
      </c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13936869</v>
      </c>
      <c r="E84" s="30">
        <v>13936869</v>
      </c>
      <c r="F84" s="30">
        <v>634472</v>
      </c>
      <c r="G84" s="30">
        <v>615418</v>
      </c>
      <c r="H84" s="30"/>
      <c r="I84" s="30">
        <v>1249890</v>
      </c>
      <c r="J84" s="30">
        <v>686530</v>
      </c>
      <c r="K84" s="30">
        <v>717044</v>
      </c>
      <c r="L84" s="30">
        <v>860348</v>
      </c>
      <c r="M84" s="30">
        <v>2263922</v>
      </c>
      <c r="N84" s="30"/>
      <c r="O84" s="30"/>
      <c r="P84" s="30"/>
      <c r="Q84" s="30"/>
      <c r="R84" s="30"/>
      <c r="S84" s="30"/>
      <c r="T84" s="30"/>
      <c r="U84" s="30"/>
      <c r="V84" s="30">
        <v>3513812</v>
      </c>
      <c r="W84" s="30">
        <v>7563757</v>
      </c>
      <c r="X84" s="30"/>
      <c r="Y84" s="29"/>
      <c r="Z84" s="31">
        <v>13936869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26510435</v>
      </c>
      <c r="F5" s="358">
        <f t="shared" si="0"/>
        <v>26510435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13255218</v>
      </c>
      <c r="Y5" s="358">
        <f t="shared" si="0"/>
        <v>-13255218</v>
      </c>
      <c r="Z5" s="359">
        <f>+IF(X5&lt;&gt;0,+(Y5/X5)*100,0)</f>
        <v>-100</v>
      </c>
      <c r="AA5" s="360">
        <f>+AA6+AA8+AA11+AA13+AA15</f>
        <v>26510435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10645435</v>
      </c>
      <c r="F6" s="59">
        <f t="shared" si="1"/>
        <v>10645435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5322718</v>
      </c>
      <c r="Y6" s="59">
        <f t="shared" si="1"/>
        <v>-5322718</v>
      </c>
      <c r="Z6" s="61">
        <f>+IF(X6&lt;&gt;0,+(Y6/X6)*100,0)</f>
        <v>-100</v>
      </c>
      <c r="AA6" s="62">
        <f t="shared" si="1"/>
        <v>10645435</v>
      </c>
    </row>
    <row r="7" spans="1:27" ht="12.75">
      <c r="A7" s="291" t="s">
        <v>230</v>
      </c>
      <c r="B7" s="142"/>
      <c r="C7" s="60"/>
      <c r="D7" s="340"/>
      <c r="E7" s="60">
        <v>10645435</v>
      </c>
      <c r="F7" s="59">
        <v>10645435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5322718</v>
      </c>
      <c r="Y7" s="59">
        <v>-5322718</v>
      </c>
      <c r="Z7" s="61">
        <v>-100</v>
      </c>
      <c r="AA7" s="62">
        <v>10645435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5795000</v>
      </c>
      <c r="F8" s="59">
        <f t="shared" si="2"/>
        <v>5795000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2897500</v>
      </c>
      <c r="Y8" s="59">
        <f t="shared" si="2"/>
        <v>-2897500</v>
      </c>
      <c r="Z8" s="61">
        <f>+IF(X8&lt;&gt;0,+(Y8/X8)*100,0)</f>
        <v>-100</v>
      </c>
      <c r="AA8" s="62">
        <f>SUM(AA9:AA10)</f>
        <v>5795000</v>
      </c>
    </row>
    <row r="9" spans="1:27" ht="12.75">
      <c r="A9" s="291" t="s">
        <v>231</v>
      </c>
      <c r="B9" s="142"/>
      <c r="C9" s="60"/>
      <c r="D9" s="340"/>
      <c r="E9" s="60">
        <v>5795000</v>
      </c>
      <c r="F9" s="59">
        <v>5795000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2897500</v>
      </c>
      <c r="Y9" s="59">
        <v>-2897500</v>
      </c>
      <c r="Z9" s="61">
        <v>-100</v>
      </c>
      <c r="AA9" s="62">
        <v>5795000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3714000</v>
      </c>
      <c r="F11" s="364">
        <f t="shared" si="3"/>
        <v>3714000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1857000</v>
      </c>
      <c r="Y11" s="364">
        <f t="shared" si="3"/>
        <v>-1857000</v>
      </c>
      <c r="Z11" s="365">
        <f>+IF(X11&lt;&gt;0,+(Y11/X11)*100,0)</f>
        <v>-100</v>
      </c>
      <c r="AA11" s="366">
        <f t="shared" si="3"/>
        <v>3714000</v>
      </c>
    </row>
    <row r="12" spans="1:27" ht="12.75">
      <c r="A12" s="291" t="s">
        <v>233</v>
      </c>
      <c r="B12" s="136"/>
      <c r="C12" s="60"/>
      <c r="D12" s="340"/>
      <c r="E12" s="60">
        <v>3714000</v>
      </c>
      <c r="F12" s="59">
        <v>3714000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1857000</v>
      </c>
      <c r="Y12" s="59">
        <v>-1857000</v>
      </c>
      <c r="Z12" s="61">
        <v>-100</v>
      </c>
      <c r="AA12" s="62">
        <v>3714000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3956000</v>
      </c>
      <c r="F13" s="342">
        <f t="shared" si="4"/>
        <v>3956000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1978000</v>
      </c>
      <c r="Y13" s="342">
        <f t="shared" si="4"/>
        <v>-1978000</v>
      </c>
      <c r="Z13" s="335">
        <f>+IF(X13&lt;&gt;0,+(Y13/X13)*100,0)</f>
        <v>-100</v>
      </c>
      <c r="AA13" s="273">
        <f t="shared" si="4"/>
        <v>3956000</v>
      </c>
    </row>
    <row r="14" spans="1:27" ht="12.75">
      <c r="A14" s="291" t="s">
        <v>234</v>
      </c>
      <c r="B14" s="136"/>
      <c r="C14" s="60"/>
      <c r="D14" s="340"/>
      <c r="E14" s="60">
        <v>3956000</v>
      </c>
      <c r="F14" s="59">
        <v>3956000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1978000</v>
      </c>
      <c r="Y14" s="59">
        <v>-1978000</v>
      </c>
      <c r="Z14" s="61">
        <v>-100</v>
      </c>
      <c r="AA14" s="62">
        <v>3956000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2400000</v>
      </c>
      <c r="F15" s="59">
        <f t="shared" si="5"/>
        <v>2400000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1200000</v>
      </c>
      <c r="Y15" s="59">
        <f t="shared" si="5"/>
        <v>-1200000</v>
      </c>
      <c r="Z15" s="61">
        <f>+IF(X15&lt;&gt;0,+(Y15/X15)*100,0)</f>
        <v>-100</v>
      </c>
      <c r="AA15" s="62">
        <f>SUM(AA16:AA20)</f>
        <v>2400000</v>
      </c>
    </row>
    <row r="16" spans="1:27" ht="12.75">
      <c r="A16" s="291" t="s">
        <v>235</v>
      </c>
      <c r="B16" s="300"/>
      <c r="C16" s="60"/>
      <c r="D16" s="340"/>
      <c r="E16" s="60">
        <v>2400000</v>
      </c>
      <c r="F16" s="59">
        <v>2400000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1200000</v>
      </c>
      <c r="Y16" s="59">
        <v>-1200000</v>
      </c>
      <c r="Z16" s="61">
        <v>-100</v>
      </c>
      <c r="AA16" s="62">
        <v>2400000</v>
      </c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1184625</v>
      </c>
      <c r="F22" s="345">
        <f t="shared" si="6"/>
        <v>1184625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592313</v>
      </c>
      <c r="Y22" s="345">
        <f t="shared" si="6"/>
        <v>-592313</v>
      </c>
      <c r="Z22" s="336">
        <f>+IF(X22&lt;&gt;0,+(Y22/X22)*100,0)</f>
        <v>-100</v>
      </c>
      <c r="AA22" s="350">
        <f>SUM(AA23:AA32)</f>
        <v>1184625</v>
      </c>
    </row>
    <row r="23" spans="1:27" ht="12.75">
      <c r="A23" s="361" t="s">
        <v>238</v>
      </c>
      <c r="B23" s="142"/>
      <c r="C23" s="60"/>
      <c r="D23" s="340"/>
      <c r="E23" s="60">
        <v>430000</v>
      </c>
      <c r="F23" s="59">
        <v>430000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215000</v>
      </c>
      <c r="Y23" s="59">
        <v>-215000</v>
      </c>
      <c r="Z23" s="61">
        <v>-100</v>
      </c>
      <c r="AA23" s="62">
        <v>430000</v>
      </c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>
        <v>350000</v>
      </c>
      <c r="F27" s="59">
        <v>350000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175000</v>
      </c>
      <c r="Y27" s="59">
        <v>-175000</v>
      </c>
      <c r="Z27" s="61">
        <v>-100</v>
      </c>
      <c r="AA27" s="62">
        <v>350000</v>
      </c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404625</v>
      </c>
      <c r="F32" s="59">
        <v>404625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202313</v>
      </c>
      <c r="Y32" s="59">
        <v>-202313</v>
      </c>
      <c r="Z32" s="61">
        <v>-100</v>
      </c>
      <c r="AA32" s="62">
        <v>404625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9370593</v>
      </c>
      <c r="F40" s="345">
        <f t="shared" si="9"/>
        <v>9370593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4685297</v>
      </c>
      <c r="Y40" s="345">
        <f t="shared" si="9"/>
        <v>-4685297</v>
      </c>
      <c r="Z40" s="336">
        <f>+IF(X40&lt;&gt;0,+(Y40/X40)*100,0)</f>
        <v>-100</v>
      </c>
      <c r="AA40" s="350">
        <f>SUM(AA41:AA49)</f>
        <v>9370593</v>
      </c>
    </row>
    <row r="41" spans="1:27" ht="12.75">
      <c r="A41" s="361" t="s">
        <v>249</v>
      </c>
      <c r="B41" s="142"/>
      <c r="C41" s="362"/>
      <c r="D41" s="363"/>
      <c r="E41" s="362">
        <v>4771500</v>
      </c>
      <c r="F41" s="364">
        <v>4771500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2385750</v>
      </c>
      <c r="Y41" s="364">
        <v>-2385750</v>
      </c>
      <c r="Z41" s="365">
        <v>-100</v>
      </c>
      <c r="AA41" s="366">
        <v>4771500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2362000</v>
      </c>
      <c r="F42" s="53">
        <f t="shared" si="10"/>
        <v>2362000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1181000</v>
      </c>
      <c r="Y42" s="53">
        <f t="shared" si="10"/>
        <v>-1181000</v>
      </c>
      <c r="Z42" s="94">
        <f>+IF(X42&lt;&gt;0,+(Y42/X42)*100,0)</f>
        <v>-100</v>
      </c>
      <c r="AA42" s="95">
        <f>+AA62</f>
        <v>2362000</v>
      </c>
    </row>
    <row r="43" spans="1:27" ht="12.75">
      <c r="A43" s="361" t="s">
        <v>251</v>
      </c>
      <c r="B43" s="136"/>
      <c r="C43" s="275"/>
      <c r="D43" s="369"/>
      <c r="E43" s="305">
        <v>100000</v>
      </c>
      <c r="F43" s="370">
        <v>100000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50000</v>
      </c>
      <c r="Y43" s="370">
        <v>-50000</v>
      </c>
      <c r="Z43" s="371">
        <v>-100</v>
      </c>
      <c r="AA43" s="303">
        <v>100000</v>
      </c>
    </row>
    <row r="44" spans="1:27" ht="12.75">
      <c r="A44" s="361" t="s">
        <v>252</v>
      </c>
      <c r="B44" s="136"/>
      <c r="C44" s="60"/>
      <c r="D44" s="368"/>
      <c r="E44" s="54">
        <v>302900</v>
      </c>
      <c r="F44" s="53">
        <v>302900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151450</v>
      </c>
      <c r="Y44" s="53">
        <v>-151450</v>
      </c>
      <c r="Z44" s="94">
        <v>-100</v>
      </c>
      <c r="AA44" s="95">
        <v>302900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>
        <v>550000</v>
      </c>
      <c r="F47" s="53">
        <v>550000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275000</v>
      </c>
      <c r="Y47" s="53">
        <v>-275000</v>
      </c>
      <c r="Z47" s="94">
        <v>-100</v>
      </c>
      <c r="AA47" s="95">
        <v>550000</v>
      </c>
    </row>
    <row r="48" spans="1:27" ht="12.75">
      <c r="A48" s="361" t="s">
        <v>256</v>
      </c>
      <c r="B48" s="136"/>
      <c r="C48" s="60"/>
      <c r="D48" s="368"/>
      <c r="E48" s="54">
        <v>1016693</v>
      </c>
      <c r="F48" s="53">
        <v>1016693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508347</v>
      </c>
      <c r="Y48" s="53">
        <v>-508347</v>
      </c>
      <c r="Z48" s="94">
        <v>-100</v>
      </c>
      <c r="AA48" s="95">
        <v>1016693</v>
      </c>
    </row>
    <row r="49" spans="1:27" ht="12.75">
      <c r="A49" s="361" t="s">
        <v>93</v>
      </c>
      <c r="B49" s="136"/>
      <c r="C49" s="54"/>
      <c r="D49" s="368"/>
      <c r="E49" s="54">
        <v>267500</v>
      </c>
      <c r="F49" s="53">
        <v>267500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133750</v>
      </c>
      <c r="Y49" s="53">
        <v>-133750</v>
      </c>
      <c r="Z49" s="94">
        <v>-100</v>
      </c>
      <c r="AA49" s="95">
        <v>267500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37065653</v>
      </c>
      <c r="F60" s="264">
        <f t="shared" si="14"/>
        <v>37065653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18532828</v>
      </c>
      <c r="Y60" s="264">
        <f t="shared" si="14"/>
        <v>-18532828</v>
      </c>
      <c r="Z60" s="337">
        <f>+IF(X60&lt;&gt;0,+(Y60/X60)*100,0)</f>
        <v>-100</v>
      </c>
      <c r="AA60" s="232">
        <f>+AA57+AA54+AA51+AA40+AA37+AA34+AA22+AA5</f>
        <v>37065653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2362000</v>
      </c>
      <c r="F62" s="349">
        <f t="shared" si="15"/>
        <v>2362000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1181000</v>
      </c>
      <c r="Y62" s="349">
        <f t="shared" si="15"/>
        <v>-1181000</v>
      </c>
      <c r="Z62" s="338">
        <f>+IF(X62&lt;&gt;0,+(Y62/X62)*100,0)</f>
        <v>-100</v>
      </c>
      <c r="AA62" s="351">
        <f>SUM(AA63:AA66)</f>
        <v>2362000</v>
      </c>
    </row>
    <row r="63" spans="1:27" ht="12.75">
      <c r="A63" s="361" t="s">
        <v>260</v>
      </c>
      <c r="B63" s="136"/>
      <c r="C63" s="60"/>
      <c r="D63" s="340"/>
      <c r="E63" s="60">
        <v>1662000</v>
      </c>
      <c r="F63" s="59">
        <v>1662000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831000</v>
      </c>
      <c r="Y63" s="59">
        <v>-831000</v>
      </c>
      <c r="Z63" s="61">
        <v>-100</v>
      </c>
      <c r="AA63" s="62">
        <v>1662000</v>
      </c>
    </row>
    <row r="64" spans="1:27" ht="12.75">
      <c r="A64" s="361" t="s">
        <v>261</v>
      </c>
      <c r="B64" s="136"/>
      <c r="C64" s="60"/>
      <c r="D64" s="340"/>
      <c r="E64" s="60">
        <v>700000</v>
      </c>
      <c r="F64" s="59">
        <v>700000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350000</v>
      </c>
      <c r="Y64" s="59">
        <v>-350000</v>
      </c>
      <c r="Z64" s="61">
        <v>-100</v>
      </c>
      <c r="AA64" s="62">
        <v>700000</v>
      </c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492994652</v>
      </c>
      <c r="D5" s="153">
        <f>SUM(D6:D8)</f>
        <v>0</v>
      </c>
      <c r="E5" s="154">
        <f t="shared" si="0"/>
        <v>314267610</v>
      </c>
      <c r="F5" s="100">
        <f t="shared" si="0"/>
        <v>314267610</v>
      </c>
      <c r="G5" s="100">
        <f t="shared" si="0"/>
        <v>130155622</v>
      </c>
      <c r="H5" s="100">
        <f t="shared" si="0"/>
        <v>8406433</v>
      </c>
      <c r="I5" s="100">
        <f t="shared" si="0"/>
        <v>2754346</v>
      </c>
      <c r="J5" s="100">
        <f t="shared" si="0"/>
        <v>141316401</v>
      </c>
      <c r="K5" s="100">
        <f t="shared" si="0"/>
        <v>12659966</v>
      </c>
      <c r="L5" s="100">
        <f t="shared" si="0"/>
        <v>9783859</v>
      </c>
      <c r="M5" s="100">
        <f t="shared" si="0"/>
        <v>50069558</v>
      </c>
      <c r="N5" s="100">
        <f t="shared" si="0"/>
        <v>72513383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213829784</v>
      </c>
      <c r="X5" s="100">
        <f t="shared" si="0"/>
        <v>300227858</v>
      </c>
      <c r="Y5" s="100">
        <f t="shared" si="0"/>
        <v>-86398074</v>
      </c>
      <c r="Z5" s="137">
        <f>+IF(X5&lt;&gt;0,+(Y5/X5)*100,0)</f>
        <v>-28.77750072080253</v>
      </c>
      <c r="AA5" s="153">
        <f>SUM(AA6:AA8)</f>
        <v>314267610</v>
      </c>
    </row>
    <row r="6" spans="1:27" ht="12.75">
      <c r="A6" s="138" t="s">
        <v>75</v>
      </c>
      <c r="B6" s="136"/>
      <c r="C6" s="155">
        <v>95945</v>
      </c>
      <c r="D6" s="155"/>
      <c r="E6" s="156">
        <v>25711</v>
      </c>
      <c r="F6" s="60">
        <v>25711</v>
      </c>
      <c r="G6" s="60"/>
      <c r="H6" s="60"/>
      <c r="I6" s="60"/>
      <c r="J6" s="60"/>
      <c r="K6" s="60"/>
      <c r="L6" s="60"/>
      <c r="M6" s="60">
        <v>2349</v>
      </c>
      <c r="N6" s="60">
        <v>2349</v>
      </c>
      <c r="O6" s="60"/>
      <c r="P6" s="60"/>
      <c r="Q6" s="60"/>
      <c r="R6" s="60"/>
      <c r="S6" s="60"/>
      <c r="T6" s="60"/>
      <c r="U6" s="60"/>
      <c r="V6" s="60"/>
      <c r="W6" s="60">
        <v>2349</v>
      </c>
      <c r="X6" s="60">
        <v>12858</v>
      </c>
      <c r="Y6" s="60">
        <v>-10509</v>
      </c>
      <c r="Z6" s="140">
        <v>-81.73</v>
      </c>
      <c r="AA6" s="155">
        <v>25711</v>
      </c>
    </row>
    <row r="7" spans="1:27" ht="12.75">
      <c r="A7" s="138" t="s">
        <v>76</v>
      </c>
      <c r="B7" s="136"/>
      <c r="C7" s="157">
        <v>118144378</v>
      </c>
      <c r="D7" s="157"/>
      <c r="E7" s="158">
        <v>314241899</v>
      </c>
      <c r="F7" s="159">
        <v>314241899</v>
      </c>
      <c r="G7" s="159">
        <v>129886360</v>
      </c>
      <c r="H7" s="159">
        <v>8311607</v>
      </c>
      <c r="I7" s="159">
        <v>2587275</v>
      </c>
      <c r="J7" s="159">
        <v>140785242</v>
      </c>
      <c r="K7" s="159">
        <v>11815319</v>
      </c>
      <c r="L7" s="159">
        <v>11238196</v>
      </c>
      <c r="M7" s="159">
        <v>49604561</v>
      </c>
      <c r="N7" s="159">
        <v>72658076</v>
      </c>
      <c r="O7" s="159"/>
      <c r="P7" s="159"/>
      <c r="Q7" s="159"/>
      <c r="R7" s="159"/>
      <c r="S7" s="159"/>
      <c r="T7" s="159"/>
      <c r="U7" s="159"/>
      <c r="V7" s="159"/>
      <c r="W7" s="159">
        <v>213443318</v>
      </c>
      <c r="X7" s="159">
        <v>300215000</v>
      </c>
      <c r="Y7" s="159">
        <v>-86771682</v>
      </c>
      <c r="Z7" s="141">
        <v>-28.9</v>
      </c>
      <c r="AA7" s="157">
        <v>314241899</v>
      </c>
    </row>
    <row r="8" spans="1:27" ht="12.75">
      <c r="A8" s="138" t="s">
        <v>77</v>
      </c>
      <c r="B8" s="136"/>
      <c r="C8" s="155">
        <v>374754329</v>
      </c>
      <c r="D8" s="155"/>
      <c r="E8" s="156"/>
      <c r="F8" s="60"/>
      <c r="G8" s="60">
        <v>269262</v>
      </c>
      <c r="H8" s="60">
        <v>94826</v>
      </c>
      <c r="I8" s="60">
        <v>167071</v>
      </c>
      <c r="J8" s="60">
        <v>531159</v>
      </c>
      <c r="K8" s="60">
        <v>844647</v>
      </c>
      <c r="L8" s="60">
        <v>-1454337</v>
      </c>
      <c r="M8" s="60">
        <v>462648</v>
      </c>
      <c r="N8" s="60">
        <v>-147042</v>
      </c>
      <c r="O8" s="60"/>
      <c r="P8" s="60"/>
      <c r="Q8" s="60"/>
      <c r="R8" s="60"/>
      <c r="S8" s="60"/>
      <c r="T8" s="60"/>
      <c r="U8" s="60"/>
      <c r="V8" s="60"/>
      <c r="W8" s="60">
        <v>384117</v>
      </c>
      <c r="X8" s="60"/>
      <c r="Y8" s="60">
        <v>384117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11540015</v>
      </c>
      <c r="D9" s="153">
        <f>SUM(D10:D14)</f>
        <v>0</v>
      </c>
      <c r="E9" s="154">
        <f t="shared" si="1"/>
        <v>15404428</v>
      </c>
      <c r="F9" s="100">
        <f t="shared" si="1"/>
        <v>15404428</v>
      </c>
      <c r="G9" s="100">
        <f t="shared" si="1"/>
        <v>2699764</v>
      </c>
      <c r="H9" s="100">
        <f t="shared" si="1"/>
        <v>660653</v>
      </c>
      <c r="I9" s="100">
        <f t="shared" si="1"/>
        <v>2091787</v>
      </c>
      <c r="J9" s="100">
        <f t="shared" si="1"/>
        <v>5452204</v>
      </c>
      <c r="K9" s="100">
        <f t="shared" si="1"/>
        <v>1479820</v>
      </c>
      <c r="L9" s="100">
        <f t="shared" si="1"/>
        <v>1235959</v>
      </c>
      <c r="M9" s="100">
        <f t="shared" si="1"/>
        <v>898046</v>
      </c>
      <c r="N9" s="100">
        <f t="shared" si="1"/>
        <v>3613825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9066029</v>
      </c>
      <c r="X9" s="100">
        <f t="shared" si="1"/>
        <v>7702212</v>
      </c>
      <c r="Y9" s="100">
        <f t="shared" si="1"/>
        <v>1363817</v>
      </c>
      <c r="Z9" s="137">
        <f>+IF(X9&lt;&gt;0,+(Y9/X9)*100,0)</f>
        <v>17.706822403745832</v>
      </c>
      <c r="AA9" s="153">
        <f>SUM(AA10:AA14)</f>
        <v>15404428</v>
      </c>
    </row>
    <row r="10" spans="1:27" ht="12.75">
      <c r="A10" s="138" t="s">
        <v>79</v>
      </c>
      <c r="B10" s="136"/>
      <c r="C10" s="155">
        <v>2453475</v>
      </c>
      <c r="D10" s="155"/>
      <c r="E10" s="156">
        <v>2457586</v>
      </c>
      <c r="F10" s="60">
        <v>2457586</v>
      </c>
      <c r="G10" s="60">
        <v>639715</v>
      </c>
      <c r="H10" s="60">
        <v>140033</v>
      </c>
      <c r="I10" s="60">
        <v>1144812</v>
      </c>
      <c r="J10" s="60">
        <v>1924560</v>
      </c>
      <c r="K10" s="60">
        <v>30576</v>
      </c>
      <c r="L10" s="60">
        <v>24710</v>
      </c>
      <c r="M10" s="60">
        <v>21468</v>
      </c>
      <c r="N10" s="60">
        <v>76754</v>
      </c>
      <c r="O10" s="60"/>
      <c r="P10" s="60"/>
      <c r="Q10" s="60"/>
      <c r="R10" s="60"/>
      <c r="S10" s="60"/>
      <c r="T10" s="60"/>
      <c r="U10" s="60"/>
      <c r="V10" s="60"/>
      <c r="W10" s="60">
        <v>2001314</v>
      </c>
      <c r="X10" s="60">
        <v>1228794</v>
      </c>
      <c r="Y10" s="60">
        <v>772520</v>
      </c>
      <c r="Z10" s="140">
        <v>62.87</v>
      </c>
      <c r="AA10" s="155">
        <v>2457586</v>
      </c>
    </row>
    <row r="11" spans="1:27" ht="12.75">
      <c r="A11" s="138" t="s">
        <v>80</v>
      </c>
      <c r="B11" s="136"/>
      <c r="C11" s="155">
        <v>5195162</v>
      </c>
      <c r="D11" s="155"/>
      <c r="E11" s="156">
        <v>9150661</v>
      </c>
      <c r="F11" s="60">
        <v>9150661</v>
      </c>
      <c r="G11" s="60"/>
      <c r="H11" s="60"/>
      <c r="I11" s="60"/>
      <c r="J11" s="60"/>
      <c r="K11" s="60">
        <v>650251</v>
      </c>
      <c r="L11" s="60">
        <v>348113</v>
      </c>
      <c r="M11" s="60">
        <v>795339</v>
      </c>
      <c r="N11" s="60">
        <v>1793703</v>
      </c>
      <c r="O11" s="60"/>
      <c r="P11" s="60"/>
      <c r="Q11" s="60"/>
      <c r="R11" s="60"/>
      <c r="S11" s="60"/>
      <c r="T11" s="60"/>
      <c r="U11" s="60"/>
      <c r="V11" s="60"/>
      <c r="W11" s="60">
        <v>1793703</v>
      </c>
      <c r="X11" s="60">
        <v>4575330</v>
      </c>
      <c r="Y11" s="60">
        <v>-2781627</v>
      </c>
      <c r="Z11" s="140">
        <v>-60.8</v>
      </c>
      <c r="AA11" s="155">
        <v>9150661</v>
      </c>
    </row>
    <row r="12" spans="1:27" ht="12.75">
      <c r="A12" s="138" t="s">
        <v>81</v>
      </c>
      <c r="B12" s="136"/>
      <c r="C12" s="155">
        <v>8481</v>
      </c>
      <c r="D12" s="155"/>
      <c r="E12" s="156">
        <v>1868957</v>
      </c>
      <c r="F12" s="60">
        <v>1868957</v>
      </c>
      <c r="G12" s="60">
        <v>2060049</v>
      </c>
      <c r="H12" s="60">
        <v>520620</v>
      </c>
      <c r="I12" s="60">
        <v>946975</v>
      </c>
      <c r="J12" s="60">
        <v>3527644</v>
      </c>
      <c r="K12" s="60">
        <v>1056</v>
      </c>
      <c r="L12" s="60">
        <v>855127</v>
      </c>
      <c r="M12" s="60">
        <v>264</v>
      </c>
      <c r="N12" s="60">
        <v>856447</v>
      </c>
      <c r="O12" s="60"/>
      <c r="P12" s="60"/>
      <c r="Q12" s="60"/>
      <c r="R12" s="60"/>
      <c r="S12" s="60"/>
      <c r="T12" s="60"/>
      <c r="U12" s="60"/>
      <c r="V12" s="60"/>
      <c r="W12" s="60">
        <v>4384091</v>
      </c>
      <c r="X12" s="60">
        <v>934476</v>
      </c>
      <c r="Y12" s="60">
        <v>3449615</v>
      </c>
      <c r="Z12" s="140">
        <v>369.15</v>
      </c>
      <c r="AA12" s="155">
        <v>1868957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>
        <v>3882897</v>
      </c>
      <c r="D14" s="157"/>
      <c r="E14" s="158">
        <v>1927224</v>
      </c>
      <c r="F14" s="159">
        <v>1927224</v>
      </c>
      <c r="G14" s="159"/>
      <c r="H14" s="159"/>
      <c r="I14" s="159"/>
      <c r="J14" s="159"/>
      <c r="K14" s="159">
        <v>797937</v>
      </c>
      <c r="L14" s="159">
        <v>8009</v>
      </c>
      <c r="M14" s="159">
        <v>80975</v>
      </c>
      <c r="N14" s="159">
        <v>886921</v>
      </c>
      <c r="O14" s="159"/>
      <c r="P14" s="159"/>
      <c r="Q14" s="159"/>
      <c r="R14" s="159"/>
      <c r="S14" s="159"/>
      <c r="T14" s="159"/>
      <c r="U14" s="159"/>
      <c r="V14" s="159"/>
      <c r="W14" s="159">
        <v>886921</v>
      </c>
      <c r="X14" s="159">
        <v>963612</v>
      </c>
      <c r="Y14" s="159">
        <v>-76691</v>
      </c>
      <c r="Z14" s="141">
        <v>-7.96</v>
      </c>
      <c r="AA14" s="157">
        <v>1927224</v>
      </c>
    </row>
    <row r="15" spans="1:27" ht="12.75">
      <c r="A15" s="135" t="s">
        <v>84</v>
      </c>
      <c r="B15" s="142"/>
      <c r="C15" s="153">
        <f aca="true" t="shared" si="2" ref="C15:Y15">SUM(C16:C18)</f>
        <v>29590633</v>
      </c>
      <c r="D15" s="153">
        <f>SUM(D16:D18)</f>
        <v>0</v>
      </c>
      <c r="E15" s="154">
        <f t="shared" si="2"/>
        <v>17366865</v>
      </c>
      <c r="F15" s="100">
        <f t="shared" si="2"/>
        <v>17366865</v>
      </c>
      <c r="G15" s="100">
        <f t="shared" si="2"/>
        <v>3958588</v>
      </c>
      <c r="H15" s="100">
        <f t="shared" si="2"/>
        <v>2042420</v>
      </c>
      <c r="I15" s="100">
        <f t="shared" si="2"/>
        <v>1348390</v>
      </c>
      <c r="J15" s="100">
        <f t="shared" si="2"/>
        <v>7349398</v>
      </c>
      <c r="K15" s="100">
        <f t="shared" si="2"/>
        <v>2151308</v>
      </c>
      <c r="L15" s="100">
        <f t="shared" si="2"/>
        <v>2213186</v>
      </c>
      <c r="M15" s="100">
        <f t="shared" si="2"/>
        <v>2850345</v>
      </c>
      <c r="N15" s="100">
        <f t="shared" si="2"/>
        <v>7214839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14564237</v>
      </c>
      <c r="X15" s="100">
        <f t="shared" si="2"/>
        <v>12884962</v>
      </c>
      <c r="Y15" s="100">
        <f t="shared" si="2"/>
        <v>1679275</v>
      </c>
      <c r="Z15" s="137">
        <f>+IF(X15&lt;&gt;0,+(Y15/X15)*100,0)</f>
        <v>13.032828501938926</v>
      </c>
      <c r="AA15" s="153">
        <f>SUM(AA16:AA18)</f>
        <v>17366865</v>
      </c>
    </row>
    <row r="16" spans="1:27" ht="12.75">
      <c r="A16" s="138" t="s">
        <v>85</v>
      </c>
      <c r="B16" s="136"/>
      <c r="C16" s="155">
        <v>4722656</v>
      </c>
      <c r="D16" s="155"/>
      <c r="E16" s="156">
        <v>6312193</v>
      </c>
      <c r="F16" s="60">
        <v>6312193</v>
      </c>
      <c r="G16" s="60">
        <v>934377</v>
      </c>
      <c r="H16" s="60">
        <v>454509</v>
      </c>
      <c r="I16" s="60">
        <v>197158</v>
      </c>
      <c r="J16" s="60">
        <v>1586044</v>
      </c>
      <c r="K16" s="60">
        <v>231634</v>
      </c>
      <c r="L16" s="60">
        <v>357367</v>
      </c>
      <c r="M16" s="60">
        <v>372263</v>
      </c>
      <c r="N16" s="60">
        <v>961264</v>
      </c>
      <c r="O16" s="60"/>
      <c r="P16" s="60"/>
      <c r="Q16" s="60"/>
      <c r="R16" s="60"/>
      <c r="S16" s="60"/>
      <c r="T16" s="60"/>
      <c r="U16" s="60"/>
      <c r="V16" s="60"/>
      <c r="W16" s="60">
        <v>2547308</v>
      </c>
      <c r="X16" s="60">
        <v>3156096</v>
      </c>
      <c r="Y16" s="60">
        <v>-608788</v>
      </c>
      <c r="Z16" s="140">
        <v>-19.29</v>
      </c>
      <c r="AA16" s="155">
        <v>6312193</v>
      </c>
    </row>
    <row r="17" spans="1:27" ht="12.75">
      <c r="A17" s="138" t="s">
        <v>86</v>
      </c>
      <c r="B17" s="136"/>
      <c r="C17" s="155">
        <v>10522011</v>
      </c>
      <c r="D17" s="155"/>
      <c r="E17" s="156">
        <v>10004554</v>
      </c>
      <c r="F17" s="60">
        <v>10004554</v>
      </c>
      <c r="G17" s="60"/>
      <c r="H17" s="60"/>
      <c r="I17" s="60"/>
      <c r="J17" s="60"/>
      <c r="K17" s="60">
        <v>1933226</v>
      </c>
      <c r="L17" s="60">
        <v>1976503</v>
      </c>
      <c r="M17" s="60">
        <v>2285681</v>
      </c>
      <c r="N17" s="60">
        <v>6195410</v>
      </c>
      <c r="O17" s="60"/>
      <c r="P17" s="60"/>
      <c r="Q17" s="60"/>
      <c r="R17" s="60"/>
      <c r="S17" s="60"/>
      <c r="T17" s="60"/>
      <c r="U17" s="60"/>
      <c r="V17" s="60"/>
      <c r="W17" s="60">
        <v>6195410</v>
      </c>
      <c r="X17" s="60">
        <v>1132866</v>
      </c>
      <c r="Y17" s="60">
        <v>5062544</v>
      </c>
      <c r="Z17" s="140">
        <v>446.88</v>
      </c>
      <c r="AA17" s="155">
        <v>10004554</v>
      </c>
    </row>
    <row r="18" spans="1:27" ht="12.75">
      <c r="A18" s="138" t="s">
        <v>87</v>
      </c>
      <c r="B18" s="136"/>
      <c r="C18" s="155">
        <v>14345966</v>
      </c>
      <c r="D18" s="155"/>
      <c r="E18" s="156">
        <v>1050118</v>
      </c>
      <c r="F18" s="60">
        <v>1050118</v>
      </c>
      <c r="G18" s="60">
        <v>3024211</v>
      </c>
      <c r="H18" s="60">
        <v>1587911</v>
      </c>
      <c r="I18" s="60">
        <v>1151232</v>
      </c>
      <c r="J18" s="60">
        <v>5763354</v>
      </c>
      <c r="K18" s="60">
        <v>-13552</v>
      </c>
      <c r="L18" s="60">
        <v>-120684</v>
      </c>
      <c r="M18" s="60">
        <v>192401</v>
      </c>
      <c r="N18" s="60">
        <v>58165</v>
      </c>
      <c r="O18" s="60"/>
      <c r="P18" s="60"/>
      <c r="Q18" s="60"/>
      <c r="R18" s="60"/>
      <c r="S18" s="60"/>
      <c r="T18" s="60"/>
      <c r="U18" s="60"/>
      <c r="V18" s="60"/>
      <c r="W18" s="60">
        <v>5821519</v>
      </c>
      <c r="X18" s="60">
        <v>8596000</v>
      </c>
      <c r="Y18" s="60">
        <v>-2774481</v>
      </c>
      <c r="Z18" s="140">
        <v>-32.28</v>
      </c>
      <c r="AA18" s="155">
        <v>1050118</v>
      </c>
    </row>
    <row r="19" spans="1:27" ht="12.75">
      <c r="A19" s="135" t="s">
        <v>88</v>
      </c>
      <c r="B19" s="142"/>
      <c r="C19" s="153">
        <f aca="true" t="shared" si="3" ref="C19:Y19">SUM(C20:C23)</f>
        <v>208915438</v>
      </c>
      <c r="D19" s="153">
        <f>SUM(D20:D23)</f>
        <v>0</v>
      </c>
      <c r="E19" s="154">
        <f t="shared" si="3"/>
        <v>446059666</v>
      </c>
      <c r="F19" s="100">
        <f t="shared" si="3"/>
        <v>446059666</v>
      </c>
      <c r="G19" s="100">
        <f t="shared" si="3"/>
        <v>47609756</v>
      </c>
      <c r="H19" s="100">
        <f t="shared" si="3"/>
        <v>32560499</v>
      </c>
      <c r="I19" s="100">
        <f t="shared" si="3"/>
        <v>38679534</v>
      </c>
      <c r="J19" s="100">
        <f t="shared" si="3"/>
        <v>118849789</v>
      </c>
      <c r="K19" s="100">
        <f t="shared" si="3"/>
        <v>34332079</v>
      </c>
      <c r="L19" s="100">
        <f t="shared" si="3"/>
        <v>34793510</v>
      </c>
      <c r="M19" s="100">
        <f t="shared" si="3"/>
        <v>37014338</v>
      </c>
      <c r="N19" s="100">
        <f t="shared" si="3"/>
        <v>106139927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224989716</v>
      </c>
      <c r="X19" s="100">
        <f t="shared" si="3"/>
        <v>116141258</v>
      </c>
      <c r="Y19" s="100">
        <f t="shared" si="3"/>
        <v>108848458</v>
      </c>
      <c r="Z19" s="137">
        <f>+IF(X19&lt;&gt;0,+(Y19/X19)*100,0)</f>
        <v>93.7207499508917</v>
      </c>
      <c r="AA19" s="153">
        <f>SUM(AA20:AA23)</f>
        <v>446059666</v>
      </c>
    </row>
    <row r="20" spans="1:27" ht="12.75">
      <c r="A20" s="138" t="s">
        <v>89</v>
      </c>
      <c r="B20" s="136"/>
      <c r="C20" s="155">
        <v>47702974</v>
      </c>
      <c r="D20" s="155"/>
      <c r="E20" s="156">
        <v>258380951</v>
      </c>
      <c r="F20" s="60">
        <v>258380951</v>
      </c>
      <c r="G20" s="60">
        <v>26010800</v>
      </c>
      <c r="H20" s="60">
        <v>20422542</v>
      </c>
      <c r="I20" s="60">
        <v>20855913</v>
      </c>
      <c r="J20" s="60">
        <v>67289255</v>
      </c>
      <c r="K20" s="60">
        <v>19840102</v>
      </c>
      <c r="L20" s="60">
        <v>21074907</v>
      </c>
      <c r="M20" s="60">
        <v>19775655</v>
      </c>
      <c r="N20" s="60">
        <v>60690664</v>
      </c>
      <c r="O20" s="60"/>
      <c r="P20" s="60"/>
      <c r="Q20" s="60"/>
      <c r="R20" s="60"/>
      <c r="S20" s="60"/>
      <c r="T20" s="60"/>
      <c r="U20" s="60"/>
      <c r="V20" s="60"/>
      <c r="W20" s="60">
        <v>127979919</v>
      </c>
      <c r="X20" s="60">
        <v>30798258</v>
      </c>
      <c r="Y20" s="60">
        <v>97181661</v>
      </c>
      <c r="Z20" s="140">
        <v>315.54</v>
      </c>
      <c r="AA20" s="155">
        <v>258380951</v>
      </c>
    </row>
    <row r="21" spans="1:27" ht="12.75">
      <c r="A21" s="138" t="s">
        <v>90</v>
      </c>
      <c r="B21" s="136"/>
      <c r="C21" s="155">
        <v>66510868</v>
      </c>
      <c r="D21" s="155"/>
      <c r="E21" s="156">
        <v>70199647</v>
      </c>
      <c r="F21" s="60">
        <v>70199647</v>
      </c>
      <c r="G21" s="60">
        <v>9726622</v>
      </c>
      <c r="H21" s="60">
        <v>5414421</v>
      </c>
      <c r="I21" s="60">
        <v>7304629</v>
      </c>
      <c r="J21" s="60">
        <v>22445672</v>
      </c>
      <c r="K21" s="60">
        <v>3341492</v>
      </c>
      <c r="L21" s="60">
        <v>5396522</v>
      </c>
      <c r="M21" s="60">
        <v>6337535</v>
      </c>
      <c r="N21" s="60">
        <v>15075549</v>
      </c>
      <c r="O21" s="60"/>
      <c r="P21" s="60"/>
      <c r="Q21" s="60"/>
      <c r="R21" s="60"/>
      <c r="S21" s="60"/>
      <c r="T21" s="60"/>
      <c r="U21" s="60"/>
      <c r="V21" s="60"/>
      <c r="W21" s="60">
        <v>37521221</v>
      </c>
      <c r="X21" s="60">
        <v>33433000</v>
      </c>
      <c r="Y21" s="60">
        <v>4088221</v>
      </c>
      <c r="Z21" s="140">
        <v>12.23</v>
      </c>
      <c r="AA21" s="155">
        <v>70199647</v>
      </c>
    </row>
    <row r="22" spans="1:27" ht="12.75">
      <c r="A22" s="138" t="s">
        <v>91</v>
      </c>
      <c r="B22" s="136"/>
      <c r="C22" s="157">
        <v>64671261</v>
      </c>
      <c r="D22" s="157"/>
      <c r="E22" s="158">
        <v>72455988</v>
      </c>
      <c r="F22" s="159">
        <v>72455988</v>
      </c>
      <c r="G22" s="159">
        <v>8524493</v>
      </c>
      <c r="H22" s="159">
        <v>3632590</v>
      </c>
      <c r="I22" s="159">
        <v>7222181</v>
      </c>
      <c r="J22" s="159">
        <v>19379264</v>
      </c>
      <c r="K22" s="159">
        <v>6541921</v>
      </c>
      <c r="L22" s="159">
        <v>3709213</v>
      </c>
      <c r="M22" s="159">
        <v>6661444</v>
      </c>
      <c r="N22" s="159">
        <v>16912578</v>
      </c>
      <c r="O22" s="159"/>
      <c r="P22" s="159"/>
      <c r="Q22" s="159"/>
      <c r="R22" s="159"/>
      <c r="S22" s="159"/>
      <c r="T22" s="159"/>
      <c r="U22" s="159"/>
      <c r="V22" s="159"/>
      <c r="W22" s="159">
        <v>36291842</v>
      </c>
      <c r="X22" s="159">
        <v>34057000</v>
      </c>
      <c r="Y22" s="159">
        <v>2234842</v>
      </c>
      <c r="Z22" s="141">
        <v>6.56</v>
      </c>
      <c r="AA22" s="157">
        <v>72455988</v>
      </c>
    </row>
    <row r="23" spans="1:27" ht="12.75">
      <c r="A23" s="138" t="s">
        <v>92</v>
      </c>
      <c r="B23" s="136"/>
      <c r="C23" s="155">
        <v>30030335</v>
      </c>
      <c r="D23" s="155"/>
      <c r="E23" s="156">
        <v>45023080</v>
      </c>
      <c r="F23" s="60">
        <v>45023080</v>
      </c>
      <c r="G23" s="60">
        <v>3347841</v>
      </c>
      <c r="H23" s="60">
        <v>3090946</v>
      </c>
      <c r="I23" s="60">
        <v>3296811</v>
      </c>
      <c r="J23" s="60">
        <v>9735598</v>
      </c>
      <c r="K23" s="60">
        <v>4608564</v>
      </c>
      <c r="L23" s="60">
        <v>4612868</v>
      </c>
      <c r="M23" s="60">
        <v>4239704</v>
      </c>
      <c r="N23" s="60">
        <v>13461136</v>
      </c>
      <c r="O23" s="60"/>
      <c r="P23" s="60"/>
      <c r="Q23" s="60"/>
      <c r="R23" s="60"/>
      <c r="S23" s="60"/>
      <c r="T23" s="60"/>
      <c r="U23" s="60"/>
      <c r="V23" s="60"/>
      <c r="W23" s="60">
        <v>23196734</v>
      </c>
      <c r="X23" s="60">
        <v>17853000</v>
      </c>
      <c r="Y23" s="60">
        <v>5343734</v>
      </c>
      <c r="Z23" s="140">
        <v>29.93</v>
      </c>
      <c r="AA23" s="155">
        <v>45023080</v>
      </c>
    </row>
    <row r="24" spans="1:27" ht="12.75">
      <c r="A24" s="135" t="s">
        <v>93</v>
      </c>
      <c r="B24" s="142" t="s">
        <v>94</v>
      </c>
      <c r="C24" s="153"/>
      <c r="D24" s="153"/>
      <c r="E24" s="154">
        <v>445000</v>
      </c>
      <c r="F24" s="100">
        <v>445000</v>
      </c>
      <c r="G24" s="100"/>
      <c r="H24" s="100"/>
      <c r="I24" s="100"/>
      <c r="J24" s="100"/>
      <c r="K24" s="100"/>
      <c r="L24" s="100">
        <v>3528</v>
      </c>
      <c r="M24" s="100"/>
      <c r="N24" s="100">
        <v>3528</v>
      </c>
      <c r="O24" s="100"/>
      <c r="P24" s="100"/>
      <c r="Q24" s="100"/>
      <c r="R24" s="100"/>
      <c r="S24" s="100"/>
      <c r="T24" s="100"/>
      <c r="U24" s="100"/>
      <c r="V24" s="100"/>
      <c r="W24" s="100">
        <v>3528</v>
      </c>
      <c r="X24" s="100"/>
      <c r="Y24" s="100">
        <v>3528</v>
      </c>
      <c r="Z24" s="137">
        <v>0</v>
      </c>
      <c r="AA24" s="153">
        <v>445000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743040738</v>
      </c>
      <c r="D25" s="168">
        <f>+D5+D9+D15+D19+D24</f>
        <v>0</v>
      </c>
      <c r="E25" s="169">
        <f t="shared" si="4"/>
        <v>793543569</v>
      </c>
      <c r="F25" s="73">
        <f t="shared" si="4"/>
        <v>793543569</v>
      </c>
      <c r="G25" s="73">
        <f t="shared" si="4"/>
        <v>184423730</v>
      </c>
      <c r="H25" s="73">
        <f t="shared" si="4"/>
        <v>43670005</v>
      </c>
      <c r="I25" s="73">
        <f t="shared" si="4"/>
        <v>44874057</v>
      </c>
      <c r="J25" s="73">
        <f t="shared" si="4"/>
        <v>272967792</v>
      </c>
      <c r="K25" s="73">
        <f t="shared" si="4"/>
        <v>50623173</v>
      </c>
      <c r="L25" s="73">
        <f t="shared" si="4"/>
        <v>48030042</v>
      </c>
      <c r="M25" s="73">
        <f t="shared" si="4"/>
        <v>90832287</v>
      </c>
      <c r="N25" s="73">
        <f t="shared" si="4"/>
        <v>189485502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462453294</v>
      </c>
      <c r="X25" s="73">
        <f t="shared" si="4"/>
        <v>436956290</v>
      </c>
      <c r="Y25" s="73">
        <f t="shared" si="4"/>
        <v>25497004</v>
      </c>
      <c r="Z25" s="170">
        <f>+IF(X25&lt;&gt;0,+(Y25/X25)*100,0)</f>
        <v>5.835138338436552</v>
      </c>
      <c r="AA25" s="168">
        <f>+AA5+AA9+AA15+AA19+AA24</f>
        <v>793543569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195538525</v>
      </c>
      <c r="D28" s="153">
        <f>SUM(D29:D31)</f>
        <v>0</v>
      </c>
      <c r="E28" s="154">
        <f t="shared" si="5"/>
        <v>189347711</v>
      </c>
      <c r="F28" s="100">
        <f t="shared" si="5"/>
        <v>189347711</v>
      </c>
      <c r="G28" s="100">
        <f t="shared" si="5"/>
        <v>7433434</v>
      </c>
      <c r="H28" s="100">
        <f t="shared" si="5"/>
        <v>6211823</v>
      </c>
      <c r="I28" s="100">
        <f t="shared" si="5"/>
        <v>14618650</v>
      </c>
      <c r="J28" s="100">
        <f t="shared" si="5"/>
        <v>28263907</v>
      </c>
      <c r="K28" s="100">
        <f t="shared" si="5"/>
        <v>14407752</v>
      </c>
      <c r="L28" s="100">
        <f t="shared" si="5"/>
        <v>22619302</v>
      </c>
      <c r="M28" s="100">
        <f t="shared" si="5"/>
        <v>13792090</v>
      </c>
      <c r="N28" s="100">
        <f t="shared" si="5"/>
        <v>50819144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79083051</v>
      </c>
      <c r="X28" s="100">
        <f t="shared" si="5"/>
        <v>81818510</v>
      </c>
      <c r="Y28" s="100">
        <f t="shared" si="5"/>
        <v>-2735459</v>
      </c>
      <c r="Z28" s="137">
        <f>+IF(X28&lt;&gt;0,+(Y28/X28)*100,0)</f>
        <v>-3.343325367328249</v>
      </c>
      <c r="AA28" s="153">
        <f>SUM(AA29:AA31)</f>
        <v>189347711</v>
      </c>
    </row>
    <row r="29" spans="1:27" ht="12.75">
      <c r="A29" s="138" t="s">
        <v>75</v>
      </c>
      <c r="B29" s="136"/>
      <c r="C29" s="155">
        <v>41560416</v>
      </c>
      <c r="D29" s="155"/>
      <c r="E29" s="156">
        <v>52250485</v>
      </c>
      <c r="F29" s="60">
        <v>52250485</v>
      </c>
      <c r="G29" s="60">
        <v>1542203</v>
      </c>
      <c r="H29" s="60">
        <v>1624671</v>
      </c>
      <c r="I29" s="60">
        <v>2461876</v>
      </c>
      <c r="J29" s="60">
        <v>5628750</v>
      </c>
      <c r="K29" s="60">
        <v>3196622</v>
      </c>
      <c r="L29" s="60">
        <v>4130406</v>
      </c>
      <c r="M29" s="60">
        <v>3973683</v>
      </c>
      <c r="N29" s="60">
        <v>11300711</v>
      </c>
      <c r="O29" s="60"/>
      <c r="P29" s="60"/>
      <c r="Q29" s="60"/>
      <c r="R29" s="60"/>
      <c r="S29" s="60"/>
      <c r="T29" s="60"/>
      <c r="U29" s="60"/>
      <c r="V29" s="60"/>
      <c r="W29" s="60">
        <v>16929461</v>
      </c>
      <c r="X29" s="60">
        <v>16628000</v>
      </c>
      <c r="Y29" s="60">
        <v>301461</v>
      </c>
      <c r="Z29" s="140">
        <v>1.81</v>
      </c>
      <c r="AA29" s="155">
        <v>52250485</v>
      </c>
    </row>
    <row r="30" spans="1:27" ht="12.75">
      <c r="A30" s="138" t="s">
        <v>76</v>
      </c>
      <c r="B30" s="136"/>
      <c r="C30" s="157">
        <v>98758442</v>
      </c>
      <c r="D30" s="157"/>
      <c r="E30" s="158">
        <v>137097226</v>
      </c>
      <c r="F30" s="159">
        <v>137097226</v>
      </c>
      <c r="G30" s="159">
        <v>2981123</v>
      </c>
      <c r="H30" s="159">
        <v>1458600</v>
      </c>
      <c r="I30" s="159">
        <v>5434138</v>
      </c>
      <c r="J30" s="159">
        <v>9873861</v>
      </c>
      <c r="K30" s="159">
        <v>4477381</v>
      </c>
      <c r="L30" s="159">
        <v>8370378</v>
      </c>
      <c r="M30" s="159">
        <v>3409773</v>
      </c>
      <c r="N30" s="159">
        <v>16257532</v>
      </c>
      <c r="O30" s="159"/>
      <c r="P30" s="159"/>
      <c r="Q30" s="159"/>
      <c r="R30" s="159"/>
      <c r="S30" s="159"/>
      <c r="T30" s="159"/>
      <c r="U30" s="159"/>
      <c r="V30" s="159"/>
      <c r="W30" s="159">
        <v>26131393</v>
      </c>
      <c r="X30" s="159">
        <v>65190510</v>
      </c>
      <c r="Y30" s="159">
        <v>-39059117</v>
      </c>
      <c r="Z30" s="141">
        <v>-59.92</v>
      </c>
      <c r="AA30" s="157">
        <v>137097226</v>
      </c>
    </row>
    <row r="31" spans="1:27" ht="12.75">
      <c r="A31" s="138" t="s">
        <v>77</v>
      </c>
      <c r="B31" s="136"/>
      <c r="C31" s="155">
        <v>55219667</v>
      </c>
      <c r="D31" s="155"/>
      <c r="E31" s="156"/>
      <c r="F31" s="60"/>
      <c r="G31" s="60">
        <v>2910108</v>
      </c>
      <c r="H31" s="60">
        <v>3128552</v>
      </c>
      <c r="I31" s="60">
        <v>6722636</v>
      </c>
      <c r="J31" s="60">
        <v>12761296</v>
      </c>
      <c r="K31" s="60">
        <v>6733749</v>
      </c>
      <c r="L31" s="60">
        <v>10118518</v>
      </c>
      <c r="M31" s="60">
        <v>6408634</v>
      </c>
      <c r="N31" s="60">
        <v>23260901</v>
      </c>
      <c r="O31" s="60"/>
      <c r="P31" s="60"/>
      <c r="Q31" s="60"/>
      <c r="R31" s="60"/>
      <c r="S31" s="60"/>
      <c r="T31" s="60"/>
      <c r="U31" s="60"/>
      <c r="V31" s="60"/>
      <c r="W31" s="60">
        <v>36022197</v>
      </c>
      <c r="X31" s="60"/>
      <c r="Y31" s="60">
        <v>36022197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97938746</v>
      </c>
      <c r="D32" s="153">
        <f>SUM(D33:D37)</f>
        <v>0</v>
      </c>
      <c r="E32" s="154">
        <f t="shared" si="6"/>
        <v>86538062</v>
      </c>
      <c r="F32" s="100">
        <f t="shared" si="6"/>
        <v>86538062</v>
      </c>
      <c r="G32" s="100">
        <f t="shared" si="6"/>
        <v>5987511</v>
      </c>
      <c r="H32" s="100">
        <f t="shared" si="6"/>
        <v>7852696</v>
      </c>
      <c r="I32" s="100">
        <f t="shared" si="6"/>
        <v>8812883</v>
      </c>
      <c r="J32" s="100">
        <f t="shared" si="6"/>
        <v>22653090</v>
      </c>
      <c r="K32" s="100">
        <f t="shared" si="6"/>
        <v>5413558</v>
      </c>
      <c r="L32" s="100">
        <f t="shared" si="6"/>
        <v>9205458</v>
      </c>
      <c r="M32" s="100">
        <f t="shared" si="6"/>
        <v>7765373</v>
      </c>
      <c r="N32" s="100">
        <f t="shared" si="6"/>
        <v>22384389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45037479</v>
      </c>
      <c r="X32" s="100">
        <f t="shared" si="6"/>
        <v>43357682</v>
      </c>
      <c r="Y32" s="100">
        <f t="shared" si="6"/>
        <v>1679797</v>
      </c>
      <c r="Z32" s="137">
        <f>+IF(X32&lt;&gt;0,+(Y32/X32)*100,0)</f>
        <v>3.8742776885535535</v>
      </c>
      <c r="AA32" s="153">
        <f>SUM(AA33:AA37)</f>
        <v>86538062</v>
      </c>
    </row>
    <row r="33" spans="1:27" ht="12.75">
      <c r="A33" s="138" t="s">
        <v>79</v>
      </c>
      <c r="B33" s="136"/>
      <c r="C33" s="155">
        <v>26911498</v>
      </c>
      <c r="D33" s="155"/>
      <c r="E33" s="156">
        <v>9482516</v>
      </c>
      <c r="F33" s="60">
        <v>9482516</v>
      </c>
      <c r="G33" s="60">
        <v>2387022</v>
      </c>
      <c r="H33" s="60">
        <v>2802846</v>
      </c>
      <c r="I33" s="60">
        <v>3163217</v>
      </c>
      <c r="J33" s="60">
        <v>8353085</v>
      </c>
      <c r="K33" s="60">
        <v>687288</v>
      </c>
      <c r="L33" s="60">
        <v>1210583</v>
      </c>
      <c r="M33" s="60">
        <v>673219</v>
      </c>
      <c r="N33" s="60">
        <v>2571090</v>
      </c>
      <c r="O33" s="60"/>
      <c r="P33" s="60"/>
      <c r="Q33" s="60"/>
      <c r="R33" s="60"/>
      <c r="S33" s="60"/>
      <c r="T33" s="60"/>
      <c r="U33" s="60"/>
      <c r="V33" s="60"/>
      <c r="W33" s="60">
        <v>10924175</v>
      </c>
      <c r="X33" s="60">
        <v>4756260</v>
      </c>
      <c r="Y33" s="60">
        <v>6167915</v>
      </c>
      <c r="Z33" s="140">
        <v>129.68</v>
      </c>
      <c r="AA33" s="155">
        <v>9482516</v>
      </c>
    </row>
    <row r="34" spans="1:27" ht="12.75">
      <c r="A34" s="138" t="s">
        <v>80</v>
      </c>
      <c r="B34" s="136"/>
      <c r="C34" s="155">
        <v>45104611</v>
      </c>
      <c r="D34" s="155"/>
      <c r="E34" s="156">
        <v>46668445</v>
      </c>
      <c r="F34" s="60">
        <v>46668445</v>
      </c>
      <c r="G34" s="60">
        <v>267004</v>
      </c>
      <c r="H34" s="60">
        <v>742202</v>
      </c>
      <c r="I34" s="60">
        <v>1141338</v>
      </c>
      <c r="J34" s="60">
        <v>2150544</v>
      </c>
      <c r="K34" s="60">
        <v>2715698</v>
      </c>
      <c r="L34" s="60">
        <v>4981341</v>
      </c>
      <c r="M34" s="60">
        <v>4779522</v>
      </c>
      <c r="N34" s="60">
        <v>12476561</v>
      </c>
      <c r="O34" s="60"/>
      <c r="P34" s="60"/>
      <c r="Q34" s="60"/>
      <c r="R34" s="60"/>
      <c r="S34" s="60"/>
      <c r="T34" s="60"/>
      <c r="U34" s="60"/>
      <c r="V34" s="60"/>
      <c r="W34" s="60">
        <v>14627105</v>
      </c>
      <c r="X34" s="60">
        <v>23464224</v>
      </c>
      <c r="Y34" s="60">
        <v>-8837119</v>
      </c>
      <c r="Z34" s="140">
        <v>-37.66</v>
      </c>
      <c r="AA34" s="155">
        <v>46668445</v>
      </c>
    </row>
    <row r="35" spans="1:27" ht="12.75">
      <c r="A35" s="138" t="s">
        <v>81</v>
      </c>
      <c r="B35" s="136"/>
      <c r="C35" s="155">
        <v>18314251</v>
      </c>
      <c r="D35" s="155"/>
      <c r="E35" s="156">
        <v>21089768</v>
      </c>
      <c r="F35" s="60">
        <v>21089768</v>
      </c>
      <c r="G35" s="60">
        <v>3170650</v>
      </c>
      <c r="H35" s="60">
        <v>4088208</v>
      </c>
      <c r="I35" s="60">
        <v>4298344</v>
      </c>
      <c r="J35" s="60">
        <v>11557202</v>
      </c>
      <c r="K35" s="60">
        <v>1491372</v>
      </c>
      <c r="L35" s="60">
        <v>2268203</v>
      </c>
      <c r="M35" s="60">
        <v>1797309</v>
      </c>
      <c r="N35" s="60">
        <v>5556884</v>
      </c>
      <c r="O35" s="60"/>
      <c r="P35" s="60"/>
      <c r="Q35" s="60"/>
      <c r="R35" s="60"/>
      <c r="S35" s="60"/>
      <c r="T35" s="60"/>
      <c r="U35" s="60"/>
      <c r="V35" s="60"/>
      <c r="W35" s="60">
        <v>17114086</v>
      </c>
      <c r="X35" s="60">
        <v>10569882</v>
      </c>
      <c r="Y35" s="60">
        <v>6544204</v>
      </c>
      <c r="Z35" s="140">
        <v>61.91</v>
      </c>
      <c r="AA35" s="155">
        <v>21089768</v>
      </c>
    </row>
    <row r="36" spans="1:27" ht="12.75">
      <c r="A36" s="138" t="s">
        <v>82</v>
      </c>
      <c r="B36" s="136"/>
      <c r="C36" s="155">
        <v>3225677</v>
      </c>
      <c r="D36" s="155"/>
      <c r="E36" s="156">
        <v>3530705</v>
      </c>
      <c r="F36" s="60">
        <v>3530705</v>
      </c>
      <c r="G36" s="60">
        <v>162835</v>
      </c>
      <c r="H36" s="60">
        <v>219440</v>
      </c>
      <c r="I36" s="60">
        <v>209984</v>
      </c>
      <c r="J36" s="60">
        <v>592259</v>
      </c>
      <c r="K36" s="60">
        <v>197860</v>
      </c>
      <c r="L36" s="60">
        <v>338865</v>
      </c>
      <c r="M36" s="60">
        <v>208951</v>
      </c>
      <c r="N36" s="60">
        <v>745676</v>
      </c>
      <c r="O36" s="60"/>
      <c r="P36" s="60"/>
      <c r="Q36" s="60"/>
      <c r="R36" s="60"/>
      <c r="S36" s="60"/>
      <c r="T36" s="60"/>
      <c r="U36" s="60"/>
      <c r="V36" s="60"/>
      <c r="W36" s="60">
        <v>1337935</v>
      </c>
      <c r="X36" s="60">
        <v>1619000</v>
      </c>
      <c r="Y36" s="60">
        <v>-281065</v>
      </c>
      <c r="Z36" s="140">
        <v>-17.36</v>
      </c>
      <c r="AA36" s="155">
        <v>3530705</v>
      </c>
    </row>
    <row r="37" spans="1:27" ht="12.75">
      <c r="A37" s="138" t="s">
        <v>83</v>
      </c>
      <c r="B37" s="136"/>
      <c r="C37" s="157">
        <v>4382709</v>
      </c>
      <c r="D37" s="157"/>
      <c r="E37" s="158">
        <v>5766628</v>
      </c>
      <c r="F37" s="159">
        <v>5766628</v>
      </c>
      <c r="G37" s="159"/>
      <c r="H37" s="159"/>
      <c r="I37" s="159"/>
      <c r="J37" s="159"/>
      <c r="K37" s="159">
        <v>321340</v>
      </c>
      <c r="L37" s="159">
        <v>406466</v>
      </c>
      <c r="M37" s="159">
        <v>306372</v>
      </c>
      <c r="N37" s="159">
        <v>1034178</v>
      </c>
      <c r="O37" s="159"/>
      <c r="P37" s="159"/>
      <c r="Q37" s="159"/>
      <c r="R37" s="159"/>
      <c r="S37" s="159"/>
      <c r="T37" s="159"/>
      <c r="U37" s="159"/>
      <c r="V37" s="159"/>
      <c r="W37" s="159">
        <v>1034178</v>
      </c>
      <c r="X37" s="159">
        <v>2948316</v>
      </c>
      <c r="Y37" s="159">
        <v>-1914138</v>
      </c>
      <c r="Z37" s="141">
        <v>-64.92</v>
      </c>
      <c r="AA37" s="157">
        <v>5766628</v>
      </c>
    </row>
    <row r="38" spans="1:27" ht="12.75">
      <c r="A38" s="135" t="s">
        <v>84</v>
      </c>
      <c r="B38" s="142"/>
      <c r="C38" s="153">
        <f aca="true" t="shared" si="7" ref="C38:Y38">SUM(C39:C41)</f>
        <v>92354889</v>
      </c>
      <c r="D38" s="153">
        <f>SUM(D39:D41)</f>
        <v>0</v>
      </c>
      <c r="E38" s="154">
        <f t="shared" si="7"/>
        <v>101756640</v>
      </c>
      <c r="F38" s="100">
        <f t="shared" si="7"/>
        <v>101756640</v>
      </c>
      <c r="G38" s="100">
        <f t="shared" si="7"/>
        <v>5840962</v>
      </c>
      <c r="H38" s="100">
        <f t="shared" si="7"/>
        <v>4586067</v>
      </c>
      <c r="I38" s="100">
        <f t="shared" si="7"/>
        <v>10085749</v>
      </c>
      <c r="J38" s="100">
        <f t="shared" si="7"/>
        <v>20512778</v>
      </c>
      <c r="K38" s="100">
        <f t="shared" si="7"/>
        <v>6658581</v>
      </c>
      <c r="L38" s="100">
        <f t="shared" si="7"/>
        <v>9706373</v>
      </c>
      <c r="M38" s="100">
        <f t="shared" si="7"/>
        <v>8627657</v>
      </c>
      <c r="N38" s="100">
        <f t="shared" si="7"/>
        <v>24992611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45505389</v>
      </c>
      <c r="X38" s="100">
        <f t="shared" si="7"/>
        <v>57786108</v>
      </c>
      <c r="Y38" s="100">
        <f t="shared" si="7"/>
        <v>-12280719</v>
      </c>
      <c r="Z38" s="137">
        <f>+IF(X38&lt;&gt;0,+(Y38/X38)*100,0)</f>
        <v>-21.252026525129537</v>
      </c>
      <c r="AA38" s="153">
        <f>SUM(AA39:AA41)</f>
        <v>101756640</v>
      </c>
    </row>
    <row r="39" spans="1:27" ht="12.75">
      <c r="A39" s="138" t="s">
        <v>85</v>
      </c>
      <c r="B39" s="136"/>
      <c r="C39" s="155">
        <v>28679955</v>
      </c>
      <c r="D39" s="155"/>
      <c r="E39" s="156">
        <v>33953859</v>
      </c>
      <c r="F39" s="60">
        <v>33953859</v>
      </c>
      <c r="G39" s="60">
        <v>5460942</v>
      </c>
      <c r="H39" s="60">
        <v>3958406</v>
      </c>
      <c r="I39" s="60">
        <v>9315604</v>
      </c>
      <c r="J39" s="60">
        <v>18734952</v>
      </c>
      <c r="K39" s="60">
        <v>1551935</v>
      </c>
      <c r="L39" s="60">
        <v>3245618</v>
      </c>
      <c r="M39" s="60">
        <v>2688055</v>
      </c>
      <c r="N39" s="60">
        <v>7485608</v>
      </c>
      <c r="O39" s="60"/>
      <c r="P39" s="60"/>
      <c r="Q39" s="60"/>
      <c r="R39" s="60"/>
      <c r="S39" s="60"/>
      <c r="T39" s="60"/>
      <c r="U39" s="60"/>
      <c r="V39" s="60"/>
      <c r="W39" s="60">
        <v>26220560</v>
      </c>
      <c r="X39" s="60">
        <v>20283000</v>
      </c>
      <c r="Y39" s="60">
        <v>5937560</v>
      </c>
      <c r="Z39" s="140">
        <v>29.27</v>
      </c>
      <c r="AA39" s="155">
        <v>33953859</v>
      </c>
    </row>
    <row r="40" spans="1:27" ht="12.75">
      <c r="A40" s="138" t="s">
        <v>86</v>
      </c>
      <c r="B40" s="136"/>
      <c r="C40" s="155">
        <v>60776735</v>
      </c>
      <c r="D40" s="155"/>
      <c r="E40" s="156">
        <v>67770219</v>
      </c>
      <c r="F40" s="60">
        <v>67770219</v>
      </c>
      <c r="G40" s="60"/>
      <c r="H40" s="60"/>
      <c r="I40" s="60"/>
      <c r="J40" s="60"/>
      <c r="K40" s="60">
        <v>5379202</v>
      </c>
      <c r="L40" s="60">
        <v>6385245</v>
      </c>
      <c r="M40" s="60">
        <v>5833788</v>
      </c>
      <c r="N40" s="60">
        <v>17598235</v>
      </c>
      <c r="O40" s="60"/>
      <c r="P40" s="60"/>
      <c r="Q40" s="60"/>
      <c r="R40" s="60"/>
      <c r="S40" s="60"/>
      <c r="T40" s="60"/>
      <c r="U40" s="60"/>
      <c r="V40" s="60"/>
      <c r="W40" s="60">
        <v>17598235</v>
      </c>
      <c r="X40" s="60">
        <v>33885108</v>
      </c>
      <c r="Y40" s="60">
        <v>-16286873</v>
      </c>
      <c r="Z40" s="140">
        <v>-48.06</v>
      </c>
      <c r="AA40" s="155">
        <v>67770219</v>
      </c>
    </row>
    <row r="41" spans="1:27" ht="12.75">
      <c r="A41" s="138" t="s">
        <v>87</v>
      </c>
      <c r="B41" s="136"/>
      <c r="C41" s="155">
        <v>2898199</v>
      </c>
      <c r="D41" s="155"/>
      <c r="E41" s="156">
        <v>32562</v>
      </c>
      <c r="F41" s="60">
        <v>32562</v>
      </c>
      <c r="G41" s="60">
        <v>380020</v>
      </c>
      <c r="H41" s="60">
        <v>627661</v>
      </c>
      <c r="I41" s="60">
        <v>770145</v>
      </c>
      <c r="J41" s="60">
        <v>1777826</v>
      </c>
      <c r="K41" s="60">
        <v>-272556</v>
      </c>
      <c r="L41" s="60">
        <v>75510</v>
      </c>
      <c r="M41" s="60">
        <v>105814</v>
      </c>
      <c r="N41" s="60">
        <v>-91232</v>
      </c>
      <c r="O41" s="60"/>
      <c r="P41" s="60"/>
      <c r="Q41" s="60"/>
      <c r="R41" s="60"/>
      <c r="S41" s="60"/>
      <c r="T41" s="60"/>
      <c r="U41" s="60"/>
      <c r="V41" s="60"/>
      <c r="W41" s="60">
        <v>1686594</v>
      </c>
      <c r="X41" s="60">
        <v>3618000</v>
      </c>
      <c r="Y41" s="60">
        <v>-1931406</v>
      </c>
      <c r="Z41" s="140">
        <v>-53.38</v>
      </c>
      <c r="AA41" s="155">
        <v>32562</v>
      </c>
    </row>
    <row r="42" spans="1:27" ht="12.75">
      <c r="A42" s="135" t="s">
        <v>88</v>
      </c>
      <c r="B42" s="142"/>
      <c r="C42" s="153">
        <f aca="true" t="shared" si="8" ref="C42:Y42">SUM(C43:C46)</f>
        <v>367139684</v>
      </c>
      <c r="D42" s="153">
        <f>SUM(D43:D46)</f>
        <v>0</v>
      </c>
      <c r="E42" s="154">
        <f t="shared" si="8"/>
        <v>415110246</v>
      </c>
      <c r="F42" s="100">
        <f t="shared" si="8"/>
        <v>415110246</v>
      </c>
      <c r="G42" s="100">
        <f t="shared" si="8"/>
        <v>32071149</v>
      </c>
      <c r="H42" s="100">
        <f t="shared" si="8"/>
        <v>35465524</v>
      </c>
      <c r="I42" s="100">
        <f t="shared" si="8"/>
        <v>39116038</v>
      </c>
      <c r="J42" s="100">
        <f t="shared" si="8"/>
        <v>106652711</v>
      </c>
      <c r="K42" s="100">
        <f t="shared" si="8"/>
        <v>32284951</v>
      </c>
      <c r="L42" s="100">
        <f t="shared" si="8"/>
        <v>22414949</v>
      </c>
      <c r="M42" s="100">
        <f t="shared" si="8"/>
        <v>45800170</v>
      </c>
      <c r="N42" s="100">
        <f t="shared" si="8"/>
        <v>100500070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207152781</v>
      </c>
      <c r="X42" s="100">
        <f t="shared" si="8"/>
        <v>217373000</v>
      </c>
      <c r="Y42" s="100">
        <f t="shared" si="8"/>
        <v>-10220219</v>
      </c>
      <c r="Z42" s="137">
        <f>+IF(X42&lt;&gt;0,+(Y42/X42)*100,0)</f>
        <v>-4.7016966228556445</v>
      </c>
      <c r="AA42" s="153">
        <f>SUM(AA43:AA46)</f>
        <v>415110246</v>
      </c>
    </row>
    <row r="43" spans="1:27" ht="12.75">
      <c r="A43" s="138" t="s">
        <v>89</v>
      </c>
      <c r="B43" s="136"/>
      <c r="C43" s="155">
        <v>214715774</v>
      </c>
      <c r="D43" s="155"/>
      <c r="E43" s="156">
        <v>248403893</v>
      </c>
      <c r="F43" s="60">
        <v>248403893</v>
      </c>
      <c r="G43" s="60">
        <v>24405165</v>
      </c>
      <c r="H43" s="60">
        <v>25236915</v>
      </c>
      <c r="I43" s="60">
        <v>21617656</v>
      </c>
      <c r="J43" s="60">
        <v>71259736</v>
      </c>
      <c r="K43" s="60">
        <v>16834050</v>
      </c>
      <c r="L43" s="60">
        <v>5264782</v>
      </c>
      <c r="M43" s="60">
        <v>32743031</v>
      </c>
      <c r="N43" s="60">
        <v>54841863</v>
      </c>
      <c r="O43" s="60"/>
      <c r="P43" s="60"/>
      <c r="Q43" s="60"/>
      <c r="R43" s="60"/>
      <c r="S43" s="60"/>
      <c r="T43" s="60"/>
      <c r="U43" s="60"/>
      <c r="V43" s="60"/>
      <c r="W43" s="60">
        <v>126101599</v>
      </c>
      <c r="X43" s="60">
        <v>122914000</v>
      </c>
      <c r="Y43" s="60">
        <v>3187599</v>
      </c>
      <c r="Z43" s="140">
        <v>2.59</v>
      </c>
      <c r="AA43" s="155">
        <v>248403893</v>
      </c>
    </row>
    <row r="44" spans="1:27" ht="12.75">
      <c r="A44" s="138" t="s">
        <v>90</v>
      </c>
      <c r="B44" s="136"/>
      <c r="C44" s="155">
        <v>65814795</v>
      </c>
      <c r="D44" s="155"/>
      <c r="E44" s="156">
        <v>80153780</v>
      </c>
      <c r="F44" s="60">
        <v>80153780</v>
      </c>
      <c r="G44" s="60">
        <v>2634056</v>
      </c>
      <c r="H44" s="60">
        <v>5310057</v>
      </c>
      <c r="I44" s="60">
        <v>8397860</v>
      </c>
      <c r="J44" s="60">
        <v>16341973</v>
      </c>
      <c r="K44" s="60">
        <v>7588861</v>
      </c>
      <c r="L44" s="60">
        <v>7038447</v>
      </c>
      <c r="M44" s="60">
        <v>5247394</v>
      </c>
      <c r="N44" s="60">
        <v>19874702</v>
      </c>
      <c r="O44" s="60"/>
      <c r="P44" s="60"/>
      <c r="Q44" s="60"/>
      <c r="R44" s="60"/>
      <c r="S44" s="60"/>
      <c r="T44" s="60"/>
      <c r="U44" s="60"/>
      <c r="V44" s="60"/>
      <c r="W44" s="60">
        <v>36216675</v>
      </c>
      <c r="X44" s="60">
        <v>52582000</v>
      </c>
      <c r="Y44" s="60">
        <v>-16365325</v>
      </c>
      <c r="Z44" s="140">
        <v>-31.12</v>
      </c>
      <c r="AA44" s="155">
        <v>80153780</v>
      </c>
    </row>
    <row r="45" spans="1:27" ht="12.75">
      <c r="A45" s="138" t="s">
        <v>91</v>
      </c>
      <c r="B45" s="136"/>
      <c r="C45" s="157">
        <v>45854845</v>
      </c>
      <c r="D45" s="157"/>
      <c r="E45" s="158">
        <v>41744863</v>
      </c>
      <c r="F45" s="159">
        <v>41744863</v>
      </c>
      <c r="G45" s="159">
        <v>2581796</v>
      </c>
      <c r="H45" s="159">
        <v>2337766</v>
      </c>
      <c r="I45" s="159">
        <v>5737999</v>
      </c>
      <c r="J45" s="159">
        <v>10657561</v>
      </c>
      <c r="K45" s="159">
        <v>4309288</v>
      </c>
      <c r="L45" s="159">
        <v>4744353</v>
      </c>
      <c r="M45" s="159">
        <v>4225163</v>
      </c>
      <c r="N45" s="159">
        <v>13278804</v>
      </c>
      <c r="O45" s="159"/>
      <c r="P45" s="159"/>
      <c r="Q45" s="159"/>
      <c r="R45" s="159"/>
      <c r="S45" s="159"/>
      <c r="T45" s="159"/>
      <c r="U45" s="159"/>
      <c r="V45" s="159"/>
      <c r="W45" s="159">
        <v>23936365</v>
      </c>
      <c r="X45" s="159">
        <v>25617000</v>
      </c>
      <c r="Y45" s="159">
        <v>-1680635</v>
      </c>
      <c r="Z45" s="141">
        <v>-6.56</v>
      </c>
      <c r="AA45" s="157">
        <v>41744863</v>
      </c>
    </row>
    <row r="46" spans="1:27" ht="12.75">
      <c r="A46" s="138" t="s">
        <v>92</v>
      </c>
      <c r="B46" s="136"/>
      <c r="C46" s="155">
        <v>40754270</v>
      </c>
      <c r="D46" s="155"/>
      <c r="E46" s="156">
        <v>44807710</v>
      </c>
      <c r="F46" s="60">
        <v>44807710</v>
      </c>
      <c r="G46" s="60">
        <v>2450132</v>
      </c>
      <c r="H46" s="60">
        <v>2580786</v>
      </c>
      <c r="I46" s="60">
        <v>3362523</v>
      </c>
      <c r="J46" s="60">
        <v>8393441</v>
      </c>
      <c r="K46" s="60">
        <v>3552752</v>
      </c>
      <c r="L46" s="60">
        <v>5367367</v>
      </c>
      <c r="M46" s="60">
        <v>3584582</v>
      </c>
      <c r="N46" s="60">
        <v>12504701</v>
      </c>
      <c r="O46" s="60"/>
      <c r="P46" s="60"/>
      <c r="Q46" s="60"/>
      <c r="R46" s="60"/>
      <c r="S46" s="60"/>
      <c r="T46" s="60"/>
      <c r="U46" s="60"/>
      <c r="V46" s="60"/>
      <c r="W46" s="60">
        <v>20898142</v>
      </c>
      <c r="X46" s="60">
        <v>16260000</v>
      </c>
      <c r="Y46" s="60">
        <v>4638142</v>
      </c>
      <c r="Z46" s="140">
        <v>28.52</v>
      </c>
      <c r="AA46" s="155">
        <v>44807710</v>
      </c>
    </row>
    <row r="47" spans="1:27" ht="12.75">
      <c r="A47" s="135" t="s">
        <v>93</v>
      </c>
      <c r="B47" s="142" t="s">
        <v>94</v>
      </c>
      <c r="C47" s="153">
        <v>2671880</v>
      </c>
      <c r="D47" s="153"/>
      <c r="E47" s="154">
        <v>4032104</v>
      </c>
      <c r="F47" s="100">
        <v>4032104</v>
      </c>
      <c r="G47" s="100"/>
      <c r="H47" s="100"/>
      <c r="I47" s="100"/>
      <c r="J47" s="100"/>
      <c r="K47" s="100">
        <v>19133</v>
      </c>
      <c r="L47" s="100">
        <v>2492</v>
      </c>
      <c r="M47" s="100">
        <v>15830</v>
      </c>
      <c r="N47" s="100">
        <v>37455</v>
      </c>
      <c r="O47" s="100"/>
      <c r="P47" s="100"/>
      <c r="Q47" s="100"/>
      <c r="R47" s="100"/>
      <c r="S47" s="100"/>
      <c r="T47" s="100"/>
      <c r="U47" s="100"/>
      <c r="V47" s="100"/>
      <c r="W47" s="100">
        <v>37455</v>
      </c>
      <c r="X47" s="100">
        <v>1471050</v>
      </c>
      <c r="Y47" s="100">
        <v>-1433595</v>
      </c>
      <c r="Z47" s="137">
        <v>-97.45</v>
      </c>
      <c r="AA47" s="153">
        <v>4032104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755643724</v>
      </c>
      <c r="D48" s="168">
        <f>+D28+D32+D38+D42+D47</f>
        <v>0</v>
      </c>
      <c r="E48" s="169">
        <f t="shared" si="9"/>
        <v>796784763</v>
      </c>
      <c r="F48" s="73">
        <f t="shared" si="9"/>
        <v>796784763</v>
      </c>
      <c r="G48" s="73">
        <f t="shared" si="9"/>
        <v>51333056</v>
      </c>
      <c r="H48" s="73">
        <f t="shared" si="9"/>
        <v>54116110</v>
      </c>
      <c r="I48" s="73">
        <f t="shared" si="9"/>
        <v>72633320</v>
      </c>
      <c r="J48" s="73">
        <f t="shared" si="9"/>
        <v>178082486</v>
      </c>
      <c r="K48" s="73">
        <f t="shared" si="9"/>
        <v>58783975</v>
      </c>
      <c r="L48" s="73">
        <f t="shared" si="9"/>
        <v>63948574</v>
      </c>
      <c r="M48" s="73">
        <f t="shared" si="9"/>
        <v>76001120</v>
      </c>
      <c r="N48" s="73">
        <f t="shared" si="9"/>
        <v>198733669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376816155</v>
      </c>
      <c r="X48" s="73">
        <f t="shared" si="9"/>
        <v>401806350</v>
      </c>
      <c r="Y48" s="73">
        <f t="shared" si="9"/>
        <v>-24990195</v>
      </c>
      <c r="Z48" s="170">
        <f>+IF(X48&lt;&gt;0,+(Y48/X48)*100,0)</f>
        <v>-6.219462435076001</v>
      </c>
      <c r="AA48" s="168">
        <f>+AA28+AA32+AA38+AA42+AA47</f>
        <v>796784763</v>
      </c>
    </row>
    <row r="49" spans="1:27" ht="12.75">
      <c r="A49" s="148" t="s">
        <v>49</v>
      </c>
      <c r="B49" s="149"/>
      <c r="C49" s="171">
        <f aca="true" t="shared" si="10" ref="C49:Y49">+C25-C48</f>
        <v>-12602986</v>
      </c>
      <c r="D49" s="171">
        <f>+D25-D48</f>
        <v>0</v>
      </c>
      <c r="E49" s="172">
        <f t="shared" si="10"/>
        <v>-3241194</v>
      </c>
      <c r="F49" s="173">
        <f t="shared" si="10"/>
        <v>-3241194</v>
      </c>
      <c r="G49" s="173">
        <f t="shared" si="10"/>
        <v>133090674</v>
      </c>
      <c r="H49" s="173">
        <f t="shared" si="10"/>
        <v>-10446105</v>
      </c>
      <c r="I49" s="173">
        <f t="shared" si="10"/>
        <v>-27759263</v>
      </c>
      <c r="J49" s="173">
        <f t="shared" si="10"/>
        <v>94885306</v>
      </c>
      <c r="K49" s="173">
        <f t="shared" si="10"/>
        <v>-8160802</v>
      </c>
      <c r="L49" s="173">
        <f t="shared" si="10"/>
        <v>-15918532</v>
      </c>
      <c r="M49" s="173">
        <f t="shared" si="10"/>
        <v>14831167</v>
      </c>
      <c r="N49" s="173">
        <f t="shared" si="10"/>
        <v>-9248167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85637139</v>
      </c>
      <c r="X49" s="173">
        <f>IF(F25=F48,0,X25-X48)</f>
        <v>35149940</v>
      </c>
      <c r="Y49" s="173">
        <f t="shared" si="10"/>
        <v>50487199</v>
      </c>
      <c r="Z49" s="174">
        <f>+IF(X49&lt;&gt;0,+(Y49/X49)*100,0)</f>
        <v>143.63381274619528</v>
      </c>
      <c r="AA49" s="171">
        <f>+AA25-AA48</f>
        <v>-3241194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160671150</v>
      </c>
      <c r="D5" s="155">
        <v>0</v>
      </c>
      <c r="E5" s="156">
        <v>176766234</v>
      </c>
      <c r="F5" s="60">
        <v>176766234</v>
      </c>
      <c r="G5" s="60">
        <v>82363504</v>
      </c>
      <c r="H5" s="60">
        <v>8174509</v>
      </c>
      <c r="I5" s="60">
        <v>772421</v>
      </c>
      <c r="J5" s="60">
        <v>91310434</v>
      </c>
      <c r="K5" s="60">
        <v>10377032</v>
      </c>
      <c r="L5" s="60">
        <v>10176165</v>
      </c>
      <c r="M5" s="60">
        <v>10419358</v>
      </c>
      <c r="N5" s="60">
        <v>30972555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122282989</v>
      </c>
      <c r="X5" s="60">
        <v>89671630</v>
      </c>
      <c r="Y5" s="60">
        <v>32611359</v>
      </c>
      <c r="Z5" s="140">
        <v>36.37</v>
      </c>
      <c r="AA5" s="155">
        <v>176766234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43702974</v>
      </c>
      <c r="D7" s="155">
        <v>0</v>
      </c>
      <c r="E7" s="156">
        <v>247164869</v>
      </c>
      <c r="F7" s="60">
        <v>247164869</v>
      </c>
      <c r="G7" s="60">
        <v>25398950</v>
      </c>
      <c r="H7" s="60">
        <v>20399070</v>
      </c>
      <c r="I7" s="60">
        <v>21021544</v>
      </c>
      <c r="J7" s="60">
        <v>66819564</v>
      </c>
      <c r="K7" s="60">
        <v>19374690</v>
      </c>
      <c r="L7" s="60">
        <v>21120423</v>
      </c>
      <c r="M7" s="60">
        <v>19804566</v>
      </c>
      <c r="N7" s="60">
        <v>60299679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127119243</v>
      </c>
      <c r="X7" s="60">
        <v>89736068</v>
      </c>
      <c r="Y7" s="60">
        <v>37383175</v>
      </c>
      <c r="Z7" s="140">
        <v>41.66</v>
      </c>
      <c r="AA7" s="155">
        <v>247164869</v>
      </c>
    </row>
    <row r="8" spans="1:27" ht="12.75">
      <c r="A8" s="183" t="s">
        <v>104</v>
      </c>
      <c r="B8" s="182"/>
      <c r="C8" s="155">
        <v>64547988</v>
      </c>
      <c r="D8" s="155">
        <v>0</v>
      </c>
      <c r="E8" s="156">
        <v>67702208</v>
      </c>
      <c r="F8" s="60">
        <v>67702208</v>
      </c>
      <c r="G8" s="60">
        <v>9491435</v>
      </c>
      <c r="H8" s="60">
        <v>4328013</v>
      </c>
      <c r="I8" s="60">
        <v>5966836</v>
      </c>
      <c r="J8" s="60">
        <v>19786284</v>
      </c>
      <c r="K8" s="60">
        <v>5267648</v>
      </c>
      <c r="L8" s="60">
        <v>5132589</v>
      </c>
      <c r="M8" s="60">
        <v>6162417</v>
      </c>
      <c r="N8" s="60">
        <v>16562654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36348938</v>
      </c>
      <c r="X8" s="60">
        <v>26599996</v>
      </c>
      <c r="Y8" s="60">
        <v>9748942</v>
      </c>
      <c r="Z8" s="140">
        <v>36.65</v>
      </c>
      <c r="AA8" s="155">
        <v>67702208</v>
      </c>
    </row>
    <row r="9" spans="1:27" ht="12.75">
      <c r="A9" s="183" t="s">
        <v>105</v>
      </c>
      <c r="B9" s="182"/>
      <c r="C9" s="155">
        <v>38357811</v>
      </c>
      <c r="D9" s="155">
        <v>0</v>
      </c>
      <c r="E9" s="156">
        <v>41658094</v>
      </c>
      <c r="F9" s="60">
        <v>41658094</v>
      </c>
      <c r="G9" s="60">
        <v>5114961</v>
      </c>
      <c r="H9" s="60">
        <v>3632755</v>
      </c>
      <c r="I9" s="60">
        <v>3520800</v>
      </c>
      <c r="J9" s="60">
        <v>12268516</v>
      </c>
      <c r="K9" s="60">
        <v>3454490</v>
      </c>
      <c r="L9" s="60">
        <v>3586530</v>
      </c>
      <c r="M9" s="60">
        <v>3708368</v>
      </c>
      <c r="N9" s="60">
        <v>10749388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23017904</v>
      </c>
      <c r="X9" s="60">
        <v>18373866</v>
      </c>
      <c r="Y9" s="60">
        <v>4644038</v>
      </c>
      <c r="Z9" s="140">
        <v>25.28</v>
      </c>
      <c r="AA9" s="155">
        <v>41658094</v>
      </c>
    </row>
    <row r="10" spans="1:27" ht="12.75">
      <c r="A10" s="183" t="s">
        <v>106</v>
      </c>
      <c r="B10" s="182"/>
      <c r="C10" s="155">
        <v>30028631</v>
      </c>
      <c r="D10" s="155">
        <v>0</v>
      </c>
      <c r="E10" s="156">
        <v>43571260</v>
      </c>
      <c r="F10" s="54">
        <v>43571260</v>
      </c>
      <c r="G10" s="54">
        <v>3150250</v>
      </c>
      <c r="H10" s="54">
        <v>3096375</v>
      </c>
      <c r="I10" s="54">
        <v>3080958</v>
      </c>
      <c r="J10" s="54">
        <v>9327583</v>
      </c>
      <c r="K10" s="54">
        <v>4384722</v>
      </c>
      <c r="L10" s="54">
        <v>4387500</v>
      </c>
      <c r="M10" s="54">
        <v>4162512</v>
      </c>
      <c r="N10" s="54">
        <v>12934734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22262317</v>
      </c>
      <c r="X10" s="54">
        <v>12754167</v>
      </c>
      <c r="Y10" s="54">
        <v>9508150</v>
      </c>
      <c r="Z10" s="184">
        <v>74.55</v>
      </c>
      <c r="AA10" s="130">
        <v>43571260</v>
      </c>
    </row>
    <row r="11" spans="1:27" ht="12.75">
      <c r="A11" s="183" t="s">
        <v>107</v>
      </c>
      <c r="B11" s="185"/>
      <c r="C11" s="155">
        <v>186710892</v>
      </c>
      <c r="D11" s="155">
        <v>0</v>
      </c>
      <c r="E11" s="156">
        <v>0</v>
      </c>
      <c r="F11" s="60">
        <v>0</v>
      </c>
      <c r="G11" s="60">
        <v>3014707</v>
      </c>
      <c r="H11" s="60">
        <v>1137070</v>
      </c>
      <c r="I11" s="60">
        <v>1143512</v>
      </c>
      <c r="J11" s="60">
        <v>5295289</v>
      </c>
      <c r="K11" s="60">
        <v>-184431</v>
      </c>
      <c r="L11" s="60">
        <v>-2494221</v>
      </c>
      <c r="M11" s="60">
        <v>0</v>
      </c>
      <c r="N11" s="60">
        <v>-2678652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2616637</v>
      </c>
      <c r="X11" s="60"/>
      <c r="Y11" s="60">
        <v>2616637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614199</v>
      </c>
      <c r="D12" s="155">
        <v>0</v>
      </c>
      <c r="E12" s="156">
        <v>1880592</v>
      </c>
      <c r="F12" s="60">
        <v>1880592</v>
      </c>
      <c r="G12" s="60">
        <v>0</v>
      </c>
      <c r="H12" s="60">
        <v>0</v>
      </c>
      <c r="I12" s="60">
        <v>0</v>
      </c>
      <c r="J12" s="60">
        <v>0</v>
      </c>
      <c r="K12" s="60">
        <v>-185308</v>
      </c>
      <c r="L12" s="60">
        <v>48524</v>
      </c>
      <c r="M12" s="60">
        <v>41940</v>
      </c>
      <c r="N12" s="60">
        <v>-94844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-94844</v>
      </c>
      <c r="X12" s="60"/>
      <c r="Y12" s="60">
        <v>-94844</v>
      </c>
      <c r="Z12" s="140">
        <v>0</v>
      </c>
      <c r="AA12" s="155">
        <v>1880592</v>
      </c>
    </row>
    <row r="13" spans="1:27" ht="12.75">
      <c r="A13" s="181" t="s">
        <v>109</v>
      </c>
      <c r="B13" s="185"/>
      <c r="C13" s="155">
        <v>8751748</v>
      </c>
      <c r="D13" s="155">
        <v>0</v>
      </c>
      <c r="E13" s="156">
        <v>7561031</v>
      </c>
      <c r="F13" s="60">
        <v>7561031</v>
      </c>
      <c r="G13" s="60">
        <v>0</v>
      </c>
      <c r="H13" s="60">
        <v>0</v>
      </c>
      <c r="I13" s="60">
        <v>0</v>
      </c>
      <c r="J13" s="60">
        <v>0</v>
      </c>
      <c r="K13" s="60">
        <v>1030302</v>
      </c>
      <c r="L13" s="60">
        <v>690459</v>
      </c>
      <c r="M13" s="60">
        <v>706177</v>
      </c>
      <c r="N13" s="60">
        <v>2426938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2426938</v>
      </c>
      <c r="X13" s="60">
        <v>4724106</v>
      </c>
      <c r="Y13" s="60">
        <v>-2297168</v>
      </c>
      <c r="Z13" s="140">
        <v>-48.63</v>
      </c>
      <c r="AA13" s="155">
        <v>7561031</v>
      </c>
    </row>
    <row r="14" spans="1:27" ht="12.75">
      <c r="A14" s="181" t="s">
        <v>110</v>
      </c>
      <c r="B14" s="185"/>
      <c r="C14" s="155">
        <v>6784176</v>
      </c>
      <c r="D14" s="155">
        <v>0</v>
      </c>
      <c r="E14" s="156">
        <v>14985878</v>
      </c>
      <c r="F14" s="60">
        <v>14985878</v>
      </c>
      <c r="G14" s="60">
        <v>0</v>
      </c>
      <c r="H14" s="60">
        <v>0</v>
      </c>
      <c r="I14" s="60">
        <v>0</v>
      </c>
      <c r="J14" s="60">
        <v>0</v>
      </c>
      <c r="K14" s="60">
        <v>823953</v>
      </c>
      <c r="L14" s="60">
        <v>838615</v>
      </c>
      <c r="M14" s="60">
        <v>184736</v>
      </c>
      <c r="N14" s="60">
        <v>1847304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1847304</v>
      </c>
      <c r="X14" s="60">
        <v>3122967</v>
      </c>
      <c r="Y14" s="60">
        <v>-1275663</v>
      </c>
      <c r="Z14" s="140">
        <v>-40.85</v>
      </c>
      <c r="AA14" s="155">
        <v>14985878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34832472</v>
      </c>
      <c r="D16" s="155">
        <v>0</v>
      </c>
      <c r="E16" s="156">
        <v>4229954</v>
      </c>
      <c r="F16" s="60">
        <v>4229954</v>
      </c>
      <c r="G16" s="60">
        <v>438082</v>
      </c>
      <c r="H16" s="60">
        <v>262646</v>
      </c>
      <c r="I16" s="60">
        <v>428961</v>
      </c>
      <c r="J16" s="60">
        <v>1129689</v>
      </c>
      <c r="K16" s="60">
        <v>623904</v>
      </c>
      <c r="L16" s="60">
        <v>874125</v>
      </c>
      <c r="M16" s="60">
        <v>492833</v>
      </c>
      <c r="N16" s="60">
        <v>1990862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3120551</v>
      </c>
      <c r="X16" s="60">
        <v>2114976</v>
      </c>
      <c r="Y16" s="60">
        <v>1005575</v>
      </c>
      <c r="Z16" s="140">
        <v>47.55</v>
      </c>
      <c r="AA16" s="155">
        <v>4229954</v>
      </c>
    </row>
    <row r="17" spans="1:27" ht="12.75">
      <c r="A17" s="181" t="s">
        <v>113</v>
      </c>
      <c r="B17" s="185"/>
      <c r="C17" s="155">
        <v>13546854</v>
      </c>
      <c r="D17" s="155">
        <v>0</v>
      </c>
      <c r="E17" s="156">
        <v>16661424</v>
      </c>
      <c r="F17" s="60">
        <v>16661424</v>
      </c>
      <c r="G17" s="60">
        <v>2162462</v>
      </c>
      <c r="H17" s="60">
        <v>358998</v>
      </c>
      <c r="I17" s="60">
        <v>1423457</v>
      </c>
      <c r="J17" s="60">
        <v>3944917</v>
      </c>
      <c r="K17" s="60">
        <v>2416990</v>
      </c>
      <c r="L17" s="60">
        <v>1857202</v>
      </c>
      <c r="M17" s="60">
        <v>3000732</v>
      </c>
      <c r="N17" s="60">
        <v>7274924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11219841</v>
      </c>
      <c r="X17" s="60">
        <v>4461300</v>
      </c>
      <c r="Y17" s="60">
        <v>6758541</v>
      </c>
      <c r="Z17" s="140">
        <v>151.49</v>
      </c>
      <c r="AA17" s="155">
        <v>16661424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112113758</v>
      </c>
      <c r="D19" s="155">
        <v>0</v>
      </c>
      <c r="E19" s="156">
        <v>123618286</v>
      </c>
      <c r="F19" s="60">
        <v>123618286</v>
      </c>
      <c r="G19" s="60">
        <v>47714200</v>
      </c>
      <c r="H19" s="60">
        <v>590684</v>
      </c>
      <c r="I19" s="60">
        <v>69850</v>
      </c>
      <c r="J19" s="60">
        <v>48374734</v>
      </c>
      <c r="K19" s="60">
        <v>998755</v>
      </c>
      <c r="L19" s="60">
        <v>1350236</v>
      </c>
      <c r="M19" s="60">
        <v>37921461</v>
      </c>
      <c r="N19" s="60">
        <v>40270452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88645186</v>
      </c>
      <c r="X19" s="60">
        <v>82321658</v>
      </c>
      <c r="Y19" s="60">
        <v>6323528</v>
      </c>
      <c r="Z19" s="140">
        <v>7.68</v>
      </c>
      <c r="AA19" s="155">
        <v>123618286</v>
      </c>
    </row>
    <row r="20" spans="1:27" ht="12.75">
      <c r="A20" s="181" t="s">
        <v>35</v>
      </c>
      <c r="B20" s="185"/>
      <c r="C20" s="155">
        <v>10101755</v>
      </c>
      <c r="D20" s="155">
        <v>0</v>
      </c>
      <c r="E20" s="156">
        <v>7917039</v>
      </c>
      <c r="F20" s="54">
        <v>7917039</v>
      </c>
      <c r="G20" s="54">
        <v>1739750</v>
      </c>
      <c r="H20" s="54">
        <v>599885</v>
      </c>
      <c r="I20" s="54">
        <v>2974483</v>
      </c>
      <c r="J20" s="54">
        <v>5314118</v>
      </c>
      <c r="K20" s="54">
        <v>1038849</v>
      </c>
      <c r="L20" s="54">
        <v>582944</v>
      </c>
      <c r="M20" s="54">
        <v>1113463</v>
      </c>
      <c r="N20" s="54">
        <v>2735256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8049374</v>
      </c>
      <c r="X20" s="54">
        <v>3958518</v>
      </c>
      <c r="Y20" s="54">
        <v>4090856</v>
      </c>
      <c r="Z20" s="184">
        <v>103.34</v>
      </c>
      <c r="AA20" s="130">
        <v>7917039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710764408</v>
      </c>
      <c r="D22" s="188">
        <f>SUM(D5:D21)</f>
        <v>0</v>
      </c>
      <c r="E22" s="189">
        <f t="shared" si="0"/>
        <v>753716869</v>
      </c>
      <c r="F22" s="190">
        <f t="shared" si="0"/>
        <v>753716869</v>
      </c>
      <c r="G22" s="190">
        <f t="shared" si="0"/>
        <v>180588301</v>
      </c>
      <c r="H22" s="190">
        <f t="shared" si="0"/>
        <v>42580005</v>
      </c>
      <c r="I22" s="190">
        <f t="shared" si="0"/>
        <v>40402822</v>
      </c>
      <c r="J22" s="190">
        <f t="shared" si="0"/>
        <v>263571128</v>
      </c>
      <c r="K22" s="190">
        <f t="shared" si="0"/>
        <v>49421596</v>
      </c>
      <c r="L22" s="190">
        <f t="shared" si="0"/>
        <v>48151091</v>
      </c>
      <c r="M22" s="190">
        <f t="shared" si="0"/>
        <v>87718563</v>
      </c>
      <c r="N22" s="190">
        <f t="shared" si="0"/>
        <v>185291250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448862378</v>
      </c>
      <c r="X22" s="190">
        <f t="shared" si="0"/>
        <v>337839252</v>
      </c>
      <c r="Y22" s="190">
        <f t="shared" si="0"/>
        <v>111023126</v>
      </c>
      <c r="Z22" s="191">
        <f>+IF(X22&lt;&gt;0,+(Y22/X22)*100,0)</f>
        <v>32.86270773533443</v>
      </c>
      <c r="AA22" s="188">
        <f>SUM(AA5:AA21)</f>
        <v>753716869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245776993</v>
      </c>
      <c r="D25" s="155">
        <v>0</v>
      </c>
      <c r="E25" s="156">
        <v>272802493</v>
      </c>
      <c r="F25" s="60">
        <v>272802493</v>
      </c>
      <c r="G25" s="60">
        <v>19403203</v>
      </c>
      <c r="H25" s="60">
        <v>20703276</v>
      </c>
      <c r="I25" s="60">
        <v>21168627</v>
      </c>
      <c r="J25" s="60">
        <v>61275106</v>
      </c>
      <c r="K25" s="60">
        <v>21100947</v>
      </c>
      <c r="L25" s="60">
        <v>33168388</v>
      </c>
      <c r="M25" s="60">
        <v>22055455</v>
      </c>
      <c r="N25" s="60">
        <v>76324790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137599896</v>
      </c>
      <c r="X25" s="60">
        <v>124410617</v>
      </c>
      <c r="Y25" s="60">
        <v>13189279</v>
      </c>
      <c r="Z25" s="140">
        <v>10.6</v>
      </c>
      <c r="AA25" s="155">
        <v>272802493</v>
      </c>
    </row>
    <row r="26" spans="1:27" ht="12.75">
      <c r="A26" s="183" t="s">
        <v>38</v>
      </c>
      <c r="B26" s="182"/>
      <c r="C26" s="155">
        <v>12065883</v>
      </c>
      <c r="D26" s="155">
        <v>0</v>
      </c>
      <c r="E26" s="156">
        <v>12783832</v>
      </c>
      <c r="F26" s="60">
        <v>12783832</v>
      </c>
      <c r="G26" s="60">
        <v>970165</v>
      </c>
      <c r="H26" s="60">
        <v>968988</v>
      </c>
      <c r="I26" s="60">
        <v>1423877</v>
      </c>
      <c r="J26" s="60">
        <v>3363030</v>
      </c>
      <c r="K26" s="60">
        <v>975163</v>
      </c>
      <c r="L26" s="60">
        <v>975163</v>
      </c>
      <c r="M26" s="60">
        <v>990459</v>
      </c>
      <c r="N26" s="60">
        <v>2940785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6303815</v>
      </c>
      <c r="X26" s="60">
        <v>3872126</v>
      </c>
      <c r="Y26" s="60">
        <v>2431689</v>
      </c>
      <c r="Z26" s="140">
        <v>62.8</v>
      </c>
      <c r="AA26" s="155">
        <v>12783832</v>
      </c>
    </row>
    <row r="27" spans="1:27" ht="12.75">
      <c r="A27" s="183" t="s">
        <v>118</v>
      </c>
      <c r="B27" s="182"/>
      <c r="C27" s="155">
        <v>75290887</v>
      </c>
      <c r="D27" s="155">
        <v>0</v>
      </c>
      <c r="E27" s="156">
        <v>41429399</v>
      </c>
      <c r="F27" s="60">
        <v>41429399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20009634</v>
      </c>
      <c r="Y27" s="60">
        <v>-20009634</v>
      </c>
      <c r="Z27" s="140">
        <v>-100</v>
      </c>
      <c r="AA27" s="155">
        <v>41429399</v>
      </c>
    </row>
    <row r="28" spans="1:27" ht="12.75">
      <c r="A28" s="183" t="s">
        <v>39</v>
      </c>
      <c r="B28" s="182"/>
      <c r="C28" s="155">
        <v>73526683</v>
      </c>
      <c r="D28" s="155">
        <v>0</v>
      </c>
      <c r="E28" s="156">
        <v>75357226</v>
      </c>
      <c r="F28" s="60">
        <v>75357226</v>
      </c>
      <c r="G28" s="60">
        <v>5920587</v>
      </c>
      <c r="H28" s="60">
        <v>0</v>
      </c>
      <c r="I28" s="60">
        <v>12461086</v>
      </c>
      <c r="J28" s="60">
        <v>18381673</v>
      </c>
      <c r="K28" s="60">
        <v>6127223</v>
      </c>
      <c r="L28" s="60">
        <v>6145753</v>
      </c>
      <c r="M28" s="60">
        <v>6127223</v>
      </c>
      <c r="N28" s="60">
        <v>18400199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36781872</v>
      </c>
      <c r="X28" s="60">
        <v>37678566</v>
      </c>
      <c r="Y28" s="60">
        <v>-896694</v>
      </c>
      <c r="Z28" s="140">
        <v>-2.38</v>
      </c>
      <c r="AA28" s="155">
        <v>75357226</v>
      </c>
    </row>
    <row r="29" spans="1:27" ht="12.75">
      <c r="A29" s="183" t="s">
        <v>40</v>
      </c>
      <c r="B29" s="182"/>
      <c r="C29" s="155">
        <v>14324358</v>
      </c>
      <c r="D29" s="155">
        <v>0</v>
      </c>
      <c r="E29" s="156">
        <v>3020625</v>
      </c>
      <c r="F29" s="60">
        <v>3020625</v>
      </c>
      <c r="G29" s="60">
        <v>0</v>
      </c>
      <c r="H29" s="60">
        <v>282156</v>
      </c>
      <c r="I29" s="60">
        <v>546662</v>
      </c>
      <c r="J29" s="60">
        <v>828818</v>
      </c>
      <c r="K29" s="60">
        <v>300137</v>
      </c>
      <c r="L29" s="60">
        <v>517270</v>
      </c>
      <c r="M29" s="60">
        <v>0</v>
      </c>
      <c r="N29" s="60">
        <v>817407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1646225</v>
      </c>
      <c r="X29" s="60">
        <v>1918775</v>
      </c>
      <c r="Y29" s="60">
        <v>-272550</v>
      </c>
      <c r="Z29" s="140">
        <v>-14.2</v>
      </c>
      <c r="AA29" s="155">
        <v>3020625</v>
      </c>
    </row>
    <row r="30" spans="1:27" ht="12.75">
      <c r="A30" s="183" t="s">
        <v>119</v>
      </c>
      <c r="B30" s="182"/>
      <c r="C30" s="155">
        <v>217588330</v>
      </c>
      <c r="D30" s="155">
        <v>0</v>
      </c>
      <c r="E30" s="156">
        <v>241475645</v>
      </c>
      <c r="F30" s="60">
        <v>241475645</v>
      </c>
      <c r="G30" s="60">
        <v>22299314</v>
      </c>
      <c r="H30" s="60">
        <v>26314074</v>
      </c>
      <c r="I30" s="60">
        <v>22227257</v>
      </c>
      <c r="J30" s="60">
        <v>70840645</v>
      </c>
      <c r="K30" s="60">
        <v>17936288</v>
      </c>
      <c r="L30" s="60">
        <v>3640436</v>
      </c>
      <c r="M30" s="60">
        <v>32102013</v>
      </c>
      <c r="N30" s="60">
        <v>53678737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124519382</v>
      </c>
      <c r="X30" s="60">
        <v>117449783</v>
      </c>
      <c r="Y30" s="60">
        <v>7069599</v>
      </c>
      <c r="Z30" s="140">
        <v>6.02</v>
      </c>
      <c r="AA30" s="155">
        <v>241475645</v>
      </c>
    </row>
    <row r="31" spans="1:27" ht="12.75">
      <c r="A31" s="183" t="s">
        <v>120</v>
      </c>
      <c r="B31" s="182"/>
      <c r="C31" s="155">
        <v>20580752</v>
      </c>
      <c r="D31" s="155">
        <v>0</v>
      </c>
      <c r="E31" s="156">
        <v>28457746</v>
      </c>
      <c r="F31" s="60">
        <v>28457746</v>
      </c>
      <c r="G31" s="60">
        <v>570671</v>
      </c>
      <c r="H31" s="60">
        <v>1484350</v>
      </c>
      <c r="I31" s="60">
        <v>3390124</v>
      </c>
      <c r="J31" s="60">
        <v>5445145</v>
      </c>
      <c r="K31" s="60">
        <v>2735233</v>
      </c>
      <c r="L31" s="60">
        <v>2974890</v>
      </c>
      <c r="M31" s="60">
        <v>2310235</v>
      </c>
      <c r="N31" s="60">
        <v>8020358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13465503</v>
      </c>
      <c r="X31" s="60">
        <v>14798874</v>
      </c>
      <c r="Y31" s="60">
        <v>-1333371</v>
      </c>
      <c r="Z31" s="140">
        <v>-9.01</v>
      </c>
      <c r="AA31" s="155">
        <v>28457746</v>
      </c>
    </row>
    <row r="32" spans="1:27" ht="12.75">
      <c r="A32" s="183" t="s">
        <v>121</v>
      </c>
      <c r="B32" s="182"/>
      <c r="C32" s="155">
        <v>35492457</v>
      </c>
      <c r="D32" s="155">
        <v>0</v>
      </c>
      <c r="E32" s="156">
        <v>45111332</v>
      </c>
      <c r="F32" s="60">
        <v>45111332</v>
      </c>
      <c r="G32" s="60">
        <v>506576</v>
      </c>
      <c r="H32" s="60">
        <v>1662979</v>
      </c>
      <c r="I32" s="60">
        <v>3529114</v>
      </c>
      <c r="J32" s="60">
        <v>5698669</v>
      </c>
      <c r="K32" s="60">
        <v>3069009</v>
      </c>
      <c r="L32" s="60">
        <v>6021438</v>
      </c>
      <c r="M32" s="60">
        <v>4884774</v>
      </c>
      <c r="N32" s="60">
        <v>13975221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19673890</v>
      </c>
      <c r="X32" s="60">
        <v>22926666</v>
      </c>
      <c r="Y32" s="60">
        <v>-3252776</v>
      </c>
      <c r="Z32" s="140">
        <v>-14.19</v>
      </c>
      <c r="AA32" s="155">
        <v>45111332</v>
      </c>
    </row>
    <row r="33" spans="1:27" ht="12.75">
      <c r="A33" s="183" t="s">
        <v>42</v>
      </c>
      <c r="B33" s="182"/>
      <c r="C33" s="155">
        <v>372340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59033266</v>
      </c>
      <c r="D34" s="155">
        <v>0</v>
      </c>
      <c r="E34" s="156">
        <v>76346465</v>
      </c>
      <c r="F34" s="60">
        <v>76346465</v>
      </c>
      <c r="G34" s="60">
        <v>1662540</v>
      </c>
      <c r="H34" s="60">
        <v>2700287</v>
      </c>
      <c r="I34" s="60">
        <v>7886573</v>
      </c>
      <c r="J34" s="60">
        <v>12249400</v>
      </c>
      <c r="K34" s="60">
        <v>6539975</v>
      </c>
      <c r="L34" s="60">
        <v>10505236</v>
      </c>
      <c r="M34" s="60">
        <v>7530961</v>
      </c>
      <c r="N34" s="60">
        <v>24576172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36825572</v>
      </c>
      <c r="X34" s="60">
        <v>31193363</v>
      </c>
      <c r="Y34" s="60">
        <v>5632209</v>
      </c>
      <c r="Z34" s="140">
        <v>18.06</v>
      </c>
      <c r="AA34" s="155">
        <v>76346465</v>
      </c>
    </row>
    <row r="35" spans="1:27" ht="12.75">
      <c r="A35" s="181" t="s">
        <v>122</v>
      </c>
      <c r="B35" s="185"/>
      <c r="C35" s="155">
        <v>1591775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755643724</v>
      </c>
      <c r="D36" s="188">
        <f>SUM(D25:D35)</f>
        <v>0</v>
      </c>
      <c r="E36" s="189">
        <f t="shared" si="1"/>
        <v>796784763</v>
      </c>
      <c r="F36" s="190">
        <f t="shared" si="1"/>
        <v>796784763</v>
      </c>
      <c r="G36" s="190">
        <f t="shared" si="1"/>
        <v>51333056</v>
      </c>
      <c r="H36" s="190">
        <f t="shared" si="1"/>
        <v>54116110</v>
      </c>
      <c r="I36" s="190">
        <f t="shared" si="1"/>
        <v>72633320</v>
      </c>
      <c r="J36" s="190">
        <f t="shared" si="1"/>
        <v>178082486</v>
      </c>
      <c r="K36" s="190">
        <f t="shared" si="1"/>
        <v>58783975</v>
      </c>
      <c r="L36" s="190">
        <f t="shared" si="1"/>
        <v>63948574</v>
      </c>
      <c r="M36" s="190">
        <f t="shared" si="1"/>
        <v>76001120</v>
      </c>
      <c r="N36" s="190">
        <f t="shared" si="1"/>
        <v>198733669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376816155</v>
      </c>
      <c r="X36" s="190">
        <f t="shared" si="1"/>
        <v>374258404</v>
      </c>
      <c r="Y36" s="190">
        <f t="shared" si="1"/>
        <v>2557751</v>
      </c>
      <c r="Z36" s="191">
        <f>+IF(X36&lt;&gt;0,+(Y36/X36)*100,0)</f>
        <v>0.6834184543789162</v>
      </c>
      <c r="AA36" s="188">
        <f>SUM(AA25:AA35)</f>
        <v>796784763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-44879316</v>
      </c>
      <c r="D38" s="199">
        <f>+D22-D36</f>
        <v>0</v>
      </c>
      <c r="E38" s="200">
        <f t="shared" si="2"/>
        <v>-43067894</v>
      </c>
      <c r="F38" s="106">
        <f t="shared" si="2"/>
        <v>-43067894</v>
      </c>
      <c r="G38" s="106">
        <f t="shared" si="2"/>
        <v>129255245</v>
      </c>
      <c r="H38" s="106">
        <f t="shared" si="2"/>
        <v>-11536105</v>
      </c>
      <c r="I38" s="106">
        <f t="shared" si="2"/>
        <v>-32230498</v>
      </c>
      <c r="J38" s="106">
        <f t="shared" si="2"/>
        <v>85488642</v>
      </c>
      <c r="K38" s="106">
        <f t="shared" si="2"/>
        <v>-9362379</v>
      </c>
      <c r="L38" s="106">
        <f t="shared" si="2"/>
        <v>-15797483</v>
      </c>
      <c r="M38" s="106">
        <f t="shared" si="2"/>
        <v>11717443</v>
      </c>
      <c r="N38" s="106">
        <f t="shared" si="2"/>
        <v>-13442419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72046223</v>
      </c>
      <c r="X38" s="106">
        <f>IF(F22=F36,0,X22-X36)</f>
        <v>-36419152</v>
      </c>
      <c r="Y38" s="106">
        <f t="shared" si="2"/>
        <v>108465375</v>
      </c>
      <c r="Z38" s="201">
        <f>+IF(X38&lt;&gt;0,+(Y38/X38)*100,0)</f>
        <v>-297.82509762995033</v>
      </c>
      <c r="AA38" s="199">
        <f>+AA22-AA36</f>
        <v>-43067894</v>
      </c>
    </row>
    <row r="39" spans="1:27" ht="12.75">
      <c r="A39" s="181" t="s">
        <v>46</v>
      </c>
      <c r="B39" s="185"/>
      <c r="C39" s="155">
        <v>32276330</v>
      </c>
      <c r="D39" s="155">
        <v>0</v>
      </c>
      <c r="E39" s="156">
        <v>39826700</v>
      </c>
      <c r="F39" s="60">
        <v>39826700</v>
      </c>
      <c r="G39" s="60">
        <v>3835429</v>
      </c>
      <c r="H39" s="60">
        <v>1090000</v>
      </c>
      <c r="I39" s="60">
        <v>4471235</v>
      </c>
      <c r="J39" s="60">
        <v>9396664</v>
      </c>
      <c r="K39" s="60">
        <v>1201577</v>
      </c>
      <c r="L39" s="60">
        <v>-121049</v>
      </c>
      <c r="M39" s="60">
        <v>3113724</v>
      </c>
      <c r="N39" s="60">
        <v>4194252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13590916</v>
      </c>
      <c r="X39" s="60">
        <v>34000000</v>
      </c>
      <c r="Y39" s="60">
        <v>-20409084</v>
      </c>
      <c r="Z39" s="140">
        <v>-60.03</v>
      </c>
      <c r="AA39" s="155">
        <v>39826700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-12602986</v>
      </c>
      <c r="D42" s="206">
        <f>SUM(D38:D41)</f>
        <v>0</v>
      </c>
      <c r="E42" s="207">
        <f t="shared" si="3"/>
        <v>-3241194</v>
      </c>
      <c r="F42" s="88">
        <f t="shared" si="3"/>
        <v>-3241194</v>
      </c>
      <c r="G42" s="88">
        <f t="shared" si="3"/>
        <v>133090674</v>
      </c>
      <c r="H42" s="88">
        <f t="shared" si="3"/>
        <v>-10446105</v>
      </c>
      <c r="I42" s="88">
        <f t="shared" si="3"/>
        <v>-27759263</v>
      </c>
      <c r="J42" s="88">
        <f t="shared" si="3"/>
        <v>94885306</v>
      </c>
      <c r="K42" s="88">
        <f t="shared" si="3"/>
        <v>-8160802</v>
      </c>
      <c r="L42" s="88">
        <f t="shared" si="3"/>
        <v>-15918532</v>
      </c>
      <c r="M42" s="88">
        <f t="shared" si="3"/>
        <v>14831167</v>
      </c>
      <c r="N42" s="88">
        <f t="shared" si="3"/>
        <v>-9248167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85637139</v>
      </c>
      <c r="X42" s="88">
        <f t="shared" si="3"/>
        <v>-2419152</v>
      </c>
      <c r="Y42" s="88">
        <f t="shared" si="3"/>
        <v>88056291</v>
      </c>
      <c r="Z42" s="208">
        <f>+IF(X42&lt;&gt;0,+(Y42/X42)*100,0)</f>
        <v>-3639.9652026825925</v>
      </c>
      <c r="AA42" s="206">
        <f>SUM(AA38:AA41)</f>
        <v>-3241194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-12602986</v>
      </c>
      <c r="D44" s="210">
        <f>+D42-D43</f>
        <v>0</v>
      </c>
      <c r="E44" s="211">
        <f t="shared" si="4"/>
        <v>-3241194</v>
      </c>
      <c r="F44" s="77">
        <f t="shared" si="4"/>
        <v>-3241194</v>
      </c>
      <c r="G44" s="77">
        <f t="shared" si="4"/>
        <v>133090674</v>
      </c>
      <c r="H44" s="77">
        <f t="shared" si="4"/>
        <v>-10446105</v>
      </c>
      <c r="I44" s="77">
        <f t="shared" si="4"/>
        <v>-27759263</v>
      </c>
      <c r="J44" s="77">
        <f t="shared" si="4"/>
        <v>94885306</v>
      </c>
      <c r="K44" s="77">
        <f t="shared" si="4"/>
        <v>-8160802</v>
      </c>
      <c r="L44" s="77">
        <f t="shared" si="4"/>
        <v>-15918532</v>
      </c>
      <c r="M44" s="77">
        <f t="shared" si="4"/>
        <v>14831167</v>
      </c>
      <c r="N44" s="77">
        <f t="shared" si="4"/>
        <v>-9248167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85637139</v>
      </c>
      <c r="X44" s="77">
        <f t="shared" si="4"/>
        <v>-2419152</v>
      </c>
      <c r="Y44" s="77">
        <f t="shared" si="4"/>
        <v>88056291</v>
      </c>
      <c r="Z44" s="212">
        <f>+IF(X44&lt;&gt;0,+(Y44/X44)*100,0)</f>
        <v>-3639.9652026825925</v>
      </c>
      <c r="AA44" s="210">
        <f>+AA42-AA43</f>
        <v>-3241194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-12602986</v>
      </c>
      <c r="D46" s="206">
        <f>SUM(D44:D45)</f>
        <v>0</v>
      </c>
      <c r="E46" s="207">
        <f t="shared" si="5"/>
        <v>-3241194</v>
      </c>
      <c r="F46" s="88">
        <f t="shared" si="5"/>
        <v>-3241194</v>
      </c>
      <c r="G46" s="88">
        <f t="shared" si="5"/>
        <v>133090674</v>
      </c>
      <c r="H46" s="88">
        <f t="shared" si="5"/>
        <v>-10446105</v>
      </c>
      <c r="I46" s="88">
        <f t="shared" si="5"/>
        <v>-27759263</v>
      </c>
      <c r="J46" s="88">
        <f t="shared" si="5"/>
        <v>94885306</v>
      </c>
      <c r="K46" s="88">
        <f t="shared" si="5"/>
        <v>-8160802</v>
      </c>
      <c r="L46" s="88">
        <f t="shared" si="5"/>
        <v>-15918532</v>
      </c>
      <c r="M46" s="88">
        <f t="shared" si="5"/>
        <v>14831167</v>
      </c>
      <c r="N46" s="88">
        <f t="shared" si="5"/>
        <v>-9248167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85637139</v>
      </c>
      <c r="X46" s="88">
        <f t="shared" si="5"/>
        <v>-2419152</v>
      </c>
      <c r="Y46" s="88">
        <f t="shared" si="5"/>
        <v>88056291</v>
      </c>
      <c r="Z46" s="208">
        <f>+IF(X46&lt;&gt;0,+(Y46/X46)*100,0)</f>
        <v>-3639.9652026825925</v>
      </c>
      <c r="AA46" s="206">
        <f>SUM(AA44:AA45)</f>
        <v>-3241194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-12602986</v>
      </c>
      <c r="D48" s="217">
        <f>SUM(D46:D47)</f>
        <v>0</v>
      </c>
      <c r="E48" s="218">
        <f t="shared" si="6"/>
        <v>-3241194</v>
      </c>
      <c r="F48" s="219">
        <f t="shared" si="6"/>
        <v>-3241194</v>
      </c>
      <c r="G48" s="219">
        <f t="shared" si="6"/>
        <v>133090674</v>
      </c>
      <c r="H48" s="220">
        <f t="shared" si="6"/>
        <v>-10446105</v>
      </c>
      <c r="I48" s="220">
        <f t="shared" si="6"/>
        <v>-27759263</v>
      </c>
      <c r="J48" s="220">
        <f t="shared" si="6"/>
        <v>94885306</v>
      </c>
      <c r="K48" s="220">
        <f t="shared" si="6"/>
        <v>-8160802</v>
      </c>
      <c r="L48" s="220">
        <f t="shared" si="6"/>
        <v>-15918532</v>
      </c>
      <c r="M48" s="219">
        <f t="shared" si="6"/>
        <v>14831167</v>
      </c>
      <c r="N48" s="219">
        <f t="shared" si="6"/>
        <v>-9248167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85637139</v>
      </c>
      <c r="X48" s="220">
        <f t="shared" si="6"/>
        <v>-2419152</v>
      </c>
      <c r="Y48" s="220">
        <f t="shared" si="6"/>
        <v>88056291</v>
      </c>
      <c r="Z48" s="221">
        <f>+IF(X48&lt;&gt;0,+(Y48/X48)*100,0)</f>
        <v>-3639.9652026825925</v>
      </c>
      <c r="AA48" s="222">
        <f>SUM(AA46:AA47)</f>
        <v>-3241194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4689537</v>
      </c>
      <c r="D5" s="153">
        <f>SUM(D6:D8)</f>
        <v>0</v>
      </c>
      <c r="E5" s="154">
        <f t="shared" si="0"/>
        <v>5345900</v>
      </c>
      <c r="F5" s="100">
        <f t="shared" si="0"/>
        <v>5345900</v>
      </c>
      <c r="G5" s="100">
        <f t="shared" si="0"/>
        <v>0</v>
      </c>
      <c r="H5" s="100">
        <f t="shared" si="0"/>
        <v>36191</v>
      </c>
      <c r="I5" s="100">
        <f t="shared" si="0"/>
        <v>283551</v>
      </c>
      <c r="J5" s="100">
        <f t="shared" si="0"/>
        <v>319742</v>
      </c>
      <c r="K5" s="100">
        <f t="shared" si="0"/>
        <v>159694</v>
      </c>
      <c r="L5" s="100">
        <f t="shared" si="0"/>
        <v>859267</v>
      </c>
      <c r="M5" s="100">
        <f t="shared" si="0"/>
        <v>72037</v>
      </c>
      <c r="N5" s="100">
        <f t="shared" si="0"/>
        <v>1090998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1410740</v>
      </c>
      <c r="X5" s="100">
        <f t="shared" si="0"/>
        <v>3227952</v>
      </c>
      <c r="Y5" s="100">
        <f t="shared" si="0"/>
        <v>-1817212</v>
      </c>
      <c r="Z5" s="137">
        <f>+IF(X5&lt;&gt;0,+(Y5/X5)*100,0)</f>
        <v>-56.29612831913238</v>
      </c>
      <c r="AA5" s="153">
        <f>SUM(AA6:AA8)</f>
        <v>5345900</v>
      </c>
    </row>
    <row r="6" spans="1:27" ht="12.75">
      <c r="A6" s="138" t="s">
        <v>75</v>
      </c>
      <c r="B6" s="136"/>
      <c r="C6" s="155">
        <v>523810</v>
      </c>
      <c r="D6" s="155"/>
      <c r="E6" s="156">
        <v>985000</v>
      </c>
      <c r="F6" s="60">
        <v>985000</v>
      </c>
      <c r="G6" s="60"/>
      <c r="H6" s="60">
        <v>1739</v>
      </c>
      <c r="I6" s="60">
        <v>120987</v>
      </c>
      <c r="J6" s="60">
        <v>122726</v>
      </c>
      <c r="K6" s="60">
        <v>76186</v>
      </c>
      <c r="L6" s="60">
        <v>172265</v>
      </c>
      <c r="M6" s="60">
        <v>7895</v>
      </c>
      <c r="N6" s="60">
        <v>256346</v>
      </c>
      <c r="O6" s="60"/>
      <c r="P6" s="60"/>
      <c r="Q6" s="60"/>
      <c r="R6" s="60"/>
      <c r="S6" s="60"/>
      <c r="T6" s="60"/>
      <c r="U6" s="60"/>
      <c r="V6" s="60"/>
      <c r="W6" s="60">
        <v>379072</v>
      </c>
      <c r="X6" s="60">
        <v>1172502</v>
      </c>
      <c r="Y6" s="60">
        <v>-793430</v>
      </c>
      <c r="Z6" s="140">
        <v>-67.67</v>
      </c>
      <c r="AA6" s="62">
        <v>985000</v>
      </c>
    </row>
    <row r="7" spans="1:27" ht="12.75">
      <c r="A7" s="138" t="s">
        <v>76</v>
      </c>
      <c r="B7" s="136"/>
      <c r="C7" s="157">
        <v>2020488</v>
      </c>
      <c r="D7" s="157"/>
      <c r="E7" s="158">
        <v>4360900</v>
      </c>
      <c r="F7" s="159">
        <v>4360900</v>
      </c>
      <c r="G7" s="159"/>
      <c r="H7" s="159"/>
      <c r="I7" s="159"/>
      <c r="J7" s="159"/>
      <c r="K7" s="159">
        <v>21891</v>
      </c>
      <c r="L7" s="159">
        <v>24433</v>
      </c>
      <c r="M7" s="159">
        <v>19446</v>
      </c>
      <c r="N7" s="159">
        <v>65770</v>
      </c>
      <c r="O7" s="159"/>
      <c r="P7" s="159"/>
      <c r="Q7" s="159"/>
      <c r="R7" s="159"/>
      <c r="S7" s="159"/>
      <c r="T7" s="159"/>
      <c r="U7" s="159"/>
      <c r="V7" s="159"/>
      <c r="W7" s="159">
        <v>65770</v>
      </c>
      <c r="X7" s="159">
        <v>2055450</v>
      </c>
      <c r="Y7" s="159">
        <v>-1989680</v>
      </c>
      <c r="Z7" s="141">
        <v>-96.8</v>
      </c>
      <c r="AA7" s="225">
        <v>4360900</v>
      </c>
    </row>
    <row r="8" spans="1:27" ht="12.75">
      <c r="A8" s="138" t="s">
        <v>77</v>
      </c>
      <c r="B8" s="136"/>
      <c r="C8" s="155">
        <v>2145239</v>
      </c>
      <c r="D8" s="155"/>
      <c r="E8" s="156"/>
      <c r="F8" s="60"/>
      <c r="G8" s="60"/>
      <c r="H8" s="60">
        <v>34452</v>
      </c>
      <c r="I8" s="60">
        <v>162564</v>
      </c>
      <c r="J8" s="60">
        <v>197016</v>
      </c>
      <c r="K8" s="60">
        <v>61617</v>
      </c>
      <c r="L8" s="60">
        <v>662569</v>
      </c>
      <c r="M8" s="60">
        <v>44696</v>
      </c>
      <c r="N8" s="60">
        <v>768882</v>
      </c>
      <c r="O8" s="60"/>
      <c r="P8" s="60"/>
      <c r="Q8" s="60"/>
      <c r="R8" s="60"/>
      <c r="S8" s="60"/>
      <c r="T8" s="60"/>
      <c r="U8" s="60"/>
      <c r="V8" s="60"/>
      <c r="W8" s="60">
        <v>965898</v>
      </c>
      <c r="X8" s="60"/>
      <c r="Y8" s="60">
        <v>965898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7366139</v>
      </c>
      <c r="D9" s="153">
        <f>SUM(D10:D14)</f>
        <v>0</v>
      </c>
      <c r="E9" s="154">
        <f t="shared" si="1"/>
        <v>7368362</v>
      </c>
      <c r="F9" s="100">
        <f t="shared" si="1"/>
        <v>7368362</v>
      </c>
      <c r="G9" s="100">
        <f t="shared" si="1"/>
        <v>0</v>
      </c>
      <c r="H9" s="100">
        <f t="shared" si="1"/>
        <v>190752</v>
      </c>
      <c r="I9" s="100">
        <f t="shared" si="1"/>
        <v>0</v>
      </c>
      <c r="J9" s="100">
        <f t="shared" si="1"/>
        <v>190752</v>
      </c>
      <c r="K9" s="100">
        <f t="shared" si="1"/>
        <v>65507</v>
      </c>
      <c r="L9" s="100">
        <f t="shared" si="1"/>
        <v>1526512</v>
      </c>
      <c r="M9" s="100">
        <f t="shared" si="1"/>
        <v>90786</v>
      </c>
      <c r="N9" s="100">
        <f t="shared" si="1"/>
        <v>1682805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1873557</v>
      </c>
      <c r="X9" s="100">
        <f t="shared" si="1"/>
        <v>3484008</v>
      </c>
      <c r="Y9" s="100">
        <f t="shared" si="1"/>
        <v>-1610451</v>
      </c>
      <c r="Z9" s="137">
        <f>+IF(X9&lt;&gt;0,+(Y9/X9)*100,0)</f>
        <v>-46.224090185786025</v>
      </c>
      <c r="AA9" s="102">
        <f>SUM(AA10:AA14)</f>
        <v>7368362</v>
      </c>
    </row>
    <row r="10" spans="1:27" ht="12.75">
      <c r="A10" s="138" t="s">
        <v>79</v>
      </c>
      <c r="B10" s="136"/>
      <c r="C10" s="155">
        <v>730318</v>
      </c>
      <c r="D10" s="155"/>
      <c r="E10" s="156">
        <v>679010</v>
      </c>
      <c r="F10" s="60">
        <v>679010</v>
      </c>
      <c r="G10" s="60"/>
      <c r="H10" s="60"/>
      <c r="I10" s="60"/>
      <c r="J10" s="60"/>
      <c r="K10" s="60">
        <v>46789</v>
      </c>
      <c r="L10" s="60">
        <v>52340</v>
      </c>
      <c r="M10" s="60"/>
      <c r="N10" s="60">
        <v>99129</v>
      </c>
      <c r="O10" s="60"/>
      <c r="P10" s="60"/>
      <c r="Q10" s="60"/>
      <c r="R10" s="60"/>
      <c r="S10" s="60"/>
      <c r="T10" s="60"/>
      <c r="U10" s="60"/>
      <c r="V10" s="60"/>
      <c r="W10" s="60">
        <v>99129</v>
      </c>
      <c r="X10" s="60">
        <v>349506</v>
      </c>
      <c r="Y10" s="60">
        <v>-250377</v>
      </c>
      <c r="Z10" s="140">
        <v>-71.64</v>
      </c>
      <c r="AA10" s="62">
        <v>679010</v>
      </c>
    </row>
    <row r="11" spans="1:27" ht="12.75">
      <c r="A11" s="138" t="s">
        <v>80</v>
      </c>
      <c r="B11" s="136"/>
      <c r="C11" s="155">
        <v>6419793</v>
      </c>
      <c r="D11" s="155"/>
      <c r="E11" s="156">
        <v>5489352</v>
      </c>
      <c r="F11" s="60">
        <v>5489352</v>
      </c>
      <c r="G11" s="60"/>
      <c r="H11" s="60"/>
      <c r="I11" s="60"/>
      <c r="J11" s="60"/>
      <c r="K11" s="60"/>
      <c r="L11" s="60">
        <v>39504</v>
      </c>
      <c r="M11" s="60">
        <v>29920</v>
      </c>
      <c r="N11" s="60">
        <v>69424</v>
      </c>
      <c r="O11" s="60"/>
      <c r="P11" s="60"/>
      <c r="Q11" s="60"/>
      <c r="R11" s="60"/>
      <c r="S11" s="60"/>
      <c r="T11" s="60"/>
      <c r="U11" s="60"/>
      <c r="V11" s="60"/>
      <c r="W11" s="60">
        <v>69424</v>
      </c>
      <c r="X11" s="60">
        <v>3034500</v>
      </c>
      <c r="Y11" s="60">
        <v>-2965076</v>
      </c>
      <c r="Z11" s="140">
        <v>-97.71</v>
      </c>
      <c r="AA11" s="62">
        <v>5489352</v>
      </c>
    </row>
    <row r="12" spans="1:27" ht="12.75">
      <c r="A12" s="138" t="s">
        <v>81</v>
      </c>
      <c r="B12" s="136"/>
      <c r="C12" s="155">
        <v>216028</v>
      </c>
      <c r="D12" s="155"/>
      <c r="E12" s="156">
        <v>200000</v>
      </c>
      <c r="F12" s="60">
        <v>200000</v>
      </c>
      <c r="G12" s="60"/>
      <c r="H12" s="60">
        <v>190752</v>
      </c>
      <c r="I12" s="60"/>
      <c r="J12" s="60">
        <v>190752</v>
      </c>
      <c r="K12" s="60">
        <v>18718</v>
      </c>
      <c r="L12" s="60">
        <v>1434668</v>
      </c>
      <c r="M12" s="60">
        <v>60866</v>
      </c>
      <c r="N12" s="60">
        <v>1514252</v>
      </c>
      <c r="O12" s="60"/>
      <c r="P12" s="60"/>
      <c r="Q12" s="60"/>
      <c r="R12" s="60"/>
      <c r="S12" s="60"/>
      <c r="T12" s="60"/>
      <c r="U12" s="60"/>
      <c r="V12" s="60"/>
      <c r="W12" s="60">
        <v>1705004</v>
      </c>
      <c r="X12" s="60">
        <v>100002</v>
      </c>
      <c r="Y12" s="60">
        <v>1605002</v>
      </c>
      <c r="Z12" s="140">
        <v>1604.97</v>
      </c>
      <c r="AA12" s="62">
        <v>200000</v>
      </c>
    </row>
    <row r="13" spans="1:27" ht="12.75">
      <c r="A13" s="138" t="s">
        <v>82</v>
      </c>
      <c r="B13" s="136"/>
      <c r="C13" s="155"/>
      <c r="D13" s="155"/>
      <c r="E13" s="156">
        <v>1000000</v>
      </c>
      <c r="F13" s="60">
        <v>1000000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>
        <v>1000000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3308315</v>
      </c>
      <c r="D15" s="153">
        <f>SUM(D16:D18)</f>
        <v>0</v>
      </c>
      <c r="E15" s="154">
        <f t="shared" si="2"/>
        <v>6158951</v>
      </c>
      <c r="F15" s="100">
        <f t="shared" si="2"/>
        <v>6158951</v>
      </c>
      <c r="G15" s="100">
        <f t="shared" si="2"/>
        <v>0</v>
      </c>
      <c r="H15" s="100">
        <f t="shared" si="2"/>
        <v>50682</v>
      </c>
      <c r="I15" s="100">
        <f t="shared" si="2"/>
        <v>51535</v>
      </c>
      <c r="J15" s="100">
        <f t="shared" si="2"/>
        <v>102217</v>
      </c>
      <c r="K15" s="100">
        <f t="shared" si="2"/>
        <v>1708</v>
      </c>
      <c r="L15" s="100">
        <f t="shared" si="2"/>
        <v>51555</v>
      </c>
      <c r="M15" s="100">
        <f t="shared" si="2"/>
        <v>360028</v>
      </c>
      <c r="N15" s="100">
        <f t="shared" si="2"/>
        <v>413291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515508</v>
      </c>
      <c r="X15" s="100">
        <f t="shared" si="2"/>
        <v>4858548</v>
      </c>
      <c r="Y15" s="100">
        <f t="shared" si="2"/>
        <v>-4343040</v>
      </c>
      <c r="Z15" s="137">
        <f>+IF(X15&lt;&gt;0,+(Y15/X15)*100,0)</f>
        <v>-89.38966950619815</v>
      </c>
      <c r="AA15" s="102">
        <f>SUM(AA16:AA18)</f>
        <v>6158951</v>
      </c>
    </row>
    <row r="16" spans="1:27" ht="12.75">
      <c r="A16" s="138" t="s">
        <v>85</v>
      </c>
      <c r="B16" s="136"/>
      <c r="C16" s="155">
        <v>2538482</v>
      </c>
      <c r="D16" s="155"/>
      <c r="E16" s="156">
        <v>3508951</v>
      </c>
      <c r="F16" s="60">
        <v>3508951</v>
      </c>
      <c r="G16" s="60"/>
      <c r="H16" s="60">
        <v>43257</v>
      </c>
      <c r="I16" s="60">
        <v>34210</v>
      </c>
      <c r="J16" s="60">
        <v>77467</v>
      </c>
      <c r="K16" s="60">
        <v>1708</v>
      </c>
      <c r="L16" s="60">
        <v>23196</v>
      </c>
      <c r="M16" s="60">
        <v>267365</v>
      </c>
      <c r="N16" s="60">
        <v>292269</v>
      </c>
      <c r="O16" s="60"/>
      <c r="P16" s="60"/>
      <c r="Q16" s="60"/>
      <c r="R16" s="60"/>
      <c r="S16" s="60"/>
      <c r="T16" s="60"/>
      <c r="U16" s="60"/>
      <c r="V16" s="60"/>
      <c r="W16" s="60">
        <v>369736</v>
      </c>
      <c r="X16" s="60">
        <v>2688546</v>
      </c>
      <c r="Y16" s="60">
        <v>-2318810</v>
      </c>
      <c r="Z16" s="140">
        <v>-86.25</v>
      </c>
      <c r="AA16" s="62">
        <v>3508951</v>
      </c>
    </row>
    <row r="17" spans="1:27" ht="12.75">
      <c r="A17" s="138" t="s">
        <v>86</v>
      </c>
      <c r="B17" s="136"/>
      <c r="C17" s="155">
        <v>420919</v>
      </c>
      <c r="D17" s="155"/>
      <c r="E17" s="156">
        <v>2650000</v>
      </c>
      <c r="F17" s="60">
        <v>2650000</v>
      </c>
      <c r="G17" s="60"/>
      <c r="H17" s="60">
        <v>7425</v>
      </c>
      <c r="I17" s="60">
        <v>17325</v>
      </c>
      <c r="J17" s="60">
        <v>24750</v>
      </c>
      <c r="K17" s="60"/>
      <c r="L17" s="60"/>
      <c r="M17" s="60">
        <v>92663</v>
      </c>
      <c r="N17" s="60">
        <v>92663</v>
      </c>
      <c r="O17" s="60"/>
      <c r="P17" s="60"/>
      <c r="Q17" s="60"/>
      <c r="R17" s="60"/>
      <c r="S17" s="60"/>
      <c r="T17" s="60"/>
      <c r="U17" s="60"/>
      <c r="V17" s="60"/>
      <c r="W17" s="60">
        <v>117413</v>
      </c>
      <c r="X17" s="60">
        <v>1395000</v>
      </c>
      <c r="Y17" s="60">
        <v>-1277587</v>
      </c>
      <c r="Z17" s="140">
        <v>-91.58</v>
      </c>
      <c r="AA17" s="62">
        <v>2650000</v>
      </c>
    </row>
    <row r="18" spans="1:27" ht="12.75">
      <c r="A18" s="138" t="s">
        <v>87</v>
      </c>
      <c r="B18" s="136"/>
      <c r="C18" s="155">
        <v>348914</v>
      </c>
      <c r="D18" s="155"/>
      <c r="E18" s="156"/>
      <c r="F18" s="60"/>
      <c r="G18" s="60"/>
      <c r="H18" s="60"/>
      <c r="I18" s="60"/>
      <c r="J18" s="60"/>
      <c r="K18" s="60"/>
      <c r="L18" s="60">
        <v>28359</v>
      </c>
      <c r="M18" s="60"/>
      <c r="N18" s="60">
        <v>28359</v>
      </c>
      <c r="O18" s="60"/>
      <c r="P18" s="60"/>
      <c r="Q18" s="60"/>
      <c r="R18" s="60"/>
      <c r="S18" s="60"/>
      <c r="T18" s="60"/>
      <c r="U18" s="60"/>
      <c r="V18" s="60"/>
      <c r="W18" s="60">
        <v>28359</v>
      </c>
      <c r="X18" s="60">
        <v>775002</v>
      </c>
      <c r="Y18" s="60">
        <v>-746643</v>
      </c>
      <c r="Z18" s="140">
        <v>-96.34</v>
      </c>
      <c r="AA18" s="62"/>
    </row>
    <row r="19" spans="1:27" ht="12.75">
      <c r="A19" s="135" t="s">
        <v>88</v>
      </c>
      <c r="B19" s="142"/>
      <c r="C19" s="153">
        <f aca="true" t="shared" si="3" ref="C19:Y19">SUM(C20:C23)</f>
        <v>32455230</v>
      </c>
      <c r="D19" s="153">
        <f>SUM(D20:D23)</f>
        <v>0</v>
      </c>
      <c r="E19" s="154">
        <f t="shared" si="3"/>
        <v>48871610</v>
      </c>
      <c r="F19" s="100">
        <f t="shared" si="3"/>
        <v>48871610</v>
      </c>
      <c r="G19" s="100">
        <f t="shared" si="3"/>
        <v>2874351</v>
      </c>
      <c r="H19" s="100">
        <f t="shared" si="3"/>
        <v>5245885</v>
      </c>
      <c r="I19" s="100">
        <f t="shared" si="3"/>
        <v>3266904</v>
      </c>
      <c r="J19" s="100">
        <f t="shared" si="3"/>
        <v>11387140</v>
      </c>
      <c r="K19" s="100">
        <f t="shared" si="3"/>
        <v>2824163</v>
      </c>
      <c r="L19" s="100">
        <f t="shared" si="3"/>
        <v>4750284</v>
      </c>
      <c r="M19" s="100">
        <f t="shared" si="3"/>
        <v>4575938</v>
      </c>
      <c r="N19" s="100">
        <f t="shared" si="3"/>
        <v>12150385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23537525</v>
      </c>
      <c r="X19" s="100">
        <f t="shared" si="3"/>
        <v>24226800</v>
      </c>
      <c r="Y19" s="100">
        <f t="shared" si="3"/>
        <v>-689275</v>
      </c>
      <c r="Z19" s="137">
        <f>+IF(X19&lt;&gt;0,+(Y19/X19)*100,0)</f>
        <v>-2.845093037462645</v>
      </c>
      <c r="AA19" s="102">
        <f>SUM(AA20:AA23)</f>
        <v>48871610</v>
      </c>
    </row>
    <row r="20" spans="1:27" ht="12.75">
      <c r="A20" s="138" t="s">
        <v>89</v>
      </c>
      <c r="B20" s="136"/>
      <c r="C20" s="155">
        <v>3516114</v>
      </c>
      <c r="D20" s="155"/>
      <c r="E20" s="156">
        <v>12904565</v>
      </c>
      <c r="F20" s="60">
        <v>12904565</v>
      </c>
      <c r="G20" s="60"/>
      <c r="H20" s="60">
        <v>1922729</v>
      </c>
      <c r="I20" s="60">
        <v>182707</v>
      </c>
      <c r="J20" s="60">
        <v>2105436</v>
      </c>
      <c r="K20" s="60">
        <v>98995</v>
      </c>
      <c r="L20" s="60">
        <v>200726</v>
      </c>
      <c r="M20" s="60">
        <v>18024</v>
      </c>
      <c r="N20" s="60">
        <v>317745</v>
      </c>
      <c r="O20" s="60"/>
      <c r="P20" s="60"/>
      <c r="Q20" s="60"/>
      <c r="R20" s="60"/>
      <c r="S20" s="60"/>
      <c r="T20" s="60"/>
      <c r="U20" s="60"/>
      <c r="V20" s="60"/>
      <c r="W20" s="60">
        <v>2423181</v>
      </c>
      <c r="X20" s="60">
        <v>7117500</v>
      </c>
      <c r="Y20" s="60">
        <v>-4694319</v>
      </c>
      <c r="Z20" s="140">
        <v>-65.95</v>
      </c>
      <c r="AA20" s="62">
        <v>12904565</v>
      </c>
    </row>
    <row r="21" spans="1:27" ht="12.75">
      <c r="A21" s="138" t="s">
        <v>90</v>
      </c>
      <c r="B21" s="136"/>
      <c r="C21" s="155">
        <v>7013005</v>
      </c>
      <c r="D21" s="155"/>
      <c r="E21" s="156">
        <v>1715000</v>
      </c>
      <c r="F21" s="60">
        <v>1715000</v>
      </c>
      <c r="G21" s="60"/>
      <c r="H21" s="60">
        <v>3273083</v>
      </c>
      <c r="I21" s="60">
        <v>16254</v>
      </c>
      <c r="J21" s="60">
        <v>3289337</v>
      </c>
      <c r="K21" s="60">
        <v>140289</v>
      </c>
      <c r="L21" s="60"/>
      <c r="M21" s="60">
        <v>2059114</v>
      </c>
      <c r="N21" s="60">
        <v>2199403</v>
      </c>
      <c r="O21" s="60"/>
      <c r="P21" s="60"/>
      <c r="Q21" s="60"/>
      <c r="R21" s="60"/>
      <c r="S21" s="60"/>
      <c r="T21" s="60"/>
      <c r="U21" s="60"/>
      <c r="V21" s="60"/>
      <c r="W21" s="60">
        <v>5488740</v>
      </c>
      <c r="X21" s="60">
        <v>857502</v>
      </c>
      <c r="Y21" s="60">
        <v>4631238</v>
      </c>
      <c r="Z21" s="140">
        <v>540.08</v>
      </c>
      <c r="AA21" s="62">
        <v>1715000</v>
      </c>
    </row>
    <row r="22" spans="1:27" ht="12.75">
      <c r="A22" s="138" t="s">
        <v>91</v>
      </c>
      <c r="B22" s="136"/>
      <c r="C22" s="157">
        <v>17205934</v>
      </c>
      <c r="D22" s="157"/>
      <c r="E22" s="158">
        <v>28977045</v>
      </c>
      <c r="F22" s="159">
        <v>28977045</v>
      </c>
      <c r="G22" s="159">
        <v>2874351</v>
      </c>
      <c r="H22" s="159">
        <v>50073</v>
      </c>
      <c r="I22" s="159">
        <v>3067943</v>
      </c>
      <c r="J22" s="159">
        <v>5992367</v>
      </c>
      <c r="K22" s="159">
        <v>2219867</v>
      </c>
      <c r="L22" s="159">
        <v>4532892</v>
      </c>
      <c r="M22" s="159">
        <v>2497065</v>
      </c>
      <c r="N22" s="159">
        <v>9249824</v>
      </c>
      <c r="O22" s="159"/>
      <c r="P22" s="159"/>
      <c r="Q22" s="159"/>
      <c r="R22" s="159"/>
      <c r="S22" s="159"/>
      <c r="T22" s="159"/>
      <c r="U22" s="159"/>
      <c r="V22" s="159"/>
      <c r="W22" s="159">
        <v>15242191</v>
      </c>
      <c r="X22" s="159">
        <v>15114300</v>
      </c>
      <c r="Y22" s="159">
        <v>127891</v>
      </c>
      <c r="Z22" s="141">
        <v>0.85</v>
      </c>
      <c r="AA22" s="225">
        <v>28977045</v>
      </c>
    </row>
    <row r="23" spans="1:27" ht="12.75">
      <c r="A23" s="138" t="s">
        <v>92</v>
      </c>
      <c r="B23" s="136"/>
      <c r="C23" s="155">
        <v>4720177</v>
      </c>
      <c r="D23" s="155"/>
      <c r="E23" s="156">
        <v>5275000</v>
      </c>
      <c r="F23" s="60">
        <v>5275000</v>
      </c>
      <c r="G23" s="60"/>
      <c r="H23" s="60"/>
      <c r="I23" s="60"/>
      <c r="J23" s="60"/>
      <c r="K23" s="60">
        <v>365012</v>
      </c>
      <c r="L23" s="60">
        <v>16666</v>
      </c>
      <c r="M23" s="60">
        <v>1735</v>
      </c>
      <c r="N23" s="60">
        <v>383413</v>
      </c>
      <c r="O23" s="60"/>
      <c r="P23" s="60"/>
      <c r="Q23" s="60"/>
      <c r="R23" s="60"/>
      <c r="S23" s="60"/>
      <c r="T23" s="60"/>
      <c r="U23" s="60"/>
      <c r="V23" s="60"/>
      <c r="W23" s="60">
        <v>383413</v>
      </c>
      <c r="X23" s="60">
        <v>1137498</v>
      </c>
      <c r="Y23" s="60">
        <v>-754085</v>
      </c>
      <c r="Z23" s="140">
        <v>-66.29</v>
      </c>
      <c r="AA23" s="62">
        <v>5275000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47819221</v>
      </c>
      <c r="D25" s="217">
        <f>+D5+D9+D15+D19+D24</f>
        <v>0</v>
      </c>
      <c r="E25" s="230">
        <f t="shared" si="4"/>
        <v>67744823</v>
      </c>
      <c r="F25" s="219">
        <f t="shared" si="4"/>
        <v>67744823</v>
      </c>
      <c r="G25" s="219">
        <f t="shared" si="4"/>
        <v>2874351</v>
      </c>
      <c r="H25" s="219">
        <f t="shared" si="4"/>
        <v>5523510</v>
      </c>
      <c r="I25" s="219">
        <f t="shared" si="4"/>
        <v>3601990</v>
      </c>
      <c r="J25" s="219">
        <f t="shared" si="4"/>
        <v>11999851</v>
      </c>
      <c r="K25" s="219">
        <f t="shared" si="4"/>
        <v>3051072</v>
      </c>
      <c r="L25" s="219">
        <f t="shared" si="4"/>
        <v>7187618</v>
      </c>
      <c r="M25" s="219">
        <f t="shared" si="4"/>
        <v>5098789</v>
      </c>
      <c r="N25" s="219">
        <f t="shared" si="4"/>
        <v>15337479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27337330</v>
      </c>
      <c r="X25" s="219">
        <f t="shared" si="4"/>
        <v>35797308</v>
      </c>
      <c r="Y25" s="219">
        <f t="shared" si="4"/>
        <v>-8459978</v>
      </c>
      <c r="Z25" s="231">
        <f>+IF(X25&lt;&gt;0,+(Y25/X25)*100,0)</f>
        <v>-23.633000559706893</v>
      </c>
      <c r="AA25" s="232">
        <f>+AA5+AA9+AA15+AA19+AA24</f>
        <v>67744823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27293290</v>
      </c>
      <c r="D28" s="155"/>
      <c r="E28" s="156">
        <v>34681913</v>
      </c>
      <c r="F28" s="60">
        <v>34681913</v>
      </c>
      <c r="G28" s="60">
        <v>2874351</v>
      </c>
      <c r="H28" s="60">
        <v>50073</v>
      </c>
      <c r="I28" s="60">
        <v>3245755</v>
      </c>
      <c r="J28" s="60">
        <v>6170179</v>
      </c>
      <c r="K28" s="60">
        <v>2584879</v>
      </c>
      <c r="L28" s="60">
        <v>3718507</v>
      </c>
      <c r="M28" s="60">
        <v>2497065</v>
      </c>
      <c r="N28" s="60">
        <v>8800451</v>
      </c>
      <c r="O28" s="60"/>
      <c r="P28" s="60"/>
      <c r="Q28" s="60"/>
      <c r="R28" s="60"/>
      <c r="S28" s="60"/>
      <c r="T28" s="60"/>
      <c r="U28" s="60"/>
      <c r="V28" s="60"/>
      <c r="W28" s="60">
        <v>14970630</v>
      </c>
      <c r="X28" s="60">
        <v>19913352</v>
      </c>
      <c r="Y28" s="60">
        <v>-4942722</v>
      </c>
      <c r="Z28" s="140">
        <v>-24.82</v>
      </c>
      <c r="AA28" s="155">
        <v>34681913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27293290</v>
      </c>
      <c r="D32" s="210">
        <f>SUM(D28:D31)</f>
        <v>0</v>
      </c>
      <c r="E32" s="211">
        <f t="shared" si="5"/>
        <v>34681913</v>
      </c>
      <c r="F32" s="77">
        <f t="shared" si="5"/>
        <v>34681913</v>
      </c>
      <c r="G32" s="77">
        <f t="shared" si="5"/>
        <v>2874351</v>
      </c>
      <c r="H32" s="77">
        <f t="shared" si="5"/>
        <v>50073</v>
      </c>
      <c r="I32" s="77">
        <f t="shared" si="5"/>
        <v>3245755</v>
      </c>
      <c r="J32" s="77">
        <f t="shared" si="5"/>
        <v>6170179</v>
      </c>
      <c r="K32" s="77">
        <f t="shared" si="5"/>
        <v>2584879</v>
      </c>
      <c r="L32" s="77">
        <f t="shared" si="5"/>
        <v>3718507</v>
      </c>
      <c r="M32" s="77">
        <f t="shared" si="5"/>
        <v>2497065</v>
      </c>
      <c r="N32" s="77">
        <f t="shared" si="5"/>
        <v>8800451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14970630</v>
      </c>
      <c r="X32" s="77">
        <f t="shared" si="5"/>
        <v>19913352</v>
      </c>
      <c r="Y32" s="77">
        <f t="shared" si="5"/>
        <v>-4942722</v>
      </c>
      <c r="Z32" s="212">
        <f>+IF(X32&lt;&gt;0,+(Y32/X32)*100,0)</f>
        <v>-24.821145129157564</v>
      </c>
      <c r="AA32" s="79">
        <f>SUM(AA28:AA31)</f>
        <v>34681913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20525931</v>
      </c>
      <c r="D35" s="155"/>
      <c r="E35" s="156">
        <v>33062910</v>
      </c>
      <c r="F35" s="60">
        <v>33062910</v>
      </c>
      <c r="G35" s="60"/>
      <c r="H35" s="60">
        <v>5473437</v>
      </c>
      <c r="I35" s="60">
        <v>356235</v>
      </c>
      <c r="J35" s="60">
        <v>5829672</v>
      </c>
      <c r="K35" s="60">
        <v>466192</v>
      </c>
      <c r="L35" s="60">
        <v>3469111</v>
      </c>
      <c r="M35" s="60">
        <v>2601724</v>
      </c>
      <c r="N35" s="60">
        <v>6537027</v>
      </c>
      <c r="O35" s="60"/>
      <c r="P35" s="60"/>
      <c r="Q35" s="60"/>
      <c r="R35" s="60"/>
      <c r="S35" s="60"/>
      <c r="T35" s="60"/>
      <c r="U35" s="60"/>
      <c r="V35" s="60"/>
      <c r="W35" s="60">
        <v>12366699</v>
      </c>
      <c r="X35" s="60">
        <v>15883956</v>
      </c>
      <c r="Y35" s="60">
        <v>-3517257</v>
      </c>
      <c r="Z35" s="140">
        <v>-22.14</v>
      </c>
      <c r="AA35" s="62">
        <v>33062910</v>
      </c>
    </row>
    <row r="36" spans="1:27" ht="12.75">
      <c r="A36" s="238" t="s">
        <v>139</v>
      </c>
      <c r="B36" s="149"/>
      <c r="C36" s="222">
        <f aca="true" t="shared" si="6" ref="C36:Y36">SUM(C32:C35)</f>
        <v>47819221</v>
      </c>
      <c r="D36" s="222">
        <f>SUM(D32:D35)</f>
        <v>0</v>
      </c>
      <c r="E36" s="218">
        <f t="shared" si="6"/>
        <v>67744823</v>
      </c>
      <c r="F36" s="220">
        <f t="shared" si="6"/>
        <v>67744823</v>
      </c>
      <c r="G36" s="220">
        <f t="shared" si="6"/>
        <v>2874351</v>
      </c>
      <c r="H36" s="220">
        <f t="shared" si="6"/>
        <v>5523510</v>
      </c>
      <c r="I36" s="220">
        <f t="shared" si="6"/>
        <v>3601990</v>
      </c>
      <c r="J36" s="220">
        <f t="shared" si="6"/>
        <v>11999851</v>
      </c>
      <c r="K36" s="220">
        <f t="shared" si="6"/>
        <v>3051071</v>
      </c>
      <c r="L36" s="220">
        <f t="shared" si="6"/>
        <v>7187618</v>
      </c>
      <c r="M36" s="220">
        <f t="shared" si="6"/>
        <v>5098789</v>
      </c>
      <c r="N36" s="220">
        <f t="shared" si="6"/>
        <v>15337478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27337329</v>
      </c>
      <c r="X36" s="220">
        <f t="shared" si="6"/>
        <v>35797308</v>
      </c>
      <c r="Y36" s="220">
        <f t="shared" si="6"/>
        <v>-8459979</v>
      </c>
      <c r="Z36" s="221">
        <f>+IF(X36&lt;&gt;0,+(Y36/X36)*100,0)</f>
        <v>-23.63300335321304</v>
      </c>
      <c r="AA36" s="239">
        <f>SUM(AA32:AA35)</f>
        <v>67744823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4260267</v>
      </c>
      <c r="D6" s="155"/>
      <c r="E6" s="59">
        <v>5356079</v>
      </c>
      <c r="F6" s="60">
        <v>5356079</v>
      </c>
      <c r="G6" s="60">
        <v>56749146</v>
      </c>
      <c r="H6" s="60">
        <v>56325123</v>
      </c>
      <c r="I6" s="60">
        <v>50586885</v>
      </c>
      <c r="J6" s="60">
        <v>50586885</v>
      </c>
      <c r="K6" s="60">
        <v>50818379</v>
      </c>
      <c r="L6" s="60">
        <v>30361249</v>
      </c>
      <c r="M6" s="60">
        <v>60745327</v>
      </c>
      <c r="N6" s="60">
        <v>60745327</v>
      </c>
      <c r="O6" s="60"/>
      <c r="P6" s="60"/>
      <c r="Q6" s="60"/>
      <c r="R6" s="60"/>
      <c r="S6" s="60"/>
      <c r="T6" s="60"/>
      <c r="U6" s="60"/>
      <c r="V6" s="60"/>
      <c r="W6" s="60">
        <v>60745327</v>
      </c>
      <c r="X6" s="60">
        <v>2678040</v>
      </c>
      <c r="Y6" s="60">
        <v>58067287</v>
      </c>
      <c r="Z6" s="140">
        <v>2168.28</v>
      </c>
      <c r="AA6" s="62">
        <v>5356079</v>
      </c>
    </row>
    <row r="7" spans="1:27" ht="12.75">
      <c r="A7" s="249" t="s">
        <v>144</v>
      </c>
      <c r="B7" s="182"/>
      <c r="C7" s="155">
        <v>90054858</v>
      </c>
      <c r="D7" s="155"/>
      <c r="E7" s="59">
        <v>48204709</v>
      </c>
      <c r="F7" s="60">
        <v>48204709</v>
      </c>
      <c r="G7" s="60">
        <v>90539153</v>
      </c>
      <c r="H7" s="60">
        <v>107206295</v>
      </c>
      <c r="I7" s="60">
        <v>101063692</v>
      </c>
      <c r="J7" s="60">
        <v>101063692</v>
      </c>
      <c r="K7" s="60">
        <v>99720292</v>
      </c>
      <c r="L7" s="60">
        <v>97275361</v>
      </c>
      <c r="M7" s="60">
        <v>129032414</v>
      </c>
      <c r="N7" s="60">
        <v>129032414</v>
      </c>
      <c r="O7" s="60"/>
      <c r="P7" s="60"/>
      <c r="Q7" s="60"/>
      <c r="R7" s="60"/>
      <c r="S7" s="60"/>
      <c r="T7" s="60"/>
      <c r="U7" s="60"/>
      <c r="V7" s="60"/>
      <c r="W7" s="60">
        <v>129032414</v>
      </c>
      <c r="X7" s="60">
        <v>24102355</v>
      </c>
      <c r="Y7" s="60">
        <v>104930059</v>
      </c>
      <c r="Z7" s="140">
        <v>435.35</v>
      </c>
      <c r="AA7" s="62">
        <v>48204709</v>
      </c>
    </row>
    <row r="8" spans="1:27" ht="12.75">
      <c r="A8" s="249" t="s">
        <v>145</v>
      </c>
      <c r="B8" s="182"/>
      <c r="C8" s="155">
        <v>51830360</v>
      </c>
      <c r="D8" s="155"/>
      <c r="E8" s="59">
        <v>42559000</v>
      </c>
      <c r="F8" s="60">
        <v>42559000</v>
      </c>
      <c r="G8" s="60">
        <v>80004694</v>
      </c>
      <c r="H8" s="60">
        <v>69545991</v>
      </c>
      <c r="I8" s="60">
        <v>171911441</v>
      </c>
      <c r="J8" s="60">
        <v>171911441</v>
      </c>
      <c r="K8" s="60">
        <v>123003390</v>
      </c>
      <c r="L8" s="60">
        <v>45800235</v>
      </c>
      <c r="M8" s="60">
        <v>44855018</v>
      </c>
      <c r="N8" s="60">
        <v>44855018</v>
      </c>
      <c r="O8" s="60"/>
      <c r="P8" s="60"/>
      <c r="Q8" s="60"/>
      <c r="R8" s="60"/>
      <c r="S8" s="60"/>
      <c r="T8" s="60"/>
      <c r="U8" s="60"/>
      <c r="V8" s="60"/>
      <c r="W8" s="60">
        <v>44855018</v>
      </c>
      <c r="X8" s="60">
        <v>21279500</v>
      </c>
      <c r="Y8" s="60">
        <v>23575518</v>
      </c>
      <c r="Z8" s="140">
        <v>110.79</v>
      </c>
      <c r="AA8" s="62">
        <v>42559000</v>
      </c>
    </row>
    <row r="9" spans="1:27" ht="12.75">
      <c r="A9" s="249" t="s">
        <v>146</v>
      </c>
      <c r="B9" s="182"/>
      <c r="C9" s="155">
        <v>49499760</v>
      </c>
      <c r="D9" s="155"/>
      <c r="E9" s="59">
        <v>31184000</v>
      </c>
      <c r="F9" s="60">
        <v>31184000</v>
      </c>
      <c r="G9" s="60">
        <v>3218808</v>
      </c>
      <c r="H9" s="60">
        <v>47590022</v>
      </c>
      <c r="I9" s="60">
        <v>24318629</v>
      </c>
      <c r="J9" s="60">
        <v>24318629</v>
      </c>
      <c r="K9" s="60">
        <v>17294289</v>
      </c>
      <c r="L9" s="60">
        <v>49499760</v>
      </c>
      <c r="M9" s="60">
        <v>49499760</v>
      </c>
      <c r="N9" s="60">
        <v>49499760</v>
      </c>
      <c r="O9" s="60"/>
      <c r="P9" s="60"/>
      <c r="Q9" s="60"/>
      <c r="R9" s="60"/>
      <c r="S9" s="60"/>
      <c r="T9" s="60"/>
      <c r="U9" s="60"/>
      <c r="V9" s="60"/>
      <c r="W9" s="60">
        <v>49499760</v>
      </c>
      <c r="X9" s="60">
        <v>15592000</v>
      </c>
      <c r="Y9" s="60">
        <v>33907760</v>
      </c>
      <c r="Z9" s="140">
        <v>217.47</v>
      </c>
      <c r="AA9" s="62">
        <v>31184000</v>
      </c>
    </row>
    <row r="10" spans="1:27" ht="12.75">
      <c r="A10" s="249" t="s">
        <v>147</v>
      </c>
      <c r="B10" s="182"/>
      <c r="C10" s="155">
        <v>3000</v>
      </c>
      <c r="D10" s="155"/>
      <c r="E10" s="59">
        <v>3000</v>
      </c>
      <c r="F10" s="60">
        <v>3000</v>
      </c>
      <c r="G10" s="159"/>
      <c r="H10" s="159">
        <v>980</v>
      </c>
      <c r="I10" s="159">
        <v>980</v>
      </c>
      <c r="J10" s="60">
        <v>980</v>
      </c>
      <c r="K10" s="159"/>
      <c r="L10" s="159">
        <v>3000</v>
      </c>
      <c r="M10" s="60">
        <v>3000</v>
      </c>
      <c r="N10" s="159">
        <v>3000</v>
      </c>
      <c r="O10" s="159"/>
      <c r="P10" s="159"/>
      <c r="Q10" s="60"/>
      <c r="R10" s="159"/>
      <c r="S10" s="159"/>
      <c r="T10" s="60"/>
      <c r="U10" s="159"/>
      <c r="V10" s="159"/>
      <c r="W10" s="159">
        <v>3000</v>
      </c>
      <c r="X10" s="60">
        <v>1500</v>
      </c>
      <c r="Y10" s="159">
        <v>1500</v>
      </c>
      <c r="Z10" s="141">
        <v>100</v>
      </c>
      <c r="AA10" s="225">
        <v>3000</v>
      </c>
    </row>
    <row r="11" spans="1:27" ht="12.75">
      <c r="A11" s="249" t="s">
        <v>148</v>
      </c>
      <c r="B11" s="182"/>
      <c r="C11" s="155">
        <v>6666181</v>
      </c>
      <c r="D11" s="155"/>
      <c r="E11" s="59">
        <v>4513498</v>
      </c>
      <c r="F11" s="60">
        <v>4513498</v>
      </c>
      <c r="G11" s="60">
        <v>4947378</v>
      </c>
      <c r="H11" s="60">
        <v>6666181</v>
      </c>
      <c r="I11" s="60">
        <v>6666181</v>
      </c>
      <c r="J11" s="60">
        <v>6666181</v>
      </c>
      <c r="K11" s="60">
        <v>6666181</v>
      </c>
      <c r="L11" s="60">
        <v>6666181</v>
      </c>
      <c r="M11" s="60">
        <v>6666181</v>
      </c>
      <c r="N11" s="60">
        <v>6666181</v>
      </c>
      <c r="O11" s="60"/>
      <c r="P11" s="60"/>
      <c r="Q11" s="60"/>
      <c r="R11" s="60"/>
      <c r="S11" s="60"/>
      <c r="T11" s="60"/>
      <c r="U11" s="60"/>
      <c r="V11" s="60"/>
      <c r="W11" s="60">
        <v>6666181</v>
      </c>
      <c r="X11" s="60">
        <v>2256749</v>
      </c>
      <c r="Y11" s="60">
        <v>4409432</v>
      </c>
      <c r="Z11" s="140">
        <v>195.39</v>
      </c>
      <c r="AA11" s="62">
        <v>4513498</v>
      </c>
    </row>
    <row r="12" spans="1:27" ht="12.75">
      <c r="A12" s="250" t="s">
        <v>56</v>
      </c>
      <c r="B12" s="251"/>
      <c r="C12" s="168">
        <f aca="true" t="shared" si="0" ref="C12:Y12">SUM(C6:C11)</f>
        <v>202314426</v>
      </c>
      <c r="D12" s="168">
        <f>SUM(D6:D11)</f>
        <v>0</v>
      </c>
      <c r="E12" s="72">
        <f t="shared" si="0"/>
        <v>131820286</v>
      </c>
      <c r="F12" s="73">
        <f t="shared" si="0"/>
        <v>131820286</v>
      </c>
      <c r="G12" s="73">
        <f t="shared" si="0"/>
        <v>235459179</v>
      </c>
      <c r="H12" s="73">
        <f t="shared" si="0"/>
        <v>287334592</v>
      </c>
      <c r="I12" s="73">
        <f t="shared" si="0"/>
        <v>354547808</v>
      </c>
      <c r="J12" s="73">
        <f t="shared" si="0"/>
        <v>354547808</v>
      </c>
      <c r="K12" s="73">
        <f t="shared" si="0"/>
        <v>297502531</v>
      </c>
      <c r="L12" s="73">
        <f t="shared" si="0"/>
        <v>229605786</v>
      </c>
      <c r="M12" s="73">
        <f t="shared" si="0"/>
        <v>290801700</v>
      </c>
      <c r="N12" s="73">
        <f t="shared" si="0"/>
        <v>290801700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290801700</v>
      </c>
      <c r="X12" s="73">
        <f t="shared" si="0"/>
        <v>65910144</v>
      </c>
      <c r="Y12" s="73">
        <f t="shared" si="0"/>
        <v>224891556</v>
      </c>
      <c r="Z12" s="170">
        <f>+IF(X12&lt;&gt;0,+(Y12/X12)*100,0)</f>
        <v>341.20932280166164</v>
      </c>
      <c r="AA12" s="74">
        <f>SUM(AA6:AA11)</f>
        <v>131820286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16000</v>
      </c>
      <c r="D15" s="155"/>
      <c r="E15" s="59">
        <v>64751</v>
      </c>
      <c r="F15" s="60">
        <v>64751</v>
      </c>
      <c r="G15" s="60"/>
      <c r="H15" s="60">
        <v>343232</v>
      </c>
      <c r="I15" s="60">
        <v>343232</v>
      </c>
      <c r="J15" s="60">
        <v>343232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32376</v>
      </c>
      <c r="Y15" s="60">
        <v>-32376</v>
      </c>
      <c r="Z15" s="140">
        <v>-100</v>
      </c>
      <c r="AA15" s="62">
        <v>64751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283612244</v>
      </c>
      <c r="D17" s="155"/>
      <c r="E17" s="59">
        <v>285199244</v>
      </c>
      <c r="F17" s="60">
        <v>285199244</v>
      </c>
      <c r="G17" s="60">
        <v>85381710</v>
      </c>
      <c r="H17" s="60">
        <v>283612244</v>
      </c>
      <c r="I17" s="60">
        <v>283612244</v>
      </c>
      <c r="J17" s="60">
        <v>283612244</v>
      </c>
      <c r="K17" s="60">
        <v>283612244</v>
      </c>
      <c r="L17" s="60">
        <v>283612244</v>
      </c>
      <c r="M17" s="60">
        <v>283612244</v>
      </c>
      <c r="N17" s="60">
        <v>283612244</v>
      </c>
      <c r="O17" s="60"/>
      <c r="P17" s="60"/>
      <c r="Q17" s="60"/>
      <c r="R17" s="60"/>
      <c r="S17" s="60"/>
      <c r="T17" s="60"/>
      <c r="U17" s="60"/>
      <c r="V17" s="60"/>
      <c r="W17" s="60">
        <v>283612244</v>
      </c>
      <c r="X17" s="60">
        <v>142599622</v>
      </c>
      <c r="Y17" s="60">
        <v>141012622</v>
      </c>
      <c r="Z17" s="140">
        <v>98.89</v>
      </c>
      <c r="AA17" s="62">
        <v>285199244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1982603128</v>
      </c>
      <c r="D19" s="155"/>
      <c r="E19" s="59">
        <v>2157628176</v>
      </c>
      <c r="F19" s="60">
        <v>2157628176</v>
      </c>
      <c r="G19" s="60">
        <v>2504940971</v>
      </c>
      <c r="H19" s="60">
        <v>1981129195</v>
      </c>
      <c r="I19" s="60">
        <v>1981129195</v>
      </c>
      <c r="J19" s="60">
        <v>1981129195</v>
      </c>
      <c r="K19" s="60">
        <v>1981129195</v>
      </c>
      <c r="L19" s="60">
        <v>1982603128</v>
      </c>
      <c r="M19" s="60">
        <v>1982603128</v>
      </c>
      <c r="N19" s="60">
        <v>1982603128</v>
      </c>
      <c r="O19" s="60"/>
      <c r="P19" s="60"/>
      <c r="Q19" s="60"/>
      <c r="R19" s="60"/>
      <c r="S19" s="60"/>
      <c r="T19" s="60"/>
      <c r="U19" s="60"/>
      <c r="V19" s="60"/>
      <c r="W19" s="60">
        <v>1982603128</v>
      </c>
      <c r="X19" s="60">
        <v>1078814088</v>
      </c>
      <c r="Y19" s="60">
        <v>903789040</v>
      </c>
      <c r="Z19" s="140">
        <v>83.78</v>
      </c>
      <c r="AA19" s="62">
        <v>2157628176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301768</v>
      </c>
      <c r="D22" s="155"/>
      <c r="E22" s="59">
        <v>62225</v>
      </c>
      <c r="F22" s="60">
        <v>62225</v>
      </c>
      <c r="G22" s="60">
        <v>158583</v>
      </c>
      <c r="H22" s="60">
        <v>301768</v>
      </c>
      <c r="I22" s="60">
        <v>301768</v>
      </c>
      <c r="J22" s="60">
        <v>301768</v>
      </c>
      <c r="K22" s="60">
        <v>301768</v>
      </c>
      <c r="L22" s="60">
        <v>301768</v>
      </c>
      <c r="M22" s="60">
        <v>301768</v>
      </c>
      <c r="N22" s="60">
        <v>301768</v>
      </c>
      <c r="O22" s="60"/>
      <c r="P22" s="60"/>
      <c r="Q22" s="60"/>
      <c r="R22" s="60"/>
      <c r="S22" s="60"/>
      <c r="T22" s="60"/>
      <c r="U22" s="60"/>
      <c r="V22" s="60"/>
      <c r="W22" s="60">
        <v>301768</v>
      </c>
      <c r="X22" s="60">
        <v>31113</v>
      </c>
      <c r="Y22" s="60">
        <v>270655</v>
      </c>
      <c r="Z22" s="140">
        <v>869.91</v>
      </c>
      <c r="AA22" s="62">
        <v>62225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>
        <v>343232</v>
      </c>
      <c r="L23" s="159">
        <v>16000</v>
      </c>
      <c r="M23" s="60">
        <v>16000</v>
      </c>
      <c r="N23" s="159">
        <v>16000</v>
      </c>
      <c r="O23" s="159"/>
      <c r="P23" s="159"/>
      <c r="Q23" s="60"/>
      <c r="R23" s="159"/>
      <c r="S23" s="159"/>
      <c r="T23" s="60"/>
      <c r="U23" s="159"/>
      <c r="V23" s="159"/>
      <c r="W23" s="159">
        <v>16000</v>
      </c>
      <c r="X23" s="60"/>
      <c r="Y23" s="159">
        <v>16000</v>
      </c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2266533140</v>
      </c>
      <c r="D24" s="168">
        <f>SUM(D15:D23)</f>
        <v>0</v>
      </c>
      <c r="E24" s="76">
        <f t="shared" si="1"/>
        <v>2442954396</v>
      </c>
      <c r="F24" s="77">
        <f t="shared" si="1"/>
        <v>2442954396</v>
      </c>
      <c r="G24" s="77">
        <f t="shared" si="1"/>
        <v>2590481264</v>
      </c>
      <c r="H24" s="77">
        <f t="shared" si="1"/>
        <v>2265386439</v>
      </c>
      <c r="I24" s="77">
        <f t="shared" si="1"/>
        <v>2265386439</v>
      </c>
      <c r="J24" s="77">
        <f t="shared" si="1"/>
        <v>2265386439</v>
      </c>
      <c r="K24" s="77">
        <f t="shared" si="1"/>
        <v>2265386439</v>
      </c>
      <c r="L24" s="77">
        <f t="shared" si="1"/>
        <v>2266533140</v>
      </c>
      <c r="M24" s="77">
        <f t="shared" si="1"/>
        <v>2266533140</v>
      </c>
      <c r="N24" s="77">
        <f t="shared" si="1"/>
        <v>2266533140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2266533140</v>
      </c>
      <c r="X24" s="77">
        <f t="shared" si="1"/>
        <v>1221477199</v>
      </c>
      <c r="Y24" s="77">
        <f t="shared" si="1"/>
        <v>1045055941</v>
      </c>
      <c r="Z24" s="212">
        <f>+IF(X24&lt;&gt;0,+(Y24/X24)*100,0)</f>
        <v>85.55672933195702</v>
      </c>
      <c r="AA24" s="79">
        <f>SUM(AA15:AA23)</f>
        <v>2442954396</v>
      </c>
    </row>
    <row r="25" spans="1:27" ht="12.75">
      <c r="A25" s="250" t="s">
        <v>159</v>
      </c>
      <c r="B25" s="251"/>
      <c r="C25" s="168">
        <f aca="true" t="shared" si="2" ref="C25:Y25">+C12+C24</f>
        <v>2468847566</v>
      </c>
      <c r="D25" s="168">
        <f>+D12+D24</f>
        <v>0</v>
      </c>
      <c r="E25" s="72">
        <f t="shared" si="2"/>
        <v>2574774682</v>
      </c>
      <c r="F25" s="73">
        <f t="shared" si="2"/>
        <v>2574774682</v>
      </c>
      <c r="G25" s="73">
        <f t="shared" si="2"/>
        <v>2825940443</v>
      </c>
      <c r="H25" s="73">
        <f t="shared" si="2"/>
        <v>2552721031</v>
      </c>
      <c r="I25" s="73">
        <f t="shared" si="2"/>
        <v>2619934247</v>
      </c>
      <c r="J25" s="73">
        <f t="shared" si="2"/>
        <v>2619934247</v>
      </c>
      <c r="K25" s="73">
        <f t="shared" si="2"/>
        <v>2562888970</v>
      </c>
      <c r="L25" s="73">
        <f t="shared" si="2"/>
        <v>2496138926</v>
      </c>
      <c r="M25" s="73">
        <f t="shared" si="2"/>
        <v>2557334840</v>
      </c>
      <c r="N25" s="73">
        <f t="shared" si="2"/>
        <v>2557334840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2557334840</v>
      </c>
      <c r="X25" s="73">
        <f t="shared" si="2"/>
        <v>1287387343</v>
      </c>
      <c r="Y25" s="73">
        <f t="shared" si="2"/>
        <v>1269947497</v>
      </c>
      <c r="Z25" s="170">
        <f>+IF(X25&lt;&gt;0,+(Y25/X25)*100,0)</f>
        <v>98.6453303199828</v>
      </c>
      <c r="AA25" s="74">
        <f>+AA12+AA24</f>
        <v>2574774682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8944035</v>
      </c>
      <c r="D30" s="155"/>
      <c r="E30" s="59">
        <v>13246996</v>
      </c>
      <c r="F30" s="60">
        <v>13246996</v>
      </c>
      <c r="G30" s="60">
        <v>7179375</v>
      </c>
      <c r="H30" s="60">
        <v>8944035</v>
      </c>
      <c r="I30" s="60">
        <v>8344015</v>
      </c>
      <c r="J30" s="60">
        <v>8344015</v>
      </c>
      <c r="K30" s="60">
        <v>8944035</v>
      </c>
      <c r="L30" s="60">
        <v>8944035</v>
      </c>
      <c r="M30" s="60">
        <v>8944035</v>
      </c>
      <c r="N30" s="60">
        <v>8944035</v>
      </c>
      <c r="O30" s="60"/>
      <c r="P30" s="60"/>
      <c r="Q30" s="60"/>
      <c r="R30" s="60"/>
      <c r="S30" s="60"/>
      <c r="T30" s="60"/>
      <c r="U30" s="60"/>
      <c r="V30" s="60"/>
      <c r="W30" s="60">
        <v>8944035</v>
      </c>
      <c r="X30" s="60">
        <v>6623498</v>
      </c>
      <c r="Y30" s="60">
        <v>2320537</v>
      </c>
      <c r="Z30" s="140">
        <v>35.03</v>
      </c>
      <c r="AA30" s="62">
        <v>13246996</v>
      </c>
    </row>
    <row r="31" spans="1:27" ht="12.75">
      <c r="A31" s="249" t="s">
        <v>163</v>
      </c>
      <c r="B31" s="182"/>
      <c r="C31" s="155">
        <v>15240869</v>
      </c>
      <c r="D31" s="155"/>
      <c r="E31" s="59">
        <v>10478553</v>
      </c>
      <c r="F31" s="60">
        <v>10478553</v>
      </c>
      <c r="G31" s="60">
        <v>10273091</v>
      </c>
      <c r="H31" s="60">
        <v>15240869</v>
      </c>
      <c r="I31" s="60">
        <v>15240869</v>
      </c>
      <c r="J31" s="60">
        <v>15240869</v>
      </c>
      <c r="K31" s="60">
        <v>15240869</v>
      </c>
      <c r="L31" s="60">
        <v>15240869</v>
      </c>
      <c r="M31" s="60">
        <v>15240869</v>
      </c>
      <c r="N31" s="60">
        <v>15240869</v>
      </c>
      <c r="O31" s="60"/>
      <c r="P31" s="60"/>
      <c r="Q31" s="60"/>
      <c r="R31" s="60"/>
      <c r="S31" s="60"/>
      <c r="T31" s="60"/>
      <c r="U31" s="60"/>
      <c r="V31" s="60"/>
      <c r="W31" s="60">
        <v>15240869</v>
      </c>
      <c r="X31" s="60">
        <v>5239277</v>
      </c>
      <c r="Y31" s="60">
        <v>10001592</v>
      </c>
      <c r="Z31" s="140">
        <v>190.9</v>
      </c>
      <c r="AA31" s="62">
        <v>10478553</v>
      </c>
    </row>
    <row r="32" spans="1:27" ht="12.75">
      <c r="A32" s="249" t="s">
        <v>164</v>
      </c>
      <c r="B32" s="182"/>
      <c r="C32" s="155">
        <v>133566150</v>
      </c>
      <c r="D32" s="155"/>
      <c r="E32" s="59">
        <v>87054449</v>
      </c>
      <c r="F32" s="60">
        <v>87054449</v>
      </c>
      <c r="G32" s="60">
        <v>100569777</v>
      </c>
      <c r="H32" s="60">
        <v>113656441</v>
      </c>
      <c r="I32" s="60">
        <v>94823304</v>
      </c>
      <c r="J32" s="60">
        <v>94823304</v>
      </c>
      <c r="K32" s="60">
        <v>91503412</v>
      </c>
      <c r="L32" s="60">
        <v>95143249</v>
      </c>
      <c r="M32" s="60">
        <v>126058508</v>
      </c>
      <c r="N32" s="60">
        <v>126058508</v>
      </c>
      <c r="O32" s="60"/>
      <c r="P32" s="60"/>
      <c r="Q32" s="60"/>
      <c r="R32" s="60"/>
      <c r="S32" s="60"/>
      <c r="T32" s="60"/>
      <c r="U32" s="60"/>
      <c r="V32" s="60"/>
      <c r="W32" s="60">
        <v>126058508</v>
      </c>
      <c r="X32" s="60">
        <v>43527225</v>
      </c>
      <c r="Y32" s="60">
        <v>82531283</v>
      </c>
      <c r="Z32" s="140">
        <v>189.61</v>
      </c>
      <c r="AA32" s="62">
        <v>87054449</v>
      </c>
    </row>
    <row r="33" spans="1:27" ht="12.75">
      <c r="A33" s="249" t="s">
        <v>165</v>
      </c>
      <c r="B33" s="182"/>
      <c r="C33" s="155">
        <v>24504611</v>
      </c>
      <c r="D33" s="155"/>
      <c r="E33" s="59">
        <v>23097154</v>
      </c>
      <c r="F33" s="60">
        <v>23097154</v>
      </c>
      <c r="G33" s="60">
        <v>39824401</v>
      </c>
      <c r="H33" s="60">
        <v>22683901</v>
      </c>
      <c r="I33" s="60">
        <v>22683901</v>
      </c>
      <c r="J33" s="60">
        <v>22683901</v>
      </c>
      <c r="K33" s="60">
        <v>22683901</v>
      </c>
      <c r="L33" s="60">
        <v>24504611</v>
      </c>
      <c r="M33" s="60">
        <v>24504611</v>
      </c>
      <c r="N33" s="60">
        <v>24504611</v>
      </c>
      <c r="O33" s="60"/>
      <c r="P33" s="60"/>
      <c r="Q33" s="60"/>
      <c r="R33" s="60"/>
      <c r="S33" s="60"/>
      <c r="T33" s="60"/>
      <c r="U33" s="60"/>
      <c r="V33" s="60"/>
      <c r="W33" s="60">
        <v>24504611</v>
      </c>
      <c r="X33" s="60">
        <v>11548577</v>
      </c>
      <c r="Y33" s="60">
        <v>12956034</v>
      </c>
      <c r="Z33" s="140">
        <v>112.19</v>
      </c>
      <c r="AA33" s="62">
        <v>23097154</v>
      </c>
    </row>
    <row r="34" spans="1:27" ht="12.75">
      <c r="A34" s="250" t="s">
        <v>58</v>
      </c>
      <c r="B34" s="251"/>
      <c r="C34" s="168">
        <f aca="true" t="shared" si="3" ref="C34:Y34">SUM(C29:C33)</f>
        <v>182255665</v>
      </c>
      <c r="D34" s="168">
        <f>SUM(D29:D33)</f>
        <v>0</v>
      </c>
      <c r="E34" s="72">
        <f t="shared" si="3"/>
        <v>133877152</v>
      </c>
      <c r="F34" s="73">
        <f t="shared" si="3"/>
        <v>133877152</v>
      </c>
      <c r="G34" s="73">
        <f t="shared" si="3"/>
        <v>157846644</v>
      </c>
      <c r="H34" s="73">
        <f t="shared" si="3"/>
        <v>160525246</v>
      </c>
      <c r="I34" s="73">
        <f t="shared" si="3"/>
        <v>141092089</v>
      </c>
      <c r="J34" s="73">
        <f t="shared" si="3"/>
        <v>141092089</v>
      </c>
      <c r="K34" s="73">
        <f t="shared" si="3"/>
        <v>138372217</v>
      </c>
      <c r="L34" s="73">
        <f t="shared" si="3"/>
        <v>143832764</v>
      </c>
      <c r="M34" s="73">
        <f t="shared" si="3"/>
        <v>174748023</v>
      </c>
      <c r="N34" s="73">
        <f t="shared" si="3"/>
        <v>174748023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174748023</v>
      </c>
      <c r="X34" s="73">
        <f t="shared" si="3"/>
        <v>66938577</v>
      </c>
      <c r="Y34" s="73">
        <f t="shared" si="3"/>
        <v>107809446</v>
      </c>
      <c r="Z34" s="170">
        <f>+IF(X34&lt;&gt;0,+(Y34/X34)*100,0)</f>
        <v>161.0572719524647</v>
      </c>
      <c r="AA34" s="74">
        <f>SUM(AA29:AA33)</f>
        <v>133877152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23600396</v>
      </c>
      <c r="D37" s="155"/>
      <c r="E37" s="59">
        <v>23112027</v>
      </c>
      <c r="F37" s="60">
        <v>23112027</v>
      </c>
      <c r="G37" s="60">
        <v>23089157</v>
      </c>
      <c r="H37" s="60">
        <v>23600396</v>
      </c>
      <c r="I37" s="60">
        <v>23600396</v>
      </c>
      <c r="J37" s="60">
        <v>23600396</v>
      </c>
      <c r="K37" s="60">
        <v>23600396</v>
      </c>
      <c r="L37" s="60">
        <v>23600396</v>
      </c>
      <c r="M37" s="60">
        <v>23600396</v>
      </c>
      <c r="N37" s="60">
        <v>23600396</v>
      </c>
      <c r="O37" s="60"/>
      <c r="P37" s="60"/>
      <c r="Q37" s="60"/>
      <c r="R37" s="60"/>
      <c r="S37" s="60"/>
      <c r="T37" s="60"/>
      <c r="U37" s="60"/>
      <c r="V37" s="60"/>
      <c r="W37" s="60">
        <v>23600396</v>
      </c>
      <c r="X37" s="60">
        <v>11556014</v>
      </c>
      <c r="Y37" s="60">
        <v>12044382</v>
      </c>
      <c r="Z37" s="140">
        <v>104.23</v>
      </c>
      <c r="AA37" s="62">
        <v>23112027</v>
      </c>
    </row>
    <row r="38" spans="1:27" ht="12.75">
      <c r="A38" s="249" t="s">
        <v>165</v>
      </c>
      <c r="B38" s="182"/>
      <c r="C38" s="155">
        <v>161980933</v>
      </c>
      <c r="D38" s="155"/>
      <c r="E38" s="59">
        <v>160132371</v>
      </c>
      <c r="F38" s="60">
        <v>160132371</v>
      </c>
      <c r="G38" s="60">
        <v>134828762</v>
      </c>
      <c r="H38" s="60">
        <v>161965669</v>
      </c>
      <c r="I38" s="60">
        <v>161965669</v>
      </c>
      <c r="J38" s="60">
        <v>161965669</v>
      </c>
      <c r="K38" s="60">
        <v>161965669</v>
      </c>
      <c r="L38" s="60">
        <v>161980933</v>
      </c>
      <c r="M38" s="60">
        <v>161980933</v>
      </c>
      <c r="N38" s="60">
        <v>161980933</v>
      </c>
      <c r="O38" s="60"/>
      <c r="P38" s="60"/>
      <c r="Q38" s="60"/>
      <c r="R38" s="60"/>
      <c r="S38" s="60"/>
      <c r="T38" s="60"/>
      <c r="U38" s="60"/>
      <c r="V38" s="60"/>
      <c r="W38" s="60">
        <v>161980933</v>
      </c>
      <c r="X38" s="60">
        <v>80066186</v>
      </c>
      <c r="Y38" s="60">
        <v>81914747</v>
      </c>
      <c r="Z38" s="140">
        <v>102.31</v>
      </c>
      <c r="AA38" s="62">
        <v>160132371</v>
      </c>
    </row>
    <row r="39" spans="1:27" ht="12.75">
      <c r="A39" s="250" t="s">
        <v>59</v>
      </c>
      <c r="B39" s="253"/>
      <c r="C39" s="168">
        <f aca="true" t="shared" si="4" ref="C39:Y39">SUM(C37:C38)</f>
        <v>185581329</v>
      </c>
      <c r="D39" s="168">
        <f>SUM(D37:D38)</f>
        <v>0</v>
      </c>
      <c r="E39" s="76">
        <f t="shared" si="4"/>
        <v>183244398</v>
      </c>
      <c r="F39" s="77">
        <f t="shared" si="4"/>
        <v>183244398</v>
      </c>
      <c r="G39" s="77">
        <f t="shared" si="4"/>
        <v>157917919</v>
      </c>
      <c r="H39" s="77">
        <f t="shared" si="4"/>
        <v>185566065</v>
      </c>
      <c r="I39" s="77">
        <f t="shared" si="4"/>
        <v>185566065</v>
      </c>
      <c r="J39" s="77">
        <f t="shared" si="4"/>
        <v>185566065</v>
      </c>
      <c r="K39" s="77">
        <f t="shared" si="4"/>
        <v>185566065</v>
      </c>
      <c r="L39" s="77">
        <f t="shared" si="4"/>
        <v>185581329</v>
      </c>
      <c r="M39" s="77">
        <f t="shared" si="4"/>
        <v>185581329</v>
      </c>
      <c r="N39" s="77">
        <f t="shared" si="4"/>
        <v>185581329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185581329</v>
      </c>
      <c r="X39" s="77">
        <f t="shared" si="4"/>
        <v>91622200</v>
      </c>
      <c r="Y39" s="77">
        <f t="shared" si="4"/>
        <v>93959129</v>
      </c>
      <c r="Z39" s="212">
        <f>+IF(X39&lt;&gt;0,+(Y39/X39)*100,0)</f>
        <v>102.55061437075295</v>
      </c>
      <c r="AA39" s="79">
        <f>SUM(AA37:AA38)</f>
        <v>183244398</v>
      </c>
    </row>
    <row r="40" spans="1:27" ht="12.75">
      <c r="A40" s="250" t="s">
        <v>167</v>
      </c>
      <c r="B40" s="251"/>
      <c r="C40" s="168">
        <f aca="true" t="shared" si="5" ref="C40:Y40">+C34+C39</f>
        <v>367836994</v>
      </c>
      <c r="D40" s="168">
        <f>+D34+D39</f>
        <v>0</v>
      </c>
      <c r="E40" s="72">
        <f t="shared" si="5"/>
        <v>317121550</v>
      </c>
      <c r="F40" s="73">
        <f t="shared" si="5"/>
        <v>317121550</v>
      </c>
      <c r="G40" s="73">
        <f t="shared" si="5"/>
        <v>315764563</v>
      </c>
      <c r="H40" s="73">
        <f t="shared" si="5"/>
        <v>346091311</v>
      </c>
      <c r="I40" s="73">
        <f t="shared" si="5"/>
        <v>326658154</v>
      </c>
      <c r="J40" s="73">
        <f t="shared" si="5"/>
        <v>326658154</v>
      </c>
      <c r="K40" s="73">
        <f t="shared" si="5"/>
        <v>323938282</v>
      </c>
      <c r="L40" s="73">
        <f t="shared" si="5"/>
        <v>329414093</v>
      </c>
      <c r="M40" s="73">
        <f t="shared" si="5"/>
        <v>360329352</v>
      </c>
      <c r="N40" s="73">
        <f t="shared" si="5"/>
        <v>360329352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360329352</v>
      </c>
      <c r="X40" s="73">
        <f t="shared" si="5"/>
        <v>158560777</v>
      </c>
      <c r="Y40" s="73">
        <f t="shared" si="5"/>
        <v>201768575</v>
      </c>
      <c r="Z40" s="170">
        <f>+IF(X40&lt;&gt;0,+(Y40/X40)*100,0)</f>
        <v>127.2499913392831</v>
      </c>
      <c r="AA40" s="74">
        <f>+AA34+AA39</f>
        <v>317121550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2101010572</v>
      </c>
      <c r="D42" s="257">
        <f>+D25-D40</f>
        <v>0</v>
      </c>
      <c r="E42" s="258">
        <f t="shared" si="6"/>
        <v>2257653132</v>
      </c>
      <c r="F42" s="259">
        <f t="shared" si="6"/>
        <v>2257653132</v>
      </c>
      <c r="G42" s="259">
        <f t="shared" si="6"/>
        <v>2510175880</v>
      </c>
      <c r="H42" s="259">
        <f t="shared" si="6"/>
        <v>2206629720</v>
      </c>
      <c r="I42" s="259">
        <f t="shared" si="6"/>
        <v>2293276093</v>
      </c>
      <c r="J42" s="259">
        <f t="shared" si="6"/>
        <v>2293276093</v>
      </c>
      <c r="K42" s="259">
        <f t="shared" si="6"/>
        <v>2238950688</v>
      </c>
      <c r="L42" s="259">
        <f t="shared" si="6"/>
        <v>2166724833</v>
      </c>
      <c r="M42" s="259">
        <f t="shared" si="6"/>
        <v>2197005488</v>
      </c>
      <c r="N42" s="259">
        <f t="shared" si="6"/>
        <v>2197005488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2197005488</v>
      </c>
      <c r="X42" s="259">
        <f t="shared" si="6"/>
        <v>1128826566</v>
      </c>
      <c r="Y42" s="259">
        <f t="shared" si="6"/>
        <v>1068178922</v>
      </c>
      <c r="Z42" s="260">
        <f>+IF(X42&lt;&gt;0,+(Y42/X42)*100,0)</f>
        <v>94.62737272255161</v>
      </c>
      <c r="AA42" s="261">
        <f>+AA25-AA40</f>
        <v>2257653132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2101010573</v>
      </c>
      <c r="D45" s="155"/>
      <c r="E45" s="59">
        <v>2257653133</v>
      </c>
      <c r="F45" s="60">
        <v>2257653133</v>
      </c>
      <c r="G45" s="60">
        <v>2510175879</v>
      </c>
      <c r="H45" s="60">
        <v>2206629721</v>
      </c>
      <c r="I45" s="60">
        <v>2293276093</v>
      </c>
      <c r="J45" s="60">
        <v>2293276093</v>
      </c>
      <c r="K45" s="60">
        <v>2238950688</v>
      </c>
      <c r="L45" s="60">
        <v>2166724835</v>
      </c>
      <c r="M45" s="60">
        <v>2197005489</v>
      </c>
      <c r="N45" s="60">
        <v>2197005489</v>
      </c>
      <c r="O45" s="60"/>
      <c r="P45" s="60"/>
      <c r="Q45" s="60"/>
      <c r="R45" s="60"/>
      <c r="S45" s="60"/>
      <c r="T45" s="60"/>
      <c r="U45" s="60"/>
      <c r="V45" s="60"/>
      <c r="W45" s="60">
        <v>2197005489</v>
      </c>
      <c r="X45" s="60">
        <v>1128826567</v>
      </c>
      <c r="Y45" s="60">
        <v>1068178922</v>
      </c>
      <c r="Z45" s="139">
        <v>94.63</v>
      </c>
      <c r="AA45" s="62">
        <v>2257653133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2101010573</v>
      </c>
      <c r="D48" s="217">
        <f>SUM(D45:D47)</f>
        <v>0</v>
      </c>
      <c r="E48" s="264">
        <f t="shared" si="7"/>
        <v>2257653133</v>
      </c>
      <c r="F48" s="219">
        <f t="shared" si="7"/>
        <v>2257653133</v>
      </c>
      <c r="G48" s="219">
        <f t="shared" si="7"/>
        <v>2510175879</v>
      </c>
      <c r="H48" s="219">
        <f t="shared" si="7"/>
        <v>2206629721</v>
      </c>
      <c r="I48" s="219">
        <f t="shared" si="7"/>
        <v>2293276093</v>
      </c>
      <c r="J48" s="219">
        <f t="shared" si="7"/>
        <v>2293276093</v>
      </c>
      <c r="K48" s="219">
        <f t="shared" si="7"/>
        <v>2238950688</v>
      </c>
      <c r="L48" s="219">
        <f t="shared" si="7"/>
        <v>2166724835</v>
      </c>
      <c r="M48" s="219">
        <f t="shared" si="7"/>
        <v>2197005489</v>
      </c>
      <c r="N48" s="219">
        <f t="shared" si="7"/>
        <v>2197005489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2197005489</v>
      </c>
      <c r="X48" s="219">
        <f t="shared" si="7"/>
        <v>1128826567</v>
      </c>
      <c r="Y48" s="219">
        <f t="shared" si="7"/>
        <v>1068178922</v>
      </c>
      <c r="Z48" s="265">
        <f>+IF(X48&lt;&gt;0,+(Y48/X48)*100,0)</f>
        <v>94.62737263872351</v>
      </c>
      <c r="AA48" s="232">
        <f>SUM(AA45:AA47)</f>
        <v>2257653133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159940086</v>
      </c>
      <c r="D6" s="155"/>
      <c r="E6" s="59">
        <v>164392597</v>
      </c>
      <c r="F6" s="60">
        <v>164392597</v>
      </c>
      <c r="G6" s="60">
        <v>8161263</v>
      </c>
      <c r="H6" s="60">
        <v>35809506</v>
      </c>
      <c r="I6" s="60">
        <v>20823147</v>
      </c>
      <c r="J6" s="60">
        <v>64793916</v>
      </c>
      <c r="K6" s="60">
        <v>15978831</v>
      </c>
      <c r="L6" s="60">
        <v>15273775</v>
      </c>
      <c r="M6" s="60">
        <v>12254418</v>
      </c>
      <c r="N6" s="60">
        <v>43507024</v>
      </c>
      <c r="O6" s="60"/>
      <c r="P6" s="60"/>
      <c r="Q6" s="60"/>
      <c r="R6" s="60"/>
      <c r="S6" s="60"/>
      <c r="T6" s="60"/>
      <c r="U6" s="60"/>
      <c r="V6" s="60"/>
      <c r="W6" s="60">
        <v>108300940</v>
      </c>
      <c r="X6" s="60">
        <v>89218430</v>
      </c>
      <c r="Y6" s="60">
        <v>19082510</v>
      </c>
      <c r="Z6" s="140">
        <v>21.39</v>
      </c>
      <c r="AA6" s="62">
        <v>164392597</v>
      </c>
    </row>
    <row r="7" spans="1:27" ht="12.75">
      <c r="A7" s="249" t="s">
        <v>32</v>
      </c>
      <c r="B7" s="182"/>
      <c r="C7" s="155">
        <v>331659159</v>
      </c>
      <c r="D7" s="155"/>
      <c r="E7" s="59">
        <v>372089678</v>
      </c>
      <c r="F7" s="60">
        <v>372089678</v>
      </c>
      <c r="G7" s="60">
        <v>36266438</v>
      </c>
      <c r="H7" s="60">
        <v>43376964</v>
      </c>
      <c r="I7" s="60">
        <v>34002018</v>
      </c>
      <c r="J7" s="60">
        <v>113645420</v>
      </c>
      <c r="K7" s="60">
        <v>34603271</v>
      </c>
      <c r="L7" s="60">
        <v>32011661</v>
      </c>
      <c r="M7" s="60">
        <v>33434287</v>
      </c>
      <c r="N7" s="60">
        <v>100049219</v>
      </c>
      <c r="O7" s="60"/>
      <c r="P7" s="60"/>
      <c r="Q7" s="60"/>
      <c r="R7" s="60"/>
      <c r="S7" s="60"/>
      <c r="T7" s="60"/>
      <c r="U7" s="60"/>
      <c r="V7" s="60"/>
      <c r="W7" s="60">
        <v>213694639</v>
      </c>
      <c r="X7" s="60">
        <v>201938881</v>
      </c>
      <c r="Y7" s="60">
        <v>11755758</v>
      </c>
      <c r="Z7" s="140">
        <v>5.82</v>
      </c>
      <c r="AA7" s="62">
        <v>372089678</v>
      </c>
    </row>
    <row r="8" spans="1:27" ht="12.75">
      <c r="A8" s="249" t="s">
        <v>178</v>
      </c>
      <c r="B8" s="182"/>
      <c r="C8" s="155">
        <v>24394165</v>
      </c>
      <c r="D8" s="155"/>
      <c r="E8" s="59">
        <v>30689007</v>
      </c>
      <c r="F8" s="60">
        <v>30689007</v>
      </c>
      <c r="G8" s="60">
        <v>409197</v>
      </c>
      <c r="H8" s="60">
        <v>1236747</v>
      </c>
      <c r="I8" s="60">
        <v>5367326</v>
      </c>
      <c r="J8" s="60">
        <v>7013270</v>
      </c>
      <c r="K8" s="60">
        <v>10863145</v>
      </c>
      <c r="L8" s="60">
        <v>5874430</v>
      </c>
      <c r="M8" s="60">
        <v>4019030</v>
      </c>
      <c r="N8" s="60">
        <v>20756605</v>
      </c>
      <c r="O8" s="60"/>
      <c r="P8" s="60"/>
      <c r="Q8" s="60"/>
      <c r="R8" s="60"/>
      <c r="S8" s="60"/>
      <c r="T8" s="60"/>
      <c r="U8" s="60"/>
      <c r="V8" s="60"/>
      <c r="W8" s="60">
        <v>27769875</v>
      </c>
      <c r="X8" s="60">
        <v>16655405</v>
      </c>
      <c r="Y8" s="60">
        <v>11114470</v>
      </c>
      <c r="Z8" s="140">
        <v>66.73</v>
      </c>
      <c r="AA8" s="62">
        <v>30689007</v>
      </c>
    </row>
    <row r="9" spans="1:27" ht="12.75">
      <c r="A9" s="249" t="s">
        <v>179</v>
      </c>
      <c r="B9" s="182"/>
      <c r="C9" s="155">
        <v>108897379</v>
      </c>
      <c r="D9" s="155"/>
      <c r="E9" s="59">
        <v>123618289</v>
      </c>
      <c r="F9" s="60">
        <v>123618289</v>
      </c>
      <c r="G9" s="60">
        <v>47146000</v>
      </c>
      <c r="H9" s="60">
        <v>2642750</v>
      </c>
      <c r="I9" s="60"/>
      <c r="J9" s="60">
        <v>49788750</v>
      </c>
      <c r="K9" s="60">
        <v>617750</v>
      </c>
      <c r="L9" s="60">
        <v>1438093</v>
      </c>
      <c r="M9" s="60">
        <v>74717000</v>
      </c>
      <c r="N9" s="60">
        <v>76772843</v>
      </c>
      <c r="O9" s="60"/>
      <c r="P9" s="60"/>
      <c r="Q9" s="60"/>
      <c r="R9" s="60"/>
      <c r="S9" s="60"/>
      <c r="T9" s="60"/>
      <c r="U9" s="60"/>
      <c r="V9" s="60"/>
      <c r="W9" s="60">
        <v>126561593</v>
      </c>
      <c r="X9" s="60">
        <v>84614932</v>
      </c>
      <c r="Y9" s="60">
        <v>41946661</v>
      </c>
      <c r="Z9" s="140">
        <v>49.57</v>
      </c>
      <c r="AA9" s="62">
        <v>123618289</v>
      </c>
    </row>
    <row r="10" spans="1:27" ht="12.75">
      <c r="A10" s="249" t="s">
        <v>180</v>
      </c>
      <c r="B10" s="182"/>
      <c r="C10" s="155">
        <v>36027465</v>
      </c>
      <c r="D10" s="155"/>
      <c r="E10" s="59">
        <v>39826701</v>
      </c>
      <c r="F10" s="60">
        <v>39826701</v>
      </c>
      <c r="G10" s="60">
        <v>14364000</v>
      </c>
      <c r="H10" s="60"/>
      <c r="I10" s="60"/>
      <c r="J10" s="60">
        <v>14364000</v>
      </c>
      <c r="K10" s="60">
        <v>3200000</v>
      </c>
      <c r="L10" s="60"/>
      <c r="M10" s="60">
        <v>10906000</v>
      </c>
      <c r="N10" s="60">
        <v>14106000</v>
      </c>
      <c r="O10" s="60"/>
      <c r="P10" s="60"/>
      <c r="Q10" s="60"/>
      <c r="R10" s="60"/>
      <c r="S10" s="60"/>
      <c r="T10" s="60"/>
      <c r="U10" s="60"/>
      <c r="V10" s="60"/>
      <c r="W10" s="60">
        <v>28470000</v>
      </c>
      <c r="X10" s="60">
        <v>29951134</v>
      </c>
      <c r="Y10" s="60">
        <v>-1481134</v>
      </c>
      <c r="Z10" s="140">
        <v>-4.95</v>
      </c>
      <c r="AA10" s="62">
        <v>39826701</v>
      </c>
    </row>
    <row r="11" spans="1:27" ht="12.75">
      <c r="A11" s="249" t="s">
        <v>181</v>
      </c>
      <c r="B11" s="182"/>
      <c r="C11" s="155">
        <v>8751748</v>
      </c>
      <c r="D11" s="155"/>
      <c r="E11" s="59">
        <v>21497900</v>
      </c>
      <c r="F11" s="60">
        <v>21497900</v>
      </c>
      <c r="G11" s="60">
        <v>1333419</v>
      </c>
      <c r="H11" s="60">
        <v>1396808</v>
      </c>
      <c r="I11" s="60">
        <v>770190</v>
      </c>
      <c r="J11" s="60">
        <v>3500417</v>
      </c>
      <c r="K11" s="60">
        <v>1458385</v>
      </c>
      <c r="L11" s="60">
        <v>1437503</v>
      </c>
      <c r="M11" s="60">
        <v>1630354</v>
      </c>
      <c r="N11" s="60">
        <v>4526242</v>
      </c>
      <c r="O11" s="60"/>
      <c r="P11" s="60"/>
      <c r="Q11" s="60"/>
      <c r="R11" s="60"/>
      <c r="S11" s="60"/>
      <c r="T11" s="60"/>
      <c r="U11" s="60"/>
      <c r="V11" s="60"/>
      <c r="W11" s="60">
        <v>8026659</v>
      </c>
      <c r="X11" s="60">
        <v>11667246</v>
      </c>
      <c r="Y11" s="60">
        <v>-3640587</v>
      </c>
      <c r="Z11" s="140">
        <v>-31.2</v>
      </c>
      <c r="AA11" s="62">
        <v>21497900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-599304326</v>
      </c>
      <c r="D14" s="155"/>
      <c r="E14" s="59">
        <v>-674270389</v>
      </c>
      <c r="F14" s="60">
        <v>-674270389</v>
      </c>
      <c r="G14" s="60">
        <v>-50551218</v>
      </c>
      <c r="H14" s="60">
        <v>-61017618</v>
      </c>
      <c r="I14" s="60">
        <v>-67851234</v>
      </c>
      <c r="J14" s="60">
        <v>-179420070</v>
      </c>
      <c r="K14" s="60">
        <v>-63474556</v>
      </c>
      <c r="L14" s="60">
        <v>-69821763</v>
      </c>
      <c r="M14" s="60">
        <v>-68106348</v>
      </c>
      <c r="N14" s="60">
        <v>-201402667</v>
      </c>
      <c r="O14" s="60"/>
      <c r="P14" s="60"/>
      <c r="Q14" s="60"/>
      <c r="R14" s="60"/>
      <c r="S14" s="60"/>
      <c r="T14" s="60"/>
      <c r="U14" s="60"/>
      <c r="V14" s="60"/>
      <c r="W14" s="60">
        <v>-380822737</v>
      </c>
      <c r="X14" s="60">
        <v>-346750857</v>
      </c>
      <c r="Y14" s="60">
        <v>-34071880</v>
      </c>
      <c r="Z14" s="140">
        <v>9.83</v>
      </c>
      <c r="AA14" s="62">
        <v>-674270389</v>
      </c>
    </row>
    <row r="15" spans="1:27" ht="12.75">
      <c r="A15" s="249" t="s">
        <v>40</v>
      </c>
      <c r="B15" s="182"/>
      <c r="C15" s="155">
        <v>-5073469</v>
      </c>
      <c r="D15" s="155"/>
      <c r="E15" s="59">
        <v>-3020628</v>
      </c>
      <c r="F15" s="60">
        <v>-3020628</v>
      </c>
      <c r="G15" s="60">
        <v>-282156</v>
      </c>
      <c r="H15" s="60">
        <v>-282156</v>
      </c>
      <c r="I15" s="60">
        <v>-249981</v>
      </c>
      <c r="J15" s="60">
        <v>-814293</v>
      </c>
      <c r="K15" s="60">
        <v>-288555</v>
      </c>
      <c r="L15" s="60">
        <v>-115983</v>
      </c>
      <c r="M15" s="60">
        <v>-260107</v>
      </c>
      <c r="N15" s="60">
        <v>-664645</v>
      </c>
      <c r="O15" s="60"/>
      <c r="P15" s="60"/>
      <c r="Q15" s="60"/>
      <c r="R15" s="60"/>
      <c r="S15" s="60"/>
      <c r="T15" s="60"/>
      <c r="U15" s="60"/>
      <c r="V15" s="60"/>
      <c r="W15" s="60">
        <v>-1478938</v>
      </c>
      <c r="X15" s="60">
        <v>-1510314</v>
      </c>
      <c r="Y15" s="60">
        <v>31376</v>
      </c>
      <c r="Z15" s="140">
        <v>-2.08</v>
      </c>
      <c r="AA15" s="62">
        <v>-3020628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65292207</v>
      </c>
      <c r="D17" s="168">
        <f t="shared" si="0"/>
        <v>0</v>
      </c>
      <c r="E17" s="72">
        <f t="shared" si="0"/>
        <v>74823155</v>
      </c>
      <c r="F17" s="73">
        <f t="shared" si="0"/>
        <v>74823155</v>
      </c>
      <c r="G17" s="73">
        <f t="shared" si="0"/>
        <v>56846943</v>
      </c>
      <c r="H17" s="73">
        <f t="shared" si="0"/>
        <v>23163001</v>
      </c>
      <c r="I17" s="73">
        <f t="shared" si="0"/>
        <v>-7138534</v>
      </c>
      <c r="J17" s="73">
        <f t="shared" si="0"/>
        <v>72871410</v>
      </c>
      <c r="K17" s="73">
        <f t="shared" si="0"/>
        <v>2958271</v>
      </c>
      <c r="L17" s="73">
        <f t="shared" si="0"/>
        <v>-13902284</v>
      </c>
      <c r="M17" s="73">
        <f t="shared" si="0"/>
        <v>68594634</v>
      </c>
      <c r="N17" s="73">
        <f t="shared" si="0"/>
        <v>57650621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130522031</v>
      </c>
      <c r="X17" s="73">
        <f t="shared" si="0"/>
        <v>85784857</v>
      </c>
      <c r="Y17" s="73">
        <f t="shared" si="0"/>
        <v>44737174</v>
      </c>
      <c r="Z17" s="170">
        <f>+IF(X17&lt;&gt;0,+(Y17/X17)*100,0)</f>
        <v>52.150432564106275</v>
      </c>
      <c r="AA17" s="74">
        <f>SUM(AA6:AA16)</f>
        <v>74823155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885959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>
        <v>48751</v>
      </c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-47542831</v>
      </c>
      <c r="D26" s="155"/>
      <c r="E26" s="59">
        <v>-67744825</v>
      </c>
      <c r="F26" s="60">
        <v>-67744825</v>
      </c>
      <c r="G26" s="60">
        <v>-3305504</v>
      </c>
      <c r="H26" s="60">
        <v>-6352037</v>
      </c>
      <c r="I26" s="60">
        <v>-4142288</v>
      </c>
      <c r="J26" s="60">
        <v>-13799829</v>
      </c>
      <c r="K26" s="60">
        <v>-3508732</v>
      </c>
      <c r="L26" s="60">
        <v>-8265759</v>
      </c>
      <c r="M26" s="60">
        <v>-5863609</v>
      </c>
      <c r="N26" s="60">
        <v>-17638100</v>
      </c>
      <c r="O26" s="60"/>
      <c r="P26" s="60"/>
      <c r="Q26" s="60"/>
      <c r="R26" s="60"/>
      <c r="S26" s="60"/>
      <c r="T26" s="60"/>
      <c r="U26" s="60"/>
      <c r="V26" s="60"/>
      <c r="W26" s="60">
        <v>-31437929</v>
      </c>
      <c r="X26" s="60">
        <v>-23444528</v>
      </c>
      <c r="Y26" s="60">
        <v>-7993401</v>
      </c>
      <c r="Z26" s="140">
        <v>34.09</v>
      </c>
      <c r="AA26" s="62">
        <v>-67744825</v>
      </c>
    </row>
    <row r="27" spans="1:27" ht="12.75">
      <c r="A27" s="250" t="s">
        <v>192</v>
      </c>
      <c r="B27" s="251"/>
      <c r="C27" s="168">
        <f aca="true" t="shared" si="1" ref="C27:Y27">SUM(C21:C26)</f>
        <v>-46608121</v>
      </c>
      <c r="D27" s="168">
        <f>SUM(D21:D26)</f>
        <v>0</v>
      </c>
      <c r="E27" s="72">
        <f t="shared" si="1"/>
        <v>-67744825</v>
      </c>
      <c r="F27" s="73">
        <f t="shared" si="1"/>
        <v>-67744825</v>
      </c>
      <c r="G27" s="73">
        <f t="shared" si="1"/>
        <v>-3305504</v>
      </c>
      <c r="H27" s="73">
        <f t="shared" si="1"/>
        <v>-6352037</v>
      </c>
      <c r="I27" s="73">
        <f t="shared" si="1"/>
        <v>-4142288</v>
      </c>
      <c r="J27" s="73">
        <f t="shared" si="1"/>
        <v>-13799829</v>
      </c>
      <c r="K27" s="73">
        <f t="shared" si="1"/>
        <v>-3508732</v>
      </c>
      <c r="L27" s="73">
        <f t="shared" si="1"/>
        <v>-8265759</v>
      </c>
      <c r="M27" s="73">
        <f t="shared" si="1"/>
        <v>-5863609</v>
      </c>
      <c r="N27" s="73">
        <f t="shared" si="1"/>
        <v>-17638100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-31437929</v>
      </c>
      <c r="X27" s="73">
        <f t="shared" si="1"/>
        <v>-23444528</v>
      </c>
      <c r="Y27" s="73">
        <f t="shared" si="1"/>
        <v>-7993401</v>
      </c>
      <c r="Z27" s="170">
        <f>+IF(X27&lt;&gt;0,+(Y27/X27)*100,0)</f>
        <v>34.0949538416811</v>
      </c>
      <c r="AA27" s="74">
        <f>SUM(AA21:AA26)</f>
        <v>-67744825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-8622667</v>
      </c>
      <c r="D35" s="155"/>
      <c r="E35" s="59">
        <v>-13246993</v>
      </c>
      <c r="F35" s="60">
        <v>-13246993</v>
      </c>
      <c r="G35" s="60">
        <v>-567844</v>
      </c>
      <c r="H35" s="60">
        <v>-567844</v>
      </c>
      <c r="I35" s="60">
        <v>-600019</v>
      </c>
      <c r="J35" s="60">
        <v>-1735707</v>
      </c>
      <c r="K35" s="60">
        <v>-561445</v>
      </c>
      <c r="L35" s="60">
        <v>-734017</v>
      </c>
      <c r="M35" s="60">
        <v>-589893</v>
      </c>
      <c r="N35" s="60">
        <v>-1885355</v>
      </c>
      <c r="O35" s="60"/>
      <c r="P35" s="60"/>
      <c r="Q35" s="60"/>
      <c r="R35" s="60"/>
      <c r="S35" s="60"/>
      <c r="T35" s="60"/>
      <c r="U35" s="60"/>
      <c r="V35" s="60"/>
      <c r="W35" s="60">
        <v>-3621062</v>
      </c>
      <c r="X35" s="60">
        <v>-4095321</v>
      </c>
      <c r="Y35" s="60">
        <v>474259</v>
      </c>
      <c r="Z35" s="140">
        <v>-11.58</v>
      </c>
      <c r="AA35" s="62">
        <v>-13246993</v>
      </c>
    </row>
    <row r="36" spans="1:27" ht="12.75">
      <c r="A36" s="250" t="s">
        <v>198</v>
      </c>
      <c r="B36" s="251"/>
      <c r="C36" s="168">
        <f aca="true" t="shared" si="2" ref="C36:Y36">SUM(C31:C35)</f>
        <v>-8622667</v>
      </c>
      <c r="D36" s="168">
        <f>SUM(D31:D35)</f>
        <v>0</v>
      </c>
      <c r="E36" s="72">
        <f t="shared" si="2"/>
        <v>-13246993</v>
      </c>
      <c r="F36" s="73">
        <f t="shared" si="2"/>
        <v>-13246993</v>
      </c>
      <c r="G36" s="73">
        <f t="shared" si="2"/>
        <v>-567844</v>
      </c>
      <c r="H36" s="73">
        <f t="shared" si="2"/>
        <v>-567844</v>
      </c>
      <c r="I36" s="73">
        <f t="shared" si="2"/>
        <v>-600019</v>
      </c>
      <c r="J36" s="73">
        <f t="shared" si="2"/>
        <v>-1735707</v>
      </c>
      <c r="K36" s="73">
        <f t="shared" si="2"/>
        <v>-561445</v>
      </c>
      <c r="L36" s="73">
        <f t="shared" si="2"/>
        <v>-734017</v>
      </c>
      <c r="M36" s="73">
        <f t="shared" si="2"/>
        <v>-589893</v>
      </c>
      <c r="N36" s="73">
        <f t="shared" si="2"/>
        <v>-1885355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-3621062</v>
      </c>
      <c r="X36" s="73">
        <f t="shared" si="2"/>
        <v>-4095321</v>
      </c>
      <c r="Y36" s="73">
        <f t="shared" si="2"/>
        <v>474259</v>
      </c>
      <c r="Z36" s="170">
        <f>+IF(X36&lt;&gt;0,+(Y36/X36)*100,0)</f>
        <v>-11.5805085852855</v>
      </c>
      <c r="AA36" s="74">
        <f>SUM(AA31:AA35)</f>
        <v>-13246993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10061419</v>
      </c>
      <c r="D38" s="153">
        <f>+D17+D27+D36</f>
        <v>0</v>
      </c>
      <c r="E38" s="99">
        <f t="shared" si="3"/>
        <v>-6168663</v>
      </c>
      <c r="F38" s="100">
        <f t="shared" si="3"/>
        <v>-6168663</v>
      </c>
      <c r="G38" s="100">
        <f t="shared" si="3"/>
        <v>52973595</v>
      </c>
      <c r="H38" s="100">
        <f t="shared" si="3"/>
        <v>16243120</v>
      </c>
      <c r="I38" s="100">
        <f t="shared" si="3"/>
        <v>-11880841</v>
      </c>
      <c r="J38" s="100">
        <f t="shared" si="3"/>
        <v>57335874</v>
      </c>
      <c r="K38" s="100">
        <f t="shared" si="3"/>
        <v>-1111906</v>
      </c>
      <c r="L38" s="100">
        <f t="shared" si="3"/>
        <v>-22902060</v>
      </c>
      <c r="M38" s="100">
        <f t="shared" si="3"/>
        <v>62141132</v>
      </c>
      <c r="N38" s="100">
        <f t="shared" si="3"/>
        <v>38127166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95463040</v>
      </c>
      <c r="X38" s="100">
        <f t="shared" si="3"/>
        <v>58245008</v>
      </c>
      <c r="Y38" s="100">
        <f t="shared" si="3"/>
        <v>37218032</v>
      </c>
      <c r="Z38" s="137">
        <f>+IF(X38&lt;&gt;0,+(Y38/X38)*100,0)</f>
        <v>63.899093292252616</v>
      </c>
      <c r="AA38" s="102">
        <f>+AA17+AA27+AA36</f>
        <v>-6168663</v>
      </c>
    </row>
    <row r="39" spans="1:27" ht="12.75">
      <c r="A39" s="249" t="s">
        <v>200</v>
      </c>
      <c r="B39" s="182"/>
      <c r="C39" s="153">
        <v>84253706</v>
      </c>
      <c r="D39" s="153"/>
      <c r="E39" s="99">
        <v>59729452</v>
      </c>
      <c r="F39" s="100">
        <v>59729452</v>
      </c>
      <c r="G39" s="100">
        <v>94314703</v>
      </c>
      <c r="H39" s="100">
        <v>147288298</v>
      </c>
      <c r="I39" s="100">
        <v>163531418</v>
      </c>
      <c r="J39" s="100">
        <v>94314703</v>
      </c>
      <c r="K39" s="100">
        <v>151650577</v>
      </c>
      <c r="L39" s="100">
        <v>150538671</v>
      </c>
      <c r="M39" s="100">
        <v>127636611</v>
      </c>
      <c r="N39" s="100">
        <v>151650577</v>
      </c>
      <c r="O39" s="100"/>
      <c r="P39" s="100"/>
      <c r="Q39" s="100"/>
      <c r="R39" s="100"/>
      <c r="S39" s="100"/>
      <c r="T39" s="100"/>
      <c r="U39" s="100"/>
      <c r="V39" s="100"/>
      <c r="W39" s="100">
        <v>94314703</v>
      </c>
      <c r="X39" s="100">
        <v>59729452</v>
      </c>
      <c r="Y39" s="100">
        <v>34585251</v>
      </c>
      <c r="Z39" s="137">
        <v>57.9</v>
      </c>
      <c r="AA39" s="102">
        <v>59729452</v>
      </c>
    </row>
    <row r="40" spans="1:27" ht="12.75">
      <c r="A40" s="269" t="s">
        <v>201</v>
      </c>
      <c r="B40" s="256"/>
      <c r="C40" s="257">
        <v>94315124</v>
      </c>
      <c r="D40" s="257"/>
      <c r="E40" s="258">
        <v>53560791</v>
      </c>
      <c r="F40" s="259">
        <v>53560791</v>
      </c>
      <c r="G40" s="259">
        <v>147288298</v>
      </c>
      <c r="H40" s="259">
        <v>163531418</v>
      </c>
      <c r="I40" s="259">
        <v>151650577</v>
      </c>
      <c r="J40" s="259">
        <v>151650577</v>
      </c>
      <c r="K40" s="259">
        <v>150538671</v>
      </c>
      <c r="L40" s="259">
        <v>127636611</v>
      </c>
      <c r="M40" s="259">
        <v>189777743</v>
      </c>
      <c r="N40" s="259">
        <v>189777743</v>
      </c>
      <c r="O40" s="259"/>
      <c r="P40" s="259"/>
      <c r="Q40" s="259"/>
      <c r="R40" s="259"/>
      <c r="S40" s="259"/>
      <c r="T40" s="259"/>
      <c r="U40" s="259"/>
      <c r="V40" s="259"/>
      <c r="W40" s="259">
        <v>189777743</v>
      </c>
      <c r="X40" s="259">
        <v>117974462</v>
      </c>
      <c r="Y40" s="259">
        <v>71803281</v>
      </c>
      <c r="Z40" s="260">
        <v>60.86</v>
      </c>
      <c r="AA40" s="261">
        <v>53560791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47819221</v>
      </c>
      <c r="D5" s="200">
        <f t="shared" si="0"/>
        <v>0</v>
      </c>
      <c r="E5" s="106">
        <f t="shared" si="0"/>
        <v>28898213</v>
      </c>
      <c r="F5" s="106">
        <f t="shared" si="0"/>
        <v>28898213</v>
      </c>
      <c r="G5" s="106">
        <f t="shared" si="0"/>
        <v>0</v>
      </c>
      <c r="H5" s="106">
        <f t="shared" si="0"/>
        <v>5466012</v>
      </c>
      <c r="I5" s="106">
        <f t="shared" si="0"/>
        <v>338910</v>
      </c>
      <c r="J5" s="106">
        <f t="shared" si="0"/>
        <v>5804922</v>
      </c>
      <c r="K5" s="106">
        <f t="shared" si="0"/>
        <v>3051072</v>
      </c>
      <c r="L5" s="106">
        <f t="shared" si="0"/>
        <v>2644297</v>
      </c>
      <c r="M5" s="106">
        <f t="shared" si="0"/>
        <v>299297</v>
      </c>
      <c r="N5" s="106">
        <f t="shared" si="0"/>
        <v>5994666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11799588</v>
      </c>
      <c r="X5" s="106">
        <f t="shared" si="0"/>
        <v>14449107</v>
      </c>
      <c r="Y5" s="106">
        <f t="shared" si="0"/>
        <v>-2649519</v>
      </c>
      <c r="Z5" s="201">
        <f>+IF(X5&lt;&gt;0,+(Y5/X5)*100,0)</f>
        <v>-18.33690483432644</v>
      </c>
      <c r="AA5" s="199">
        <f>SUM(AA11:AA18)</f>
        <v>28898213</v>
      </c>
    </row>
    <row r="6" spans="1:27" ht="12.75">
      <c r="A6" s="291" t="s">
        <v>206</v>
      </c>
      <c r="B6" s="142"/>
      <c r="C6" s="62">
        <v>40262</v>
      </c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207</v>
      </c>
      <c r="B7" s="142"/>
      <c r="C7" s="62">
        <v>3475391</v>
      </c>
      <c r="D7" s="156"/>
      <c r="E7" s="60">
        <v>4000000</v>
      </c>
      <c r="F7" s="60">
        <v>4000000</v>
      </c>
      <c r="G7" s="60"/>
      <c r="H7" s="60">
        <v>1922729</v>
      </c>
      <c r="I7" s="60"/>
      <c r="J7" s="60">
        <v>1922729</v>
      </c>
      <c r="K7" s="60">
        <v>89542</v>
      </c>
      <c r="L7" s="60">
        <v>200726</v>
      </c>
      <c r="M7" s="60">
        <v>18024</v>
      </c>
      <c r="N7" s="60">
        <v>308292</v>
      </c>
      <c r="O7" s="60"/>
      <c r="P7" s="60"/>
      <c r="Q7" s="60"/>
      <c r="R7" s="60"/>
      <c r="S7" s="60"/>
      <c r="T7" s="60"/>
      <c r="U7" s="60"/>
      <c r="V7" s="60"/>
      <c r="W7" s="60">
        <v>2231021</v>
      </c>
      <c r="X7" s="60">
        <v>2000000</v>
      </c>
      <c r="Y7" s="60">
        <v>231021</v>
      </c>
      <c r="Z7" s="140">
        <v>11.55</v>
      </c>
      <c r="AA7" s="155">
        <v>4000000</v>
      </c>
    </row>
    <row r="8" spans="1:27" ht="12.75">
      <c r="A8" s="291" t="s">
        <v>208</v>
      </c>
      <c r="B8" s="142"/>
      <c r="C8" s="62">
        <v>6491870</v>
      </c>
      <c r="D8" s="156"/>
      <c r="E8" s="60">
        <v>1500000</v>
      </c>
      <c r="F8" s="60">
        <v>1500000</v>
      </c>
      <c r="G8" s="60"/>
      <c r="H8" s="60">
        <v>148288</v>
      </c>
      <c r="I8" s="60">
        <v>16254</v>
      </c>
      <c r="J8" s="60">
        <v>164542</v>
      </c>
      <c r="K8" s="60">
        <v>140289</v>
      </c>
      <c r="L8" s="60"/>
      <c r="M8" s="60"/>
      <c r="N8" s="60">
        <v>140289</v>
      </c>
      <c r="O8" s="60"/>
      <c r="P8" s="60"/>
      <c r="Q8" s="60"/>
      <c r="R8" s="60"/>
      <c r="S8" s="60"/>
      <c r="T8" s="60"/>
      <c r="U8" s="60"/>
      <c r="V8" s="60"/>
      <c r="W8" s="60">
        <v>304831</v>
      </c>
      <c r="X8" s="60">
        <v>750000</v>
      </c>
      <c r="Y8" s="60">
        <v>-445169</v>
      </c>
      <c r="Z8" s="140">
        <v>-59.36</v>
      </c>
      <c r="AA8" s="155">
        <v>1500000</v>
      </c>
    </row>
    <row r="9" spans="1:27" ht="12.75">
      <c r="A9" s="291" t="s">
        <v>209</v>
      </c>
      <c r="B9" s="142"/>
      <c r="C9" s="62">
        <v>17205934</v>
      </c>
      <c r="D9" s="156"/>
      <c r="E9" s="60">
        <v>1800000</v>
      </c>
      <c r="F9" s="60">
        <v>1800000</v>
      </c>
      <c r="G9" s="60"/>
      <c r="H9" s="60"/>
      <c r="I9" s="60"/>
      <c r="J9" s="60"/>
      <c r="K9" s="60">
        <v>2584879</v>
      </c>
      <c r="L9" s="60"/>
      <c r="M9" s="60"/>
      <c r="N9" s="60">
        <v>2584879</v>
      </c>
      <c r="O9" s="60"/>
      <c r="P9" s="60"/>
      <c r="Q9" s="60"/>
      <c r="R9" s="60"/>
      <c r="S9" s="60"/>
      <c r="T9" s="60"/>
      <c r="U9" s="60"/>
      <c r="V9" s="60"/>
      <c r="W9" s="60">
        <v>2584879</v>
      </c>
      <c r="X9" s="60">
        <v>900000</v>
      </c>
      <c r="Y9" s="60">
        <v>1684879</v>
      </c>
      <c r="Z9" s="140">
        <v>187.21</v>
      </c>
      <c r="AA9" s="155">
        <v>1800000</v>
      </c>
    </row>
    <row r="10" spans="1:27" ht="12.75">
      <c r="A10" s="291" t="s">
        <v>210</v>
      </c>
      <c r="B10" s="142"/>
      <c r="C10" s="62">
        <v>348914</v>
      </c>
      <c r="D10" s="156"/>
      <c r="E10" s="60"/>
      <c r="F10" s="60"/>
      <c r="G10" s="60"/>
      <c r="H10" s="60"/>
      <c r="I10" s="60"/>
      <c r="J10" s="60"/>
      <c r="K10" s="60">
        <v>1708</v>
      </c>
      <c r="L10" s="60">
        <v>25940</v>
      </c>
      <c r="M10" s="60"/>
      <c r="N10" s="60">
        <v>27648</v>
      </c>
      <c r="O10" s="60"/>
      <c r="P10" s="60"/>
      <c r="Q10" s="60"/>
      <c r="R10" s="60"/>
      <c r="S10" s="60"/>
      <c r="T10" s="60"/>
      <c r="U10" s="60"/>
      <c r="V10" s="60"/>
      <c r="W10" s="60">
        <v>27648</v>
      </c>
      <c r="X10" s="60"/>
      <c r="Y10" s="60">
        <v>27648</v>
      </c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27562371</v>
      </c>
      <c r="D11" s="294">
        <f t="shared" si="1"/>
        <v>0</v>
      </c>
      <c r="E11" s="295">
        <f t="shared" si="1"/>
        <v>7300000</v>
      </c>
      <c r="F11" s="295">
        <f t="shared" si="1"/>
        <v>7300000</v>
      </c>
      <c r="G11" s="295">
        <f t="shared" si="1"/>
        <v>0</v>
      </c>
      <c r="H11" s="295">
        <f t="shared" si="1"/>
        <v>2071017</v>
      </c>
      <c r="I11" s="295">
        <f t="shared" si="1"/>
        <v>16254</v>
      </c>
      <c r="J11" s="295">
        <f t="shared" si="1"/>
        <v>2087271</v>
      </c>
      <c r="K11" s="295">
        <f t="shared" si="1"/>
        <v>2816418</v>
      </c>
      <c r="L11" s="295">
        <f t="shared" si="1"/>
        <v>226666</v>
      </c>
      <c r="M11" s="295">
        <f t="shared" si="1"/>
        <v>18024</v>
      </c>
      <c r="N11" s="295">
        <f t="shared" si="1"/>
        <v>3061108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5148379</v>
      </c>
      <c r="X11" s="295">
        <f t="shared" si="1"/>
        <v>3650000</v>
      </c>
      <c r="Y11" s="295">
        <f t="shared" si="1"/>
        <v>1498379</v>
      </c>
      <c r="Z11" s="296">
        <f>+IF(X11&lt;&gt;0,+(Y11/X11)*100,0)</f>
        <v>41.05147945205479</v>
      </c>
      <c r="AA11" s="297">
        <f>SUM(AA6:AA10)</f>
        <v>7300000</v>
      </c>
    </row>
    <row r="12" spans="1:27" ht="12.75">
      <c r="A12" s="298" t="s">
        <v>212</v>
      </c>
      <c r="B12" s="136"/>
      <c r="C12" s="62">
        <v>6795765</v>
      </c>
      <c r="D12" s="156"/>
      <c r="E12" s="60">
        <v>1550000</v>
      </c>
      <c r="F12" s="60">
        <v>1550000</v>
      </c>
      <c r="G12" s="60"/>
      <c r="H12" s="60"/>
      <c r="I12" s="60">
        <v>27156</v>
      </c>
      <c r="J12" s="60">
        <v>27156</v>
      </c>
      <c r="K12" s="60">
        <v>34800</v>
      </c>
      <c r="L12" s="60"/>
      <c r="M12" s="60"/>
      <c r="N12" s="60">
        <v>34800</v>
      </c>
      <c r="O12" s="60"/>
      <c r="P12" s="60"/>
      <c r="Q12" s="60"/>
      <c r="R12" s="60"/>
      <c r="S12" s="60"/>
      <c r="T12" s="60"/>
      <c r="U12" s="60"/>
      <c r="V12" s="60"/>
      <c r="W12" s="60">
        <v>61956</v>
      </c>
      <c r="X12" s="60">
        <v>775000</v>
      </c>
      <c r="Y12" s="60">
        <v>-713044</v>
      </c>
      <c r="Z12" s="140">
        <v>-92.01</v>
      </c>
      <c r="AA12" s="155">
        <v>1550000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>
        <v>1000000</v>
      </c>
      <c r="F14" s="60">
        <v>1000000</v>
      </c>
      <c r="G14" s="60"/>
      <c r="H14" s="60">
        <v>190752</v>
      </c>
      <c r="I14" s="60"/>
      <c r="J14" s="60">
        <v>190752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190752</v>
      </c>
      <c r="X14" s="60">
        <v>500000</v>
      </c>
      <c r="Y14" s="60">
        <v>-309248</v>
      </c>
      <c r="Z14" s="140">
        <v>-61.85</v>
      </c>
      <c r="AA14" s="155">
        <v>1000000</v>
      </c>
    </row>
    <row r="15" spans="1:27" ht="12.75">
      <c r="A15" s="298" t="s">
        <v>215</v>
      </c>
      <c r="B15" s="136" t="s">
        <v>138</v>
      </c>
      <c r="C15" s="62">
        <v>12525329</v>
      </c>
      <c r="D15" s="156"/>
      <c r="E15" s="60">
        <v>16527262</v>
      </c>
      <c r="F15" s="60">
        <v>16527262</v>
      </c>
      <c r="G15" s="60"/>
      <c r="H15" s="60">
        <v>3204243</v>
      </c>
      <c r="I15" s="60">
        <v>295500</v>
      </c>
      <c r="J15" s="60">
        <v>3499743</v>
      </c>
      <c r="K15" s="60">
        <v>199854</v>
      </c>
      <c r="L15" s="60">
        <v>2417631</v>
      </c>
      <c r="M15" s="60">
        <v>281273</v>
      </c>
      <c r="N15" s="60">
        <v>2898758</v>
      </c>
      <c r="O15" s="60"/>
      <c r="P15" s="60"/>
      <c r="Q15" s="60"/>
      <c r="R15" s="60"/>
      <c r="S15" s="60"/>
      <c r="T15" s="60"/>
      <c r="U15" s="60"/>
      <c r="V15" s="60"/>
      <c r="W15" s="60">
        <v>6398501</v>
      </c>
      <c r="X15" s="60">
        <v>8263631</v>
      </c>
      <c r="Y15" s="60">
        <v>-1865130</v>
      </c>
      <c r="Z15" s="140">
        <v>-22.57</v>
      </c>
      <c r="AA15" s="155">
        <v>16527262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>
        <v>1220951</v>
      </c>
      <c r="F17" s="60">
        <v>1220951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610476</v>
      </c>
      <c r="Y17" s="60">
        <v>-610476</v>
      </c>
      <c r="Z17" s="140">
        <v>-100</v>
      </c>
      <c r="AA17" s="155">
        <v>1220951</v>
      </c>
    </row>
    <row r="18" spans="1:27" ht="12.75">
      <c r="A18" s="298" t="s">
        <v>218</v>
      </c>
      <c r="B18" s="136"/>
      <c r="C18" s="84">
        <v>935756</v>
      </c>
      <c r="D18" s="276"/>
      <c r="E18" s="82">
        <v>1300000</v>
      </c>
      <c r="F18" s="82">
        <v>1300000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650000</v>
      </c>
      <c r="Y18" s="82">
        <v>-650000</v>
      </c>
      <c r="Z18" s="270">
        <v>-100</v>
      </c>
      <c r="AA18" s="278">
        <v>1300000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38846610</v>
      </c>
      <c r="F20" s="100">
        <f t="shared" si="2"/>
        <v>38846610</v>
      </c>
      <c r="G20" s="100">
        <f t="shared" si="2"/>
        <v>2874351</v>
      </c>
      <c r="H20" s="100">
        <f t="shared" si="2"/>
        <v>57498</v>
      </c>
      <c r="I20" s="100">
        <f t="shared" si="2"/>
        <v>3263080</v>
      </c>
      <c r="J20" s="100">
        <f t="shared" si="2"/>
        <v>6194929</v>
      </c>
      <c r="K20" s="100">
        <f t="shared" si="2"/>
        <v>0</v>
      </c>
      <c r="L20" s="100">
        <f t="shared" si="2"/>
        <v>4543321</v>
      </c>
      <c r="M20" s="100">
        <f t="shared" si="2"/>
        <v>4799492</v>
      </c>
      <c r="N20" s="100">
        <f t="shared" si="2"/>
        <v>9342813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15537742</v>
      </c>
      <c r="X20" s="100">
        <f t="shared" si="2"/>
        <v>19423306</v>
      </c>
      <c r="Y20" s="100">
        <f t="shared" si="2"/>
        <v>-3885564</v>
      </c>
      <c r="Z20" s="137">
        <f>+IF(X20&lt;&gt;0,+(Y20/X20)*100,0)</f>
        <v>-20.004648024388846</v>
      </c>
      <c r="AA20" s="153">
        <f>SUM(AA26:AA33)</f>
        <v>38846610</v>
      </c>
    </row>
    <row r="21" spans="1:27" ht="12.75">
      <c r="A21" s="291" t="s">
        <v>206</v>
      </c>
      <c r="B21" s="142"/>
      <c r="C21" s="62"/>
      <c r="D21" s="156"/>
      <c r="E21" s="60">
        <v>2500000</v>
      </c>
      <c r="F21" s="60">
        <v>2500000</v>
      </c>
      <c r="G21" s="60"/>
      <c r="H21" s="60">
        <v>7425</v>
      </c>
      <c r="I21" s="60">
        <v>17325</v>
      </c>
      <c r="J21" s="60">
        <v>24750</v>
      </c>
      <c r="K21" s="60"/>
      <c r="L21" s="60"/>
      <c r="M21" s="60">
        <v>92663</v>
      </c>
      <c r="N21" s="60">
        <v>92663</v>
      </c>
      <c r="O21" s="60"/>
      <c r="P21" s="60"/>
      <c r="Q21" s="60"/>
      <c r="R21" s="60"/>
      <c r="S21" s="60"/>
      <c r="T21" s="60"/>
      <c r="U21" s="60"/>
      <c r="V21" s="60"/>
      <c r="W21" s="60">
        <v>117413</v>
      </c>
      <c r="X21" s="60">
        <v>1250000</v>
      </c>
      <c r="Y21" s="60">
        <v>-1132587</v>
      </c>
      <c r="Z21" s="140">
        <v>-90.61</v>
      </c>
      <c r="AA21" s="155">
        <v>2500000</v>
      </c>
    </row>
    <row r="22" spans="1:27" ht="12.75">
      <c r="A22" s="291" t="s">
        <v>207</v>
      </c>
      <c r="B22" s="142"/>
      <c r="C22" s="62"/>
      <c r="D22" s="156"/>
      <c r="E22" s="60">
        <v>8869565</v>
      </c>
      <c r="F22" s="60">
        <v>8869565</v>
      </c>
      <c r="G22" s="60"/>
      <c r="H22" s="60"/>
      <c r="I22" s="60">
        <v>177812</v>
      </c>
      <c r="J22" s="60">
        <v>177812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177812</v>
      </c>
      <c r="X22" s="60">
        <v>4434783</v>
      </c>
      <c r="Y22" s="60">
        <v>-4256971</v>
      </c>
      <c r="Z22" s="140">
        <v>-95.99</v>
      </c>
      <c r="AA22" s="155">
        <v>8869565</v>
      </c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>
        <v>948004</v>
      </c>
      <c r="M23" s="60">
        <v>1980858</v>
      </c>
      <c r="N23" s="60">
        <v>2928862</v>
      </c>
      <c r="O23" s="60"/>
      <c r="P23" s="60"/>
      <c r="Q23" s="60"/>
      <c r="R23" s="60"/>
      <c r="S23" s="60"/>
      <c r="T23" s="60"/>
      <c r="U23" s="60"/>
      <c r="V23" s="60"/>
      <c r="W23" s="60">
        <v>2928862</v>
      </c>
      <c r="X23" s="60"/>
      <c r="Y23" s="60">
        <v>2928862</v>
      </c>
      <c r="Z23" s="140"/>
      <c r="AA23" s="155"/>
    </row>
    <row r="24" spans="1:27" ht="12.75">
      <c r="A24" s="291" t="s">
        <v>209</v>
      </c>
      <c r="B24" s="142"/>
      <c r="C24" s="62"/>
      <c r="D24" s="156"/>
      <c r="E24" s="60">
        <v>24677045</v>
      </c>
      <c r="F24" s="60">
        <v>24677045</v>
      </c>
      <c r="G24" s="60">
        <v>2874351</v>
      </c>
      <c r="H24" s="60">
        <v>50073</v>
      </c>
      <c r="I24" s="60">
        <v>3067943</v>
      </c>
      <c r="J24" s="60">
        <v>5992367</v>
      </c>
      <c r="K24" s="60"/>
      <c r="L24" s="60">
        <v>3584888</v>
      </c>
      <c r="M24" s="60">
        <v>2497065</v>
      </c>
      <c r="N24" s="60">
        <v>6081953</v>
      </c>
      <c r="O24" s="60"/>
      <c r="P24" s="60"/>
      <c r="Q24" s="60"/>
      <c r="R24" s="60"/>
      <c r="S24" s="60"/>
      <c r="T24" s="60"/>
      <c r="U24" s="60"/>
      <c r="V24" s="60"/>
      <c r="W24" s="60">
        <v>12074320</v>
      </c>
      <c r="X24" s="60">
        <v>12338523</v>
      </c>
      <c r="Y24" s="60">
        <v>-264203</v>
      </c>
      <c r="Z24" s="140">
        <v>-2.14</v>
      </c>
      <c r="AA24" s="155">
        <v>24677045</v>
      </c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36046610</v>
      </c>
      <c r="F26" s="295">
        <f t="shared" si="3"/>
        <v>36046610</v>
      </c>
      <c r="G26" s="295">
        <f t="shared" si="3"/>
        <v>2874351</v>
      </c>
      <c r="H26" s="295">
        <f t="shared" si="3"/>
        <v>57498</v>
      </c>
      <c r="I26" s="295">
        <f t="shared" si="3"/>
        <v>3263080</v>
      </c>
      <c r="J26" s="295">
        <f t="shared" si="3"/>
        <v>6194929</v>
      </c>
      <c r="K26" s="295">
        <f t="shared" si="3"/>
        <v>0</v>
      </c>
      <c r="L26" s="295">
        <f t="shared" si="3"/>
        <v>4532892</v>
      </c>
      <c r="M26" s="295">
        <f t="shared" si="3"/>
        <v>4570586</v>
      </c>
      <c r="N26" s="295">
        <f t="shared" si="3"/>
        <v>9103478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15298407</v>
      </c>
      <c r="X26" s="295">
        <f t="shared" si="3"/>
        <v>18023306</v>
      </c>
      <c r="Y26" s="295">
        <f t="shared" si="3"/>
        <v>-2724899</v>
      </c>
      <c r="Z26" s="296">
        <f>+IF(X26&lt;&gt;0,+(Y26/X26)*100,0)</f>
        <v>-15.118752353203124</v>
      </c>
      <c r="AA26" s="297">
        <f>SUM(AA21:AA25)</f>
        <v>36046610</v>
      </c>
    </row>
    <row r="27" spans="1:27" ht="12.75">
      <c r="A27" s="298" t="s">
        <v>212</v>
      </c>
      <c r="B27" s="147"/>
      <c r="C27" s="62"/>
      <c r="D27" s="156"/>
      <c r="E27" s="60">
        <v>2800000</v>
      </c>
      <c r="F27" s="60">
        <v>2800000</v>
      </c>
      <c r="G27" s="60"/>
      <c r="H27" s="60"/>
      <c r="I27" s="60"/>
      <c r="J27" s="60"/>
      <c r="K27" s="60"/>
      <c r="L27" s="60"/>
      <c r="M27" s="60">
        <v>176070</v>
      </c>
      <c r="N27" s="60">
        <v>176070</v>
      </c>
      <c r="O27" s="60"/>
      <c r="P27" s="60"/>
      <c r="Q27" s="60"/>
      <c r="R27" s="60"/>
      <c r="S27" s="60"/>
      <c r="T27" s="60"/>
      <c r="U27" s="60"/>
      <c r="V27" s="60"/>
      <c r="W27" s="60">
        <v>176070</v>
      </c>
      <c r="X27" s="60">
        <v>1400000</v>
      </c>
      <c r="Y27" s="60">
        <v>-1223930</v>
      </c>
      <c r="Z27" s="140">
        <v>-87.42</v>
      </c>
      <c r="AA27" s="155">
        <v>2800000</v>
      </c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>
        <v>10429</v>
      </c>
      <c r="M30" s="60">
        <v>16336</v>
      </c>
      <c r="N30" s="60">
        <v>26765</v>
      </c>
      <c r="O30" s="60"/>
      <c r="P30" s="60"/>
      <c r="Q30" s="60"/>
      <c r="R30" s="60"/>
      <c r="S30" s="60"/>
      <c r="T30" s="60"/>
      <c r="U30" s="60"/>
      <c r="V30" s="60"/>
      <c r="W30" s="60">
        <v>26765</v>
      </c>
      <c r="X30" s="60"/>
      <c r="Y30" s="60">
        <v>26765</v>
      </c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>
        <v>36500</v>
      </c>
      <c r="N33" s="82">
        <v>36500</v>
      </c>
      <c r="O33" s="82"/>
      <c r="P33" s="82"/>
      <c r="Q33" s="82"/>
      <c r="R33" s="82"/>
      <c r="S33" s="82"/>
      <c r="T33" s="82"/>
      <c r="U33" s="82"/>
      <c r="V33" s="82"/>
      <c r="W33" s="82">
        <v>36500</v>
      </c>
      <c r="X33" s="82"/>
      <c r="Y33" s="82">
        <v>36500</v>
      </c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40262</v>
      </c>
      <c r="D36" s="156">
        <f t="shared" si="4"/>
        <v>0</v>
      </c>
      <c r="E36" s="60">
        <f t="shared" si="4"/>
        <v>2500000</v>
      </c>
      <c r="F36" s="60">
        <f t="shared" si="4"/>
        <v>2500000</v>
      </c>
      <c r="G36" s="60">
        <f t="shared" si="4"/>
        <v>0</v>
      </c>
      <c r="H36" s="60">
        <f t="shared" si="4"/>
        <v>7425</v>
      </c>
      <c r="I36" s="60">
        <f t="shared" si="4"/>
        <v>17325</v>
      </c>
      <c r="J36" s="60">
        <f t="shared" si="4"/>
        <v>24750</v>
      </c>
      <c r="K36" s="60">
        <f t="shared" si="4"/>
        <v>0</v>
      </c>
      <c r="L36" s="60">
        <f t="shared" si="4"/>
        <v>0</v>
      </c>
      <c r="M36" s="60">
        <f t="shared" si="4"/>
        <v>92663</v>
      </c>
      <c r="N36" s="60">
        <f t="shared" si="4"/>
        <v>92663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117413</v>
      </c>
      <c r="X36" s="60">
        <f t="shared" si="4"/>
        <v>1250000</v>
      </c>
      <c r="Y36" s="60">
        <f t="shared" si="4"/>
        <v>-1132587</v>
      </c>
      <c r="Z36" s="140">
        <f aca="true" t="shared" si="5" ref="Z36:Z49">+IF(X36&lt;&gt;0,+(Y36/X36)*100,0)</f>
        <v>-90.60696</v>
      </c>
      <c r="AA36" s="155">
        <f>AA6+AA21</f>
        <v>2500000</v>
      </c>
    </row>
    <row r="37" spans="1:27" ht="12.75">
      <c r="A37" s="291" t="s">
        <v>207</v>
      </c>
      <c r="B37" s="142"/>
      <c r="C37" s="62">
        <f t="shared" si="4"/>
        <v>3475391</v>
      </c>
      <c r="D37" s="156">
        <f t="shared" si="4"/>
        <v>0</v>
      </c>
      <c r="E37" s="60">
        <f t="shared" si="4"/>
        <v>12869565</v>
      </c>
      <c r="F37" s="60">
        <f t="shared" si="4"/>
        <v>12869565</v>
      </c>
      <c r="G37" s="60">
        <f t="shared" si="4"/>
        <v>0</v>
      </c>
      <c r="H37" s="60">
        <f t="shared" si="4"/>
        <v>1922729</v>
      </c>
      <c r="I37" s="60">
        <f t="shared" si="4"/>
        <v>177812</v>
      </c>
      <c r="J37" s="60">
        <f t="shared" si="4"/>
        <v>2100541</v>
      </c>
      <c r="K37" s="60">
        <f t="shared" si="4"/>
        <v>89542</v>
      </c>
      <c r="L37" s="60">
        <f t="shared" si="4"/>
        <v>200726</v>
      </c>
      <c r="M37" s="60">
        <f t="shared" si="4"/>
        <v>18024</v>
      </c>
      <c r="N37" s="60">
        <f t="shared" si="4"/>
        <v>308292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2408833</v>
      </c>
      <c r="X37" s="60">
        <f t="shared" si="4"/>
        <v>6434783</v>
      </c>
      <c r="Y37" s="60">
        <f t="shared" si="4"/>
        <v>-4025950</v>
      </c>
      <c r="Z37" s="140">
        <f t="shared" si="5"/>
        <v>-62.56543538453433</v>
      </c>
      <c r="AA37" s="155">
        <f>AA7+AA22</f>
        <v>12869565</v>
      </c>
    </row>
    <row r="38" spans="1:27" ht="12.75">
      <c r="A38" s="291" t="s">
        <v>208</v>
      </c>
      <c r="B38" s="142"/>
      <c r="C38" s="62">
        <f t="shared" si="4"/>
        <v>6491870</v>
      </c>
      <c r="D38" s="156">
        <f t="shared" si="4"/>
        <v>0</v>
      </c>
      <c r="E38" s="60">
        <f t="shared" si="4"/>
        <v>1500000</v>
      </c>
      <c r="F38" s="60">
        <f t="shared" si="4"/>
        <v>1500000</v>
      </c>
      <c r="G38" s="60">
        <f t="shared" si="4"/>
        <v>0</v>
      </c>
      <c r="H38" s="60">
        <f t="shared" si="4"/>
        <v>148288</v>
      </c>
      <c r="I38" s="60">
        <f t="shared" si="4"/>
        <v>16254</v>
      </c>
      <c r="J38" s="60">
        <f t="shared" si="4"/>
        <v>164542</v>
      </c>
      <c r="K38" s="60">
        <f t="shared" si="4"/>
        <v>140289</v>
      </c>
      <c r="L38" s="60">
        <f t="shared" si="4"/>
        <v>948004</v>
      </c>
      <c r="M38" s="60">
        <f t="shared" si="4"/>
        <v>1980858</v>
      </c>
      <c r="N38" s="60">
        <f t="shared" si="4"/>
        <v>3069151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3233693</v>
      </c>
      <c r="X38" s="60">
        <f t="shared" si="4"/>
        <v>750000</v>
      </c>
      <c r="Y38" s="60">
        <f t="shared" si="4"/>
        <v>2483693</v>
      </c>
      <c r="Z38" s="140">
        <f t="shared" si="5"/>
        <v>331.15906666666666</v>
      </c>
      <c r="AA38" s="155">
        <f>AA8+AA23</f>
        <v>1500000</v>
      </c>
    </row>
    <row r="39" spans="1:27" ht="12.75">
      <c r="A39" s="291" t="s">
        <v>209</v>
      </c>
      <c r="B39" s="142"/>
      <c r="C39" s="62">
        <f t="shared" si="4"/>
        <v>17205934</v>
      </c>
      <c r="D39" s="156">
        <f t="shared" si="4"/>
        <v>0</v>
      </c>
      <c r="E39" s="60">
        <f t="shared" si="4"/>
        <v>26477045</v>
      </c>
      <c r="F39" s="60">
        <f t="shared" si="4"/>
        <v>26477045</v>
      </c>
      <c r="G39" s="60">
        <f t="shared" si="4"/>
        <v>2874351</v>
      </c>
      <c r="H39" s="60">
        <f t="shared" si="4"/>
        <v>50073</v>
      </c>
      <c r="I39" s="60">
        <f t="shared" si="4"/>
        <v>3067943</v>
      </c>
      <c r="J39" s="60">
        <f t="shared" si="4"/>
        <v>5992367</v>
      </c>
      <c r="K39" s="60">
        <f t="shared" si="4"/>
        <v>2584879</v>
      </c>
      <c r="L39" s="60">
        <f t="shared" si="4"/>
        <v>3584888</v>
      </c>
      <c r="M39" s="60">
        <f t="shared" si="4"/>
        <v>2497065</v>
      </c>
      <c r="N39" s="60">
        <f t="shared" si="4"/>
        <v>8666832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14659199</v>
      </c>
      <c r="X39" s="60">
        <f t="shared" si="4"/>
        <v>13238523</v>
      </c>
      <c r="Y39" s="60">
        <f t="shared" si="4"/>
        <v>1420676</v>
      </c>
      <c r="Z39" s="140">
        <f t="shared" si="5"/>
        <v>10.731378417365745</v>
      </c>
      <c r="AA39" s="155">
        <f>AA9+AA24</f>
        <v>26477045</v>
      </c>
    </row>
    <row r="40" spans="1:27" ht="12.75">
      <c r="A40" s="291" t="s">
        <v>210</v>
      </c>
      <c r="B40" s="142"/>
      <c r="C40" s="62">
        <f t="shared" si="4"/>
        <v>348914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1708</v>
      </c>
      <c r="L40" s="60">
        <f t="shared" si="4"/>
        <v>25940</v>
      </c>
      <c r="M40" s="60">
        <f t="shared" si="4"/>
        <v>0</v>
      </c>
      <c r="N40" s="60">
        <f t="shared" si="4"/>
        <v>27648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27648</v>
      </c>
      <c r="X40" s="60">
        <f t="shared" si="4"/>
        <v>0</v>
      </c>
      <c r="Y40" s="60">
        <f t="shared" si="4"/>
        <v>27648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27562371</v>
      </c>
      <c r="D41" s="294">
        <f t="shared" si="6"/>
        <v>0</v>
      </c>
      <c r="E41" s="295">
        <f t="shared" si="6"/>
        <v>43346610</v>
      </c>
      <c r="F41" s="295">
        <f t="shared" si="6"/>
        <v>43346610</v>
      </c>
      <c r="G41" s="295">
        <f t="shared" si="6"/>
        <v>2874351</v>
      </c>
      <c r="H41" s="295">
        <f t="shared" si="6"/>
        <v>2128515</v>
      </c>
      <c r="I41" s="295">
        <f t="shared" si="6"/>
        <v>3279334</v>
      </c>
      <c r="J41" s="295">
        <f t="shared" si="6"/>
        <v>8282200</v>
      </c>
      <c r="K41" s="295">
        <f t="shared" si="6"/>
        <v>2816418</v>
      </c>
      <c r="L41" s="295">
        <f t="shared" si="6"/>
        <v>4759558</v>
      </c>
      <c r="M41" s="295">
        <f t="shared" si="6"/>
        <v>4588610</v>
      </c>
      <c r="N41" s="295">
        <f t="shared" si="6"/>
        <v>12164586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20446786</v>
      </c>
      <c r="X41" s="295">
        <f t="shared" si="6"/>
        <v>21673306</v>
      </c>
      <c r="Y41" s="295">
        <f t="shared" si="6"/>
        <v>-1226520</v>
      </c>
      <c r="Z41" s="296">
        <f t="shared" si="5"/>
        <v>-5.659127407696823</v>
      </c>
      <c r="AA41" s="297">
        <f>SUM(AA36:AA40)</f>
        <v>43346610</v>
      </c>
    </row>
    <row r="42" spans="1:27" ht="12.75">
      <c r="A42" s="298" t="s">
        <v>212</v>
      </c>
      <c r="B42" s="136"/>
      <c r="C42" s="95">
        <f aca="true" t="shared" si="7" ref="C42:Y48">C12+C27</f>
        <v>6795765</v>
      </c>
      <c r="D42" s="129">
        <f t="shared" si="7"/>
        <v>0</v>
      </c>
      <c r="E42" s="54">
        <f t="shared" si="7"/>
        <v>4350000</v>
      </c>
      <c r="F42" s="54">
        <f t="shared" si="7"/>
        <v>4350000</v>
      </c>
      <c r="G42" s="54">
        <f t="shared" si="7"/>
        <v>0</v>
      </c>
      <c r="H42" s="54">
        <f t="shared" si="7"/>
        <v>0</v>
      </c>
      <c r="I42" s="54">
        <f t="shared" si="7"/>
        <v>27156</v>
      </c>
      <c r="J42" s="54">
        <f t="shared" si="7"/>
        <v>27156</v>
      </c>
      <c r="K42" s="54">
        <f t="shared" si="7"/>
        <v>34800</v>
      </c>
      <c r="L42" s="54">
        <f t="shared" si="7"/>
        <v>0</v>
      </c>
      <c r="M42" s="54">
        <f t="shared" si="7"/>
        <v>176070</v>
      </c>
      <c r="N42" s="54">
        <f t="shared" si="7"/>
        <v>210870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238026</v>
      </c>
      <c r="X42" s="54">
        <f t="shared" si="7"/>
        <v>2175000</v>
      </c>
      <c r="Y42" s="54">
        <f t="shared" si="7"/>
        <v>-1936974</v>
      </c>
      <c r="Z42" s="184">
        <f t="shared" si="5"/>
        <v>-89.05627586206897</v>
      </c>
      <c r="AA42" s="130">
        <f aca="true" t="shared" si="8" ref="AA42:AA48">AA12+AA27</f>
        <v>4350000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1000000</v>
      </c>
      <c r="F44" s="54">
        <f t="shared" si="7"/>
        <v>1000000</v>
      </c>
      <c r="G44" s="54">
        <f t="shared" si="7"/>
        <v>0</v>
      </c>
      <c r="H44" s="54">
        <f t="shared" si="7"/>
        <v>190752</v>
      </c>
      <c r="I44" s="54">
        <f t="shared" si="7"/>
        <v>0</v>
      </c>
      <c r="J44" s="54">
        <f t="shared" si="7"/>
        <v>190752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190752</v>
      </c>
      <c r="X44" s="54">
        <f t="shared" si="7"/>
        <v>500000</v>
      </c>
      <c r="Y44" s="54">
        <f t="shared" si="7"/>
        <v>-309248</v>
      </c>
      <c r="Z44" s="184">
        <f t="shared" si="5"/>
        <v>-61.8496</v>
      </c>
      <c r="AA44" s="130">
        <f t="shared" si="8"/>
        <v>1000000</v>
      </c>
    </row>
    <row r="45" spans="1:27" ht="12.75">
      <c r="A45" s="298" t="s">
        <v>215</v>
      </c>
      <c r="B45" s="136" t="s">
        <v>138</v>
      </c>
      <c r="C45" s="95">
        <f t="shared" si="7"/>
        <v>12525329</v>
      </c>
      <c r="D45" s="129">
        <f t="shared" si="7"/>
        <v>0</v>
      </c>
      <c r="E45" s="54">
        <f t="shared" si="7"/>
        <v>16527262</v>
      </c>
      <c r="F45" s="54">
        <f t="shared" si="7"/>
        <v>16527262</v>
      </c>
      <c r="G45" s="54">
        <f t="shared" si="7"/>
        <v>0</v>
      </c>
      <c r="H45" s="54">
        <f t="shared" si="7"/>
        <v>3204243</v>
      </c>
      <c r="I45" s="54">
        <f t="shared" si="7"/>
        <v>295500</v>
      </c>
      <c r="J45" s="54">
        <f t="shared" si="7"/>
        <v>3499743</v>
      </c>
      <c r="K45" s="54">
        <f t="shared" si="7"/>
        <v>199854</v>
      </c>
      <c r="L45" s="54">
        <f t="shared" si="7"/>
        <v>2428060</v>
      </c>
      <c r="M45" s="54">
        <f t="shared" si="7"/>
        <v>297609</v>
      </c>
      <c r="N45" s="54">
        <f t="shared" si="7"/>
        <v>2925523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6425266</v>
      </c>
      <c r="X45" s="54">
        <f t="shared" si="7"/>
        <v>8263631</v>
      </c>
      <c r="Y45" s="54">
        <f t="shared" si="7"/>
        <v>-1838365</v>
      </c>
      <c r="Z45" s="184">
        <f t="shared" si="5"/>
        <v>-22.246455583508023</v>
      </c>
      <c r="AA45" s="130">
        <f t="shared" si="8"/>
        <v>16527262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1220951</v>
      </c>
      <c r="F47" s="54">
        <f t="shared" si="7"/>
        <v>1220951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610476</v>
      </c>
      <c r="Y47" s="54">
        <f t="shared" si="7"/>
        <v>-610476</v>
      </c>
      <c r="Z47" s="184">
        <f t="shared" si="5"/>
        <v>-100</v>
      </c>
      <c r="AA47" s="130">
        <f t="shared" si="8"/>
        <v>1220951</v>
      </c>
    </row>
    <row r="48" spans="1:27" ht="12.75">
      <c r="A48" s="298" t="s">
        <v>218</v>
      </c>
      <c r="B48" s="136"/>
      <c r="C48" s="95">
        <f t="shared" si="7"/>
        <v>935756</v>
      </c>
      <c r="D48" s="129">
        <f t="shared" si="7"/>
        <v>0</v>
      </c>
      <c r="E48" s="54">
        <f t="shared" si="7"/>
        <v>1300000</v>
      </c>
      <c r="F48" s="54">
        <f t="shared" si="7"/>
        <v>1300000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36500</v>
      </c>
      <c r="N48" s="54">
        <f t="shared" si="7"/>
        <v>36500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36500</v>
      </c>
      <c r="X48" s="54">
        <f t="shared" si="7"/>
        <v>650000</v>
      </c>
      <c r="Y48" s="54">
        <f t="shared" si="7"/>
        <v>-613500</v>
      </c>
      <c r="Z48" s="184">
        <f t="shared" si="5"/>
        <v>-94.38461538461539</v>
      </c>
      <c r="AA48" s="130">
        <f t="shared" si="8"/>
        <v>1300000</v>
      </c>
    </row>
    <row r="49" spans="1:27" ht="12.75">
      <c r="A49" s="308" t="s">
        <v>221</v>
      </c>
      <c r="B49" s="149"/>
      <c r="C49" s="239">
        <f aca="true" t="shared" si="9" ref="C49:Y49">SUM(C41:C48)</f>
        <v>47819221</v>
      </c>
      <c r="D49" s="218">
        <f t="shared" si="9"/>
        <v>0</v>
      </c>
      <c r="E49" s="220">
        <f t="shared" si="9"/>
        <v>67744823</v>
      </c>
      <c r="F49" s="220">
        <f t="shared" si="9"/>
        <v>67744823</v>
      </c>
      <c r="G49" s="220">
        <f t="shared" si="9"/>
        <v>2874351</v>
      </c>
      <c r="H49" s="220">
        <f t="shared" si="9"/>
        <v>5523510</v>
      </c>
      <c r="I49" s="220">
        <f t="shared" si="9"/>
        <v>3601990</v>
      </c>
      <c r="J49" s="220">
        <f t="shared" si="9"/>
        <v>11999851</v>
      </c>
      <c r="K49" s="220">
        <f t="shared" si="9"/>
        <v>3051072</v>
      </c>
      <c r="L49" s="220">
        <f t="shared" si="9"/>
        <v>7187618</v>
      </c>
      <c r="M49" s="220">
        <f t="shared" si="9"/>
        <v>5098789</v>
      </c>
      <c r="N49" s="220">
        <f t="shared" si="9"/>
        <v>15337479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27337330</v>
      </c>
      <c r="X49" s="220">
        <f t="shared" si="9"/>
        <v>33872413</v>
      </c>
      <c r="Y49" s="220">
        <f t="shared" si="9"/>
        <v>-6535083</v>
      </c>
      <c r="Z49" s="221">
        <f t="shared" si="5"/>
        <v>-19.293231338434612</v>
      </c>
      <c r="AA49" s="222">
        <f>SUM(AA41:AA48)</f>
        <v>67744823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37065653</v>
      </c>
      <c r="F51" s="54">
        <f t="shared" si="10"/>
        <v>37065653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18532828</v>
      </c>
      <c r="Y51" s="54">
        <f t="shared" si="10"/>
        <v>-18532828</v>
      </c>
      <c r="Z51" s="184">
        <f>+IF(X51&lt;&gt;0,+(Y51/X51)*100,0)</f>
        <v>-100</v>
      </c>
      <c r="AA51" s="130">
        <f>SUM(AA57:AA61)</f>
        <v>37065653</v>
      </c>
    </row>
    <row r="52" spans="1:27" ht="12.75">
      <c r="A52" s="310" t="s">
        <v>206</v>
      </c>
      <c r="B52" s="142"/>
      <c r="C52" s="62"/>
      <c r="D52" s="156"/>
      <c r="E52" s="60">
        <v>10645435</v>
      </c>
      <c r="F52" s="60">
        <v>10645435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5322718</v>
      </c>
      <c r="Y52" s="60">
        <v>-5322718</v>
      </c>
      <c r="Z52" s="140">
        <v>-100</v>
      </c>
      <c r="AA52" s="155">
        <v>10645435</v>
      </c>
    </row>
    <row r="53" spans="1:27" ht="12.75">
      <c r="A53" s="310" t="s">
        <v>207</v>
      </c>
      <c r="B53" s="142"/>
      <c r="C53" s="62"/>
      <c r="D53" s="156"/>
      <c r="E53" s="60">
        <v>5795000</v>
      </c>
      <c r="F53" s="60">
        <v>5795000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2897500</v>
      </c>
      <c r="Y53" s="60">
        <v>-2897500</v>
      </c>
      <c r="Z53" s="140">
        <v>-100</v>
      </c>
      <c r="AA53" s="155">
        <v>5795000</v>
      </c>
    </row>
    <row r="54" spans="1:27" ht="12.75">
      <c r="A54" s="310" t="s">
        <v>208</v>
      </c>
      <c r="B54" s="142"/>
      <c r="C54" s="62"/>
      <c r="D54" s="156"/>
      <c r="E54" s="60">
        <v>3714000</v>
      </c>
      <c r="F54" s="60">
        <v>3714000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1857000</v>
      </c>
      <c r="Y54" s="60">
        <v>-1857000</v>
      </c>
      <c r="Z54" s="140">
        <v>-100</v>
      </c>
      <c r="AA54" s="155">
        <v>3714000</v>
      </c>
    </row>
    <row r="55" spans="1:27" ht="12.75">
      <c r="A55" s="310" t="s">
        <v>209</v>
      </c>
      <c r="B55" s="142"/>
      <c r="C55" s="62"/>
      <c r="D55" s="156"/>
      <c r="E55" s="60">
        <v>3956000</v>
      </c>
      <c r="F55" s="60">
        <v>3956000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1978000</v>
      </c>
      <c r="Y55" s="60">
        <v>-1978000</v>
      </c>
      <c r="Z55" s="140">
        <v>-100</v>
      </c>
      <c r="AA55" s="155">
        <v>3956000</v>
      </c>
    </row>
    <row r="56" spans="1:27" ht="12.75">
      <c r="A56" s="310" t="s">
        <v>210</v>
      </c>
      <c r="B56" s="142"/>
      <c r="C56" s="62"/>
      <c r="D56" s="156"/>
      <c r="E56" s="60">
        <v>2400000</v>
      </c>
      <c r="F56" s="60">
        <v>2400000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1200000</v>
      </c>
      <c r="Y56" s="60">
        <v>-1200000</v>
      </c>
      <c r="Z56" s="140">
        <v>-100</v>
      </c>
      <c r="AA56" s="155">
        <v>2400000</v>
      </c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26510435</v>
      </c>
      <c r="F57" s="295">
        <f t="shared" si="11"/>
        <v>26510435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13255218</v>
      </c>
      <c r="Y57" s="295">
        <f t="shared" si="11"/>
        <v>-13255218</v>
      </c>
      <c r="Z57" s="296">
        <f>+IF(X57&lt;&gt;0,+(Y57/X57)*100,0)</f>
        <v>-100</v>
      </c>
      <c r="AA57" s="297">
        <f>SUM(AA52:AA56)</f>
        <v>26510435</v>
      </c>
    </row>
    <row r="58" spans="1:27" ht="12.75">
      <c r="A58" s="311" t="s">
        <v>212</v>
      </c>
      <c r="B58" s="136"/>
      <c r="C58" s="62"/>
      <c r="D58" s="156"/>
      <c r="E58" s="60">
        <v>1184625</v>
      </c>
      <c r="F58" s="60">
        <v>1184625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592313</v>
      </c>
      <c r="Y58" s="60">
        <v>-592313</v>
      </c>
      <c r="Z58" s="140">
        <v>-100</v>
      </c>
      <c r="AA58" s="155">
        <v>1184625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9370593</v>
      </c>
      <c r="F61" s="60">
        <v>9370593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4685297</v>
      </c>
      <c r="Y61" s="60">
        <v>-4685297</v>
      </c>
      <c r="Z61" s="140">
        <v>-100</v>
      </c>
      <c r="AA61" s="155">
        <v>9370593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>
        <v>374875</v>
      </c>
      <c r="H66" s="275">
        <v>821382</v>
      </c>
      <c r="I66" s="275">
        <v>992275</v>
      </c>
      <c r="J66" s="275">
        <v>2188532</v>
      </c>
      <c r="K66" s="275">
        <v>1408290</v>
      </c>
      <c r="L66" s="275">
        <v>1320118</v>
      </c>
      <c r="M66" s="275">
        <v>856689</v>
      </c>
      <c r="N66" s="275">
        <v>3585097</v>
      </c>
      <c r="O66" s="275"/>
      <c r="P66" s="275"/>
      <c r="Q66" s="275"/>
      <c r="R66" s="275"/>
      <c r="S66" s="275"/>
      <c r="T66" s="275"/>
      <c r="U66" s="275"/>
      <c r="V66" s="275"/>
      <c r="W66" s="275">
        <v>5773629</v>
      </c>
      <c r="X66" s="275"/>
      <c r="Y66" s="275">
        <v>5773629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>
        <v>468524</v>
      </c>
      <c r="H67" s="60">
        <v>934284</v>
      </c>
      <c r="I67" s="60">
        <v>980682</v>
      </c>
      <c r="J67" s="60">
        <v>2383490</v>
      </c>
      <c r="K67" s="60">
        <v>1471728</v>
      </c>
      <c r="L67" s="60">
        <v>1879347</v>
      </c>
      <c r="M67" s="60">
        <v>2688712</v>
      </c>
      <c r="N67" s="60">
        <v>6039787</v>
      </c>
      <c r="O67" s="60"/>
      <c r="P67" s="60"/>
      <c r="Q67" s="60"/>
      <c r="R67" s="60"/>
      <c r="S67" s="60"/>
      <c r="T67" s="60"/>
      <c r="U67" s="60"/>
      <c r="V67" s="60"/>
      <c r="W67" s="60">
        <v>8423277</v>
      </c>
      <c r="X67" s="60"/>
      <c r="Y67" s="60">
        <v>8423277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37065653</v>
      </c>
      <c r="F68" s="60"/>
      <c r="G68" s="60">
        <v>31696</v>
      </c>
      <c r="H68" s="60">
        <v>115161</v>
      </c>
      <c r="I68" s="60">
        <v>105058</v>
      </c>
      <c r="J68" s="60">
        <v>251915</v>
      </c>
      <c r="K68" s="60">
        <v>256496</v>
      </c>
      <c r="L68" s="60">
        <v>601401</v>
      </c>
      <c r="M68" s="60">
        <v>582388</v>
      </c>
      <c r="N68" s="60">
        <v>1440285</v>
      </c>
      <c r="O68" s="60"/>
      <c r="P68" s="60"/>
      <c r="Q68" s="60"/>
      <c r="R68" s="60"/>
      <c r="S68" s="60"/>
      <c r="T68" s="60"/>
      <c r="U68" s="60"/>
      <c r="V68" s="60"/>
      <c r="W68" s="60">
        <v>1692200</v>
      </c>
      <c r="X68" s="60"/>
      <c r="Y68" s="60">
        <v>1692200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37065653</v>
      </c>
      <c r="F69" s="220">
        <f t="shared" si="12"/>
        <v>0</v>
      </c>
      <c r="G69" s="220">
        <f t="shared" si="12"/>
        <v>875095</v>
      </c>
      <c r="H69" s="220">
        <f t="shared" si="12"/>
        <v>1870827</v>
      </c>
      <c r="I69" s="220">
        <f t="shared" si="12"/>
        <v>2078015</v>
      </c>
      <c r="J69" s="220">
        <f t="shared" si="12"/>
        <v>4823937</v>
      </c>
      <c r="K69" s="220">
        <f t="shared" si="12"/>
        <v>3136514</v>
      </c>
      <c r="L69" s="220">
        <f t="shared" si="12"/>
        <v>3800866</v>
      </c>
      <c r="M69" s="220">
        <f t="shared" si="12"/>
        <v>4127789</v>
      </c>
      <c r="N69" s="220">
        <f t="shared" si="12"/>
        <v>11065169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15889106</v>
      </c>
      <c r="X69" s="220">
        <f t="shared" si="12"/>
        <v>0</v>
      </c>
      <c r="Y69" s="220">
        <f t="shared" si="12"/>
        <v>15889106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27562371</v>
      </c>
      <c r="D5" s="357">
        <f t="shared" si="0"/>
        <v>0</v>
      </c>
      <c r="E5" s="356">
        <f t="shared" si="0"/>
        <v>7300000</v>
      </c>
      <c r="F5" s="358">
        <f t="shared" si="0"/>
        <v>7300000</v>
      </c>
      <c r="G5" s="358">
        <f t="shared" si="0"/>
        <v>0</v>
      </c>
      <c r="H5" s="356">
        <f t="shared" si="0"/>
        <v>2071017</v>
      </c>
      <c r="I5" s="356">
        <f t="shared" si="0"/>
        <v>16254</v>
      </c>
      <c r="J5" s="358">
        <f t="shared" si="0"/>
        <v>2087271</v>
      </c>
      <c r="K5" s="358">
        <f t="shared" si="0"/>
        <v>2816418</v>
      </c>
      <c r="L5" s="356">
        <f t="shared" si="0"/>
        <v>226666</v>
      </c>
      <c r="M5" s="356">
        <f t="shared" si="0"/>
        <v>18024</v>
      </c>
      <c r="N5" s="358">
        <f t="shared" si="0"/>
        <v>3061108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5148379</v>
      </c>
      <c r="X5" s="356">
        <f t="shared" si="0"/>
        <v>3650000</v>
      </c>
      <c r="Y5" s="358">
        <f t="shared" si="0"/>
        <v>1498379</v>
      </c>
      <c r="Z5" s="359">
        <f>+IF(X5&lt;&gt;0,+(Y5/X5)*100,0)</f>
        <v>41.05147945205479</v>
      </c>
      <c r="AA5" s="360">
        <f>+AA6+AA8+AA11+AA13+AA15</f>
        <v>7300000</v>
      </c>
    </row>
    <row r="6" spans="1:27" ht="12.75">
      <c r="A6" s="361" t="s">
        <v>206</v>
      </c>
      <c r="B6" s="142"/>
      <c r="C6" s="60">
        <f>+C7</f>
        <v>40262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>
        <v>40262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3475391</v>
      </c>
      <c r="D8" s="340">
        <f t="shared" si="2"/>
        <v>0</v>
      </c>
      <c r="E8" s="60">
        <f t="shared" si="2"/>
        <v>4000000</v>
      </c>
      <c r="F8" s="59">
        <f t="shared" si="2"/>
        <v>4000000</v>
      </c>
      <c r="G8" s="59">
        <f t="shared" si="2"/>
        <v>0</v>
      </c>
      <c r="H8" s="60">
        <f t="shared" si="2"/>
        <v>1922729</v>
      </c>
      <c r="I8" s="60">
        <f t="shared" si="2"/>
        <v>0</v>
      </c>
      <c r="J8" s="59">
        <f t="shared" si="2"/>
        <v>1922729</v>
      </c>
      <c r="K8" s="59">
        <f t="shared" si="2"/>
        <v>89542</v>
      </c>
      <c r="L8" s="60">
        <f t="shared" si="2"/>
        <v>200726</v>
      </c>
      <c r="M8" s="60">
        <f t="shared" si="2"/>
        <v>18024</v>
      </c>
      <c r="N8" s="59">
        <f t="shared" si="2"/>
        <v>308292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2231021</v>
      </c>
      <c r="X8" s="60">
        <f t="shared" si="2"/>
        <v>2000000</v>
      </c>
      <c r="Y8" s="59">
        <f t="shared" si="2"/>
        <v>231021</v>
      </c>
      <c r="Z8" s="61">
        <f>+IF(X8&lt;&gt;0,+(Y8/X8)*100,0)</f>
        <v>11.55105</v>
      </c>
      <c r="AA8" s="62">
        <f>SUM(AA9:AA10)</f>
        <v>4000000</v>
      </c>
    </row>
    <row r="9" spans="1:27" ht="12.75">
      <c r="A9" s="291" t="s">
        <v>231</v>
      </c>
      <c r="B9" s="142"/>
      <c r="C9" s="60">
        <v>3475391</v>
      </c>
      <c r="D9" s="340"/>
      <c r="E9" s="60">
        <v>4000000</v>
      </c>
      <c r="F9" s="59">
        <v>4000000</v>
      </c>
      <c r="G9" s="59"/>
      <c r="H9" s="60">
        <v>1922729</v>
      </c>
      <c r="I9" s="60"/>
      <c r="J9" s="59">
        <v>1922729</v>
      </c>
      <c r="K9" s="59">
        <v>89542</v>
      </c>
      <c r="L9" s="60">
        <v>200726</v>
      </c>
      <c r="M9" s="60">
        <v>18024</v>
      </c>
      <c r="N9" s="59">
        <v>308292</v>
      </c>
      <c r="O9" s="59"/>
      <c r="P9" s="60"/>
      <c r="Q9" s="60"/>
      <c r="R9" s="59"/>
      <c r="S9" s="59"/>
      <c r="T9" s="60"/>
      <c r="U9" s="60"/>
      <c r="V9" s="59"/>
      <c r="W9" s="59">
        <v>2231021</v>
      </c>
      <c r="X9" s="60">
        <v>2000000</v>
      </c>
      <c r="Y9" s="59">
        <v>231021</v>
      </c>
      <c r="Z9" s="61">
        <v>11.55</v>
      </c>
      <c r="AA9" s="62">
        <v>4000000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6491870</v>
      </c>
      <c r="D11" s="363">
        <f aca="true" t="shared" si="3" ref="D11:AA11">+D12</f>
        <v>0</v>
      </c>
      <c r="E11" s="362">
        <f t="shared" si="3"/>
        <v>1500000</v>
      </c>
      <c r="F11" s="364">
        <f t="shared" si="3"/>
        <v>1500000</v>
      </c>
      <c r="G11" s="364">
        <f t="shared" si="3"/>
        <v>0</v>
      </c>
      <c r="H11" s="362">
        <f t="shared" si="3"/>
        <v>148288</v>
      </c>
      <c r="I11" s="362">
        <f t="shared" si="3"/>
        <v>16254</v>
      </c>
      <c r="J11" s="364">
        <f t="shared" si="3"/>
        <v>164542</v>
      </c>
      <c r="K11" s="364">
        <f t="shared" si="3"/>
        <v>140289</v>
      </c>
      <c r="L11" s="362">
        <f t="shared" si="3"/>
        <v>0</v>
      </c>
      <c r="M11" s="362">
        <f t="shared" si="3"/>
        <v>0</v>
      </c>
      <c r="N11" s="364">
        <f t="shared" si="3"/>
        <v>140289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304831</v>
      </c>
      <c r="X11" s="362">
        <f t="shared" si="3"/>
        <v>750000</v>
      </c>
      <c r="Y11" s="364">
        <f t="shared" si="3"/>
        <v>-445169</v>
      </c>
      <c r="Z11" s="365">
        <f>+IF(X11&lt;&gt;0,+(Y11/X11)*100,0)</f>
        <v>-59.35586666666667</v>
      </c>
      <c r="AA11" s="366">
        <f t="shared" si="3"/>
        <v>1500000</v>
      </c>
    </row>
    <row r="12" spans="1:27" ht="12.75">
      <c r="A12" s="291" t="s">
        <v>233</v>
      </c>
      <c r="B12" s="136"/>
      <c r="C12" s="60">
        <v>6491870</v>
      </c>
      <c r="D12" s="340"/>
      <c r="E12" s="60">
        <v>1500000</v>
      </c>
      <c r="F12" s="59">
        <v>1500000</v>
      </c>
      <c r="G12" s="59"/>
      <c r="H12" s="60">
        <v>148288</v>
      </c>
      <c r="I12" s="60">
        <v>16254</v>
      </c>
      <c r="J12" s="59">
        <v>164542</v>
      </c>
      <c r="K12" s="59">
        <v>140289</v>
      </c>
      <c r="L12" s="60"/>
      <c r="M12" s="60"/>
      <c r="N12" s="59">
        <v>140289</v>
      </c>
      <c r="O12" s="59"/>
      <c r="P12" s="60"/>
      <c r="Q12" s="60"/>
      <c r="R12" s="59"/>
      <c r="S12" s="59"/>
      <c r="T12" s="60"/>
      <c r="U12" s="60"/>
      <c r="V12" s="59"/>
      <c r="W12" s="59">
        <v>304831</v>
      </c>
      <c r="X12" s="60">
        <v>750000</v>
      </c>
      <c r="Y12" s="59">
        <v>-445169</v>
      </c>
      <c r="Z12" s="61">
        <v>-59.36</v>
      </c>
      <c r="AA12" s="62">
        <v>1500000</v>
      </c>
    </row>
    <row r="13" spans="1:27" ht="12.75">
      <c r="A13" s="361" t="s">
        <v>209</v>
      </c>
      <c r="B13" s="136"/>
      <c r="C13" s="275">
        <f>+C14</f>
        <v>17205934</v>
      </c>
      <c r="D13" s="341">
        <f aca="true" t="shared" si="4" ref="D13:AA13">+D14</f>
        <v>0</v>
      </c>
      <c r="E13" s="275">
        <f t="shared" si="4"/>
        <v>1800000</v>
      </c>
      <c r="F13" s="342">
        <f t="shared" si="4"/>
        <v>1800000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2584879</v>
      </c>
      <c r="L13" s="275">
        <f t="shared" si="4"/>
        <v>0</v>
      </c>
      <c r="M13" s="275">
        <f t="shared" si="4"/>
        <v>0</v>
      </c>
      <c r="N13" s="342">
        <f t="shared" si="4"/>
        <v>2584879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2584879</v>
      </c>
      <c r="X13" s="275">
        <f t="shared" si="4"/>
        <v>900000</v>
      </c>
      <c r="Y13" s="342">
        <f t="shared" si="4"/>
        <v>1684879</v>
      </c>
      <c r="Z13" s="335">
        <f>+IF(X13&lt;&gt;0,+(Y13/X13)*100,0)</f>
        <v>187.20877777777778</v>
      </c>
      <c r="AA13" s="273">
        <f t="shared" si="4"/>
        <v>1800000</v>
      </c>
    </row>
    <row r="14" spans="1:27" ht="12.75">
      <c r="A14" s="291" t="s">
        <v>234</v>
      </c>
      <c r="B14" s="136"/>
      <c r="C14" s="60">
        <v>17205934</v>
      </c>
      <c r="D14" s="340"/>
      <c r="E14" s="60">
        <v>1800000</v>
      </c>
      <c r="F14" s="59">
        <v>1800000</v>
      </c>
      <c r="G14" s="59"/>
      <c r="H14" s="60"/>
      <c r="I14" s="60"/>
      <c r="J14" s="59"/>
      <c r="K14" s="59">
        <v>2584879</v>
      </c>
      <c r="L14" s="60"/>
      <c r="M14" s="60"/>
      <c r="N14" s="59">
        <v>2584879</v>
      </c>
      <c r="O14" s="59"/>
      <c r="P14" s="60"/>
      <c r="Q14" s="60"/>
      <c r="R14" s="59"/>
      <c r="S14" s="59"/>
      <c r="T14" s="60"/>
      <c r="U14" s="60"/>
      <c r="V14" s="59"/>
      <c r="W14" s="59">
        <v>2584879</v>
      </c>
      <c r="X14" s="60">
        <v>900000</v>
      </c>
      <c r="Y14" s="59">
        <v>1684879</v>
      </c>
      <c r="Z14" s="61">
        <v>187.21</v>
      </c>
      <c r="AA14" s="62">
        <v>1800000</v>
      </c>
    </row>
    <row r="15" spans="1:27" ht="12.75">
      <c r="A15" s="361" t="s">
        <v>210</v>
      </c>
      <c r="B15" s="136"/>
      <c r="C15" s="60">
        <f aca="true" t="shared" si="5" ref="C15:Y15">SUM(C16:C20)</f>
        <v>348914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1708</v>
      </c>
      <c r="L15" s="60">
        <f t="shared" si="5"/>
        <v>25940</v>
      </c>
      <c r="M15" s="60">
        <f t="shared" si="5"/>
        <v>0</v>
      </c>
      <c r="N15" s="59">
        <f t="shared" si="5"/>
        <v>27648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27648</v>
      </c>
      <c r="X15" s="60">
        <f t="shared" si="5"/>
        <v>0</v>
      </c>
      <c r="Y15" s="59">
        <f t="shared" si="5"/>
        <v>27648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>
        <v>348914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>
        <v>1708</v>
      </c>
      <c r="L20" s="60">
        <v>25940</v>
      </c>
      <c r="M20" s="60"/>
      <c r="N20" s="59">
        <v>27648</v>
      </c>
      <c r="O20" s="59"/>
      <c r="P20" s="60"/>
      <c r="Q20" s="60"/>
      <c r="R20" s="59"/>
      <c r="S20" s="59"/>
      <c r="T20" s="60"/>
      <c r="U20" s="60"/>
      <c r="V20" s="59"/>
      <c r="W20" s="59">
        <v>27648</v>
      </c>
      <c r="X20" s="60"/>
      <c r="Y20" s="59">
        <v>27648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6795765</v>
      </c>
      <c r="D22" s="344">
        <f t="shared" si="6"/>
        <v>0</v>
      </c>
      <c r="E22" s="343">
        <f t="shared" si="6"/>
        <v>1550000</v>
      </c>
      <c r="F22" s="345">
        <f t="shared" si="6"/>
        <v>1550000</v>
      </c>
      <c r="G22" s="345">
        <f t="shared" si="6"/>
        <v>0</v>
      </c>
      <c r="H22" s="343">
        <f t="shared" si="6"/>
        <v>0</v>
      </c>
      <c r="I22" s="343">
        <f t="shared" si="6"/>
        <v>27156</v>
      </c>
      <c r="J22" s="345">
        <f t="shared" si="6"/>
        <v>27156</v>
      </c>
      <c r="K22" s="345">
        <f t="shared" si="6"/>
        <v>34800</v>
      </c>
      <c r="L22" s="343">
        <f t="shared" si="6"/>
        <v>0</v>
      </c>
      <c r="M22" s="343">
        <f t="shared" si="6"/>
        <v>0</v>
      </c>
      <c r="N22" s="345">
        <f t="shared" si="6"/>
        <v>34800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61956</v>
      </c>
      <c r="X22" s="343">
        <f t="shared" si="6"/>
        <v>775000</v>
      </c>
      <c r="Y22" s="345">
        <f t="shared" si="6"/>
        <v>-713044</v>
      </c>
      <c r="Z22" s="336">
        <f>+IF(X22&lt;&gt;0,+(Y22/X22)*100,0)</f>
        <v>-92.00567741935484</v>
      </c>
      <c r="AA22" s="350">
        <f>SUM(AA23:AA32)</f>
        <v>1550000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>
        <v>6091882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>
        <v>50000</v>
      </c>
      <c r="F26" s="364">
        <v>50000</v>
      </c>
      <c r="G26" s="364"/>
      <c r="H26" s="362"/>
      <c r="I26" s="362"/>
      <c r="J26" s="364"/>
      <c r="K26" s="364">
        <v>10100</v>
      </c>
      <c r="L26" s="362"/>
      <c r="M26" s="362"/>
      <c r="N26" s="364">
        <v>10100</v>
      </c>
      <c r="O26" s="364"/>
      <c r="P26" s="362"/>
      <c r="Q26" s="362"/>
      <c r="R26" s="364"/>
      <c r="S26" s="364"/>
      <c r="T26" s="362"/>
      <c r="U26" s="362"/>
      <c r="V26" s="364"/>
      <c r="W26" s="364">
        <v>10100</v>
      </c>
      <c r="X26" s="362">
        <v>25000</v>
      </c>
      <c r="Y26" s="364">
        <v>-14900</v>
      </c>
      <c r="Z26" s="365">
        <v>-59.6</v>
      </c>
      <c r="AA26" s="366">
        <v>50000</v>
      </c>
    </row>
    <row r="27" spans="1:27" ht="12.75">
      <c r="A27" s="361" t="s">
        <v>242</v>
      </c>
      <c r="B27" s="147"/>
      <c r="C27" s="60"/>
      <c r="D27" s="340"/>
      <c r="E27" s="60">
        <v>1000000</v>
      </c>
      <c r="F27" s="59">
        <v>1000000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500000</v>
      </c>
      <c r="Y27" s="59">
        <v>-500000</v>
      </c>
      <c r="Z27" s="61">
        <v>-100</v>
      </c>
      <c r="AA27" s="62">
        <v>1000000</v>
      </c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703883</v>
      </c>
      <c r="D32" s="340"/>
      <c r="E32" s="60">
        <v>500000</v>
      </c>
      <c r="F32" s="59">
        <v>500000</v>
      </c>
      <c r="G32" s="59"/>
      <c r="H32" s="60"/>
      <c r="I32" s="60">
        <v>27156</v>
      </c>
      <c r="J32" s="59">
        <v>27156</v>
      </c>
      <c r="K32" s="59">
        <v>24700</v>
      </c>
      <c r="L32" s="60"/>
      <c r="M32" s="60"/>
      <c r="N32" s="59">
        <v>24700</v>
      </c>
      <c r="O32" s="59"/>
      <c r="P32" s="60"/>
      <c r="Q32" s="60"/>
      <c r="R32" s="59"/>
      <c r="S32" s="59"/>
      <c r="T32" s="60"/>
      <c r="U32" s="60"/>
      <c r="V32" s="59"/>
      <c r="W32" s="59">
        <v>51856</v>
      </c>
      <c r="X32" s="60">
        <v>250000</v>
      </c>
      <c r="Y32" s="59">
        <v>-198144</v>
      </c>
      <c r="Z32" s="61">
        <v>-79.26</v>
      </c>
      <c r="AA32" s="62">
        <v>500000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1000000</v>
      </c>
      <c r="F37" s="345">
        <f t="shared" si="8"/>
        <v>1000000</v>
      </c>
      <c r="G37" s="345">
        <f t="shared" si="8"/>
        <v>0</v>
      </c>
      <c r="H37" s="343">
        <f t="shared" si="8"/>
        <v>190752</v>
      </c>
      <c r="I37" s="343">
        <f t="shared" si="8"/>
        <v>0</v>
      </c>
      <c r="J37" s="345">
        <f t="shared" si="8"/>
        <v>190752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190752</v>
      </c>
      <c r="X37" s="343">
        <f t="shared" si="8"/>
        <v>500000</v>
      </c>
      <c r="Y37" s="345">
        <f t="shared" si="8"/>
        <v>-309248</v>
      </c>
      <c r="Z37" s="336">
        <f>+IF(X37&lt;&gt;0,+(Y37/X37)*100,0)</f>
        <v>-61.8496</v>
      </c>
      <c r="AA37" s="350">
        <f t="shared" si="8"/>
        <v>1000000</v>
      </c>
    </row>
    <row r="38" spans="1:27" ht="12.75">
      <c r="A38" s="361" t="s">
        <v>214</v>
      </c>
      <c r="B38" s="142"/>
      <c r="C38" s="60"/>
      <c r="D38" s="340"/>
      <c r="E38" s="60">
        <v>1000000</v>
      </c>
      <c r="F38" s="59">
        <v>1000000</v>
      </c>
      <c r="G38" s="59"/>
      <c r="H38" s="60">
        <v>190752</v>
      </c>
      <c r="I38" s="60"/>
      <c r="J38" s="59">
        <v>190752</v>
      </c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>
        <v>190752</v>
      </c>
      <c r="X38" s="60">
        <v>500000</v>
      </c>
      <c r="Y38" s="59">
        <v>-309248</v>
      </c>
      <c r="Z38" s="61">
        <v>-61.85</v>
      </c>
      <c r="AA38" s="62">
        <v>1000000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12525329</v>
      </c>
      <c r="D40" s="344">
        <f t="shared" si="9"/>
        <v>0</v>
      </c>
      <c r="E40" s="343">
        <f t="shared" si="9"/>
        <v>16527262</v>
      </c>
      <c r="F40" s="345">
        <f t="shared" si="9"/>
        <v>16527262</v>
      </c>
      <c r="G40" s="345">
        <f t="shared" si="9"/>
        <v>0</v>
      </c>
      <c r="H40" s="343">
        <f t="shared" si="9"/>
        <v>3204243</v>
      </c>
      <c r="I40" s="343">
        <f t="shared" si="9"/>
        <v>295500</v>
      </c>
      <c r="J40" s="345">
        <f t="shared" si="9"/>
        <v>3499743</v>
      </c>
      <c r="K40" s="345">
        <f t="shared" si="9"/>
        <v>199854</v>
      </c>
      <c r="L40" s="343">
        <f t="shared" si="9"/>
        <v>2417631</v>
      </c>
      <c r="M40" s="343">
        <f t="shared" si="9"/>
        <v>281273</v>
      </c>
      <c r="N40" s="345">
        <f t="shared" si="9"/>
        <v>2898758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6398501</v>
      </c>
      <c r="X40" s="343">
        <f t="shared" si="9"/>
        <v>8263631</v>
      </c>
      <c r="Y40" s="345">
        <f t="shared" si="9"/>
        <v>-1865130</v>
      </c>
      <c r="Z40" s="336">
        <f>+IF(X40&lt;&gt;0,+(Y40/X40)*100,0)</f>
        <v>-22.57034468262196</v>
      </c>
      <c r="AA40" s="350">
        <f>SUM(AA41:AA49)</f>
        <v>16527262</v>
      </c>
    </row>
    <row r="41" spans="1:27" ht="12.75">
      <c r="A41" s="361" t="s">
        <v>249</v>
      </c>
      <c r="B41" s="142"/>
      <c r="C41" s="362">
        <v>2294928</v>
      </c>
      <c r="D41" s="363"/>
      <c r="E41" s="362">
        <v>2500000</v>
      </c>
      <c r="F41" s="364">
        <v>2500000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1250000</v>
      </c>
      <c r="Y41" s="364">
        <v>-1250000</v>
      </c>
      <c r="Z41" s="365">
        <v>-100</v>
      </c>
      <c r="AA41" s="366">
        <v>2500000</v>
      </c>
    </row>
    <row r="42" spans="1:27" ht="12.75">
      <c r="A42" s="361" t="s">
        <v>250</v>
      </c>
      <c r="B42" s="136"/>
      <c r="C42" s="60">
        <f aca="true" t="shared" si="10" ref="C42:Y42">+C62</f>
        <v>4632266</v>
      </c>
      <c r="D42" s="368">
        <f t="shared" si="10"/>
        <v>0</v>
      </c>
      <c r="E42" s="54">
        <f t="shared" si="10"/>
        <v>4000000</v>
      </c>
      <c r="F42" s="53">
        <f t="shared" si="10"/>
        <v>4000000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1434668</v>
      </c>
      <c r="M42" s="54">
        <f t="shared" si="10"/>
        <v>0</v>
      </c>
      <c r="N42" s="53">
        <f t="shared" si="10"/>
        <v>1434668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1434668</v>
      </c>
      <c r="X42" s="54">
        <f t="shared" si="10"/>
        <v>2000000</v>
      </c>
      <c r="Y42" s="53">
        <f t="shared" si="10"/>
        <v>-565332</v>
      </c>
      <c r="Z42" s="94">
        <f>+IF(X42&lt;&gt;0,+(Y42/X42)*100,0)</f>
        <v>-28.266599999999997</v>
      </c>
      <c r="AA42" s="95">
        <f>+AA62</f>
        <v>4000000</v>
      </c>
    </row>
    <row r="43" spans="1:27" ht="12.75">
      <c r="A43" s="361" t="s">
        <v>251</v>
      </c>
      <c r="B43" s="136"/>
      <c r="C43" s="275">
        <v>494477</v>
      </c>
      <c r="D43" s="369"/>
      <c r="E43" s="305">
        <v>1350000</v>
      </c>
      <c r="F43" s="370">
        <v>1350000</v>
      </c>
      <c r="G43" s="370"/>
      <c r="H43" s="305"/>
      <c r="I43" s="305"/>
      <c r="J43" s="370"/>
      <c r="K43" s="370">
        <v>77623</v>
      </c>
      <c r="L43" s="305">
        <v>26400</v>
      </c>
      <c r="M43" s="305">
        <v>147114</v>
      </c>
      <c r="N43" s="370">
        <v>251137</v>
      </c>
      <c r="O43" s="370"/>
      <c r="P43" s="305"/>
      <c r="Q43" s="305"/>
      <c r="R43" s="370"/>
      <c r="S43" s="370"/>
      <c r="T43" s="305"/>
      <c r="U43" s="305"/>
      <c r="V43" s="370"/>
      <c r="W43" s="370">
        <v>251137</v>
      </c>
      <c r="X43" s="305">
        <v>675000</v>
      </c>
      <c r="Y43" s="370">
        <v>-423863</v>
      </c>
      <c r="Z43" s="371">
        <v>-62.79</v>
      </c>
      <c r="AA43" s="303">
        <v>1350000</v>
      </c>
    </row>
    <row r="44" spans="1:27" ht="12.75">
      <c r="A44" s="361" t="s">
        <v>252</v>
      </c>
      <c r="B44" s="136"/>
      <c r="C44" s="60">
        <v>4175043</v>
      </c>
      <c r="D44" s="368"/>
      <c r="E44" s="54">
        <v>6778252</v>
      </c>
      <c r="F44" s="53">
        <v>6778252</v>
      </c>
      <c r="G44" s="53"/>
      <c r="H44" s="54">
        <v>79448</v>
      </c>
      <c r="I44" s="54">
        <v>295500</v>
      </c>
      <c r="J44" s="53">
        <v>374948</v>
      </c>
      <c r="K44" s="53">
        <v>122231</v>
      </c>
      <c r="L44" s="54">
        <v>956563</v>
      </c>
      <c r="M44" s="54">
        <v>134159</v>
      </c>
      <c r="N44" s="53">
        <v>1212953</v>
      </c>
      <c r="O44" s="53"/>
      <c r="P44" s="54"/>
      <c r="Q44" s="54"/>
      <c r="R44" s="53"/>
      <c r="S44" s="53"/>
      <c r="T44" s="54"/>
      <c r="U44" s="54"/>
      <c r="V44" s="53"/>
      <c r="W44" s="53">
        <v>1587901</v>
      </c>
      <c r="X44" s="54">
        <v>3389126</v>
      </c>
      <c r="Y44" s="53">
        <v>-1801225</v>
      </c>
      <c r="Z44" s="94">
        <v>-53.15</v>
      </c>
      <c r="AA44" s="95">
        <v>6778252</v>
      </c>
    </row>
    <row r="45" spans="1:27" ht="12.75">
      <c r="A45" s="361" t="s">
        <v>253</v>
      </c>
      <c r="B45" s="136"/>
      <c r="C45" s="60"/>
      <c r="D45" s="368"/>
      <c r="E45" s="54">
        <v>835000</v>
      </c>
      <c r="F45" s="53">
        <v>835000</v>
      </c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>
        <v>417500</v>
      </c>
      <c r="Y45" s="53">
        <v>-417500</v>
      </c>
      <c r="Z45" s="94">
        <v>-100</v>
      </c>
      <c r="AA45" s="95">
        <v>835000</v>
      </c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>
        <v>14010</v>
      </c>
      <c r="F47" s="53">
        <v>14010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7005</v>
      </c>
      <c r="Y47" s="53">
        <v>-7005</v>
      </c>
      <c r="Z47" s="94">
        <v>-100</v>
      </c>
      <c r="AA47" s="95">
        <v>14010</v>
      </c>
    </row>
    <row r="48" spans="1:27" ht="12.75">
      <c r="A48" s="361" t="s">
        <v>256</v>
      </c>
      <c r="B48" s="136"/>
      <c r="C48" s="60">
        <v>171642</v>
      </c>
      <c r="D48" s="368"/>
      <c r="E48" s="54">
        <v>300000</v>
      </c>
      <c r="F48" s="53">
        <v>300000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150000</v>
      </c>
      <c r="Y48" s="53">
        <v>-150000</v>
      </c>
      <c r="Z48" s="94">
        <v>-100</v>
      </c>
      <c r="AA48" s="95">
        <v>300000</v>
      </c>
    </row>
    <row r="49" spans="1:27" ht="12.75">
      <c r="A49" s="361" t="s">
        <v>93</v>
      </c>
      <c r="B49" s="136"/>
      <c r="C49" s="54">
        <v>756973</v>
      </c>
      <c r="D49" s="368"/>
      <c r="E49" s="54">
        <v>750000</v>
      </c>
      <c r="F49" s="53">
        <v>750000</v>
      </c>
      <c r="G49" s="53"/>
      <c r="H49" s="54">
        <v>3124795</v>
      </c>
      <c r="I49" s="54"/>
      <c r="J49" s="53">
        <v>3124795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3124795</v>
      </c>
      <c r="X49" s="54">
        <v>375000</v>
      </c>
      <c r="Y49" s="53">
        <v>2749795</v>
      </c>
      <c r="Z49" s="94">
        <v>733.28</v>
      </c>
      <c r="AA49" s="95">
        <v>750000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1220951</v>
      </c>
      <c r="F54" s="345">
        <f t="shared" si="12"/>
        <v>1220951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610476</v>
      </c>
      <c r="Y54" s="345">
        <f t="shared" si="12"/>
        <v>-610476</v>
      </c>
      <c r="Z54" s="336">
        <f>+IF(X54&lt;&gt;0,+(Y54/X54)*100,0)</f>
        <v>-100</v>
      </c>
      <c r="AA54" s="350">
        <f t="shared" si="12"/>
        <v>1220951</v>
      </c>
    </row>
    <row r="55" spans="1:27" ht="12.75">
      <c r="A55" s="361" t="s">
        <v>258</v>
      </c>
      <c r="B55" s="142"/>
      <c r="C55" s="60"/>
      <c r="D55" s="340"/>
      <c r="E55" s="60">
        <v>1220951</v>
      </c>
      <c r="F55" s="59">
        <v>1220951</v>
      </c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>
        <v>610476</v>
      </c>
      <c r="Y55" s="59">
        <v>-610476</v>
      </c>
      <c r="Z55" s="61">
        <v>-100</v>
      </c>
      <c r="AA55" s="62">
        <v>1220951</v>
      </c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935756</v>
      </c>
      <c r="D57" s="344">
        <f aca="true" t="shared" si="13" ref="D57:AA57">+D58</f>
        <v>0</v>
      </c>
      <c r="E57" s="343">
        <f t="shared" si="13"/>
        <v>1300000</v>
      </c>
      <c r="F57" s="345">
        <f t="shared" si="13"/>
        <v>1300000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650000</v>
      </c>
      <c r="Y57" s="345">
        <f t="shared" si="13"/>
        <v>-650000</v>
      </c>
      <c r="Z57" s="336">
        <f>+IF(X57&lt;&gt;0,+(Y57/X57)*100,0)</f>
        <v>-100</v>
      </c>
      <c r="AA57" s="350">
        <f t="shared" si="13"/>
        <v>1300000</v>
      </c>
    </row>
    <row r="58" spans="1:27" ht="12.75">
      <c r="A58" s="361" t="s">
        <v>218</v>
      </c>
      <c r="B58" s="136"/>
      <c r="C58" s="60">
        <v>935756</v>
      </c>
      <c r="D58" s="340"/>
      <c r="E58" s="60">
        <v>1300000</v>
      </c>
      <c r="F58" s="59">
        <v>1300000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650000</v>
      </c>
      <c r="Y58" s="59">
        <v>-650000</v>
      </c>
      <c r="Z58" s="61">
        <v>-100</v>
      </c>
      <c r="AA58" s="62">
        <v>1300000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47819221</v>
      </c>
      <c r="D60" s="346">
        <f t="shared" si="14"/>
        <v>0</v>
      </c>
      <c r="E60" s="219">
        <f t="shared" si="14"/>
        <v>28898213</v>
      </c>
      <c r="F60" s="264">
        <f t="shared" si="14"/>
        <v>28898213</v>
      </c>
      <c r="G60" s="264">
        <f t="shared" si="14"/>
        <v>0</v>
      </c>
      <c r="H60" s="219">
        <f t="shared" si="14"/>
        <v>5466012</v>
      </c>
      <c r="I60" s="219">
        <f t="shared" si="14"/>
        <v>338910</v>
      </c>
      <c r="J60" s="264">
        <f t="shared" si="14"/>
        <v>5804922</v>
      </c>
      <c r="K60" s="264">
        <f t="shared" si="14"/>
        <v>3051072</v>
      </c>
      <c r="L60" s="219">
        <f t="shared" si="14"/>
        <v>2644297</v>
      </c>
      <c r="M60" s="219">
        <f t="shared" si="14"/>
        <v>299297</v>
      </c>
      <c r="N60" s="264">
        <f t="shared" si="14"/>
        <v>5994666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11799588</v>
      </c>
      <c r="X60" s="219">
        <f t="shared" si="14"/>
        <v>14449107</v>
      </c>
      <c r="Y60" s="264">
        <f t="shared" si="14"/>
        <v>-2649519</v>
      </c>
      <c r="Z60" s="337">
        <f>+IF(X60&lt;&gt;0,+(Y60/X60)*100,0)</f>
        <v>-18.33690483432644</v>
      </c>
      <c r="AA60" s="232">
        <f>+AA57+AA54+AA51+AA40+AA37+AA34+AA22+AA5</f>
        <v>28898213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4632266</v>
      </c>
      <c r="D62" s="348">
        <f t="shared" si="15"/>
        <v>0</v>
      </c>
      <c r="E62" s="347">
        <f t="shared" si="15"/>
        <v>4000000</v>
      </c>
      <c r="F62" s="349">
        <f t="shared" si="15"/>
        <v>4000000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1434668</v>
      </c>
      <c r="M62" s="347">
        <f t="shared" si="15"/>
        <v>0</v>
      </c>
      <c r="N62" s="349">
        <f t="shared" si="15"/>
        <v>1434668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1434668</v>
      </c>
      <c r="X62" s="347">
        <f t="shared" si="15"/>
        <v>2000000</v>
      </c>
      <c r="Y62" s="349">
        <f t="shared" si="15"/>
        <v>-565332</v>
      </c>
      <c r="Z62" s="338">
        <f>+IF(X62&lt;&gt;0,+(Y62/X62)*100,0)</f>
        <v>-28.266599999999997</v>
      </c>
      <c r="AA62" s="351">
        <f>SUM(AA63:AA66)</f>
        <v>4000000</v>
      </c>
    </row>
    <row r="63" spans="1:27" ht="12.75">
      <c r="A63" s="361" t="s">
        <v>260</v>
      </c>
      <c r="B63" s="136"/>
      <c r="C63" s="60">
        <v>4632266</v>
      </c>
      <c r="D63" s="340"/>
      <c r="E63" s="60">
        <v>4000000</v>
      </c>
      <c r="F63" s="59">
        <v>4000000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2000000</v>
      </c>
      <c r="Y63" s="59">
        <v>-2000000</v>
      </c>
      <c r="Z63" s="61">
        <v>-100</v>
      </c>
      <c r="AA63" s="62">
        <v>4000000</v>
      </c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>
        <v>1434668</v>
      </c>
      <c r="M64" s="60"/>
      <c r="N64" s="59">
        <v>1434668</v>
      </c>
      <c r="O64" s="59"/>
      <c r="P64" s="60"/>
      <c r="Q64" s="60"/>
      <c r="R64" s="59"/>
      <c r="S64" s="59"/>
      <c r="T64" s="60"/>
      <c r="U64" s="60"/>
      <c r="V64" s="59"/>
      <c r="W64" s="59">
        <v>1434668</v>
      </c>
      <c r="X64" s="60"/>
      <c r="Y64" s="59">
        <v>1434668</v>
      </c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36046610</v>
      </c>
      <c r="F5" s="358">
        <f t="shared" si="0"/>
        <v>36046610</v>
      </c>
      <c r="G5" s="358">
        <f t="shared" si="0"/>
        <v>2874351</v>
      </c>
      <c r="H5" s="356">
        <f t="shared" si="0"/>
        <v>57498</v>
      </c>
      <c r="I5" s="356">
        <f t="shared" si="0"/>
        <v>3263080</v>
      </c>
      <c r="J5" s="358">
        <f t="shared" si="0"/>
        <v>6194929</v>
      </c>
      <c r="K5" s="358">
        <f t="shared" si="0"/>
        <v>0</v>
      </c>
      <c r="L5" s="356">
        <f t="shared" si="0"/>
        <v>4532892</v>
      </c>
      <c r="M5" s="356">
        <f t="shared" si="0"/>
        <v>4570586</v>
      </c>
      <c r="N5" s="358">
        <f t="shared" si="0"/>
        <v>9103478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15298407</v>
      </c>
      <c r="X5" s="356">
        <f t="shared" si="0"/>
        <v>18023306</v>
      </c>
      <c r="Y5" s="358">
        <f t="shared" si="0"/>
        <v>-2724899</v>
      </c>
      <c r="Z5" s="359">
        <f>+IF(X5&lt;&gt;0,+(Y5/X5)*100,0)</f>
        <v>-15.118752353203124</v>
      </c>
      <c r="AA5" s="360">
        <f>+AA6+AA8+AA11+AA13+AA15</f>
        <v>36046610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2500000</v>
      </c>
      <c r="F6" s="59">
        <f t="shared" si="1"/>
        <v>2500000</v>
      </c>
      <c r="G6" s="59">
        <f t="shared" si="1"/>
        <v>0</v>
      </c>
      <c r="H6" s="60">
        <f t="shared" si="1"/>
        <v>7425</v>
      </c>
      <c r="I6" s="60">
        <f t="shared" si="1"/>
        <v>17325</v>
      </c>
      <c r="J6" s="59">
        <f t="shared" si="1"/>
        <v>24750</v>
      </c>
      <c r="K6" s="59">
        <f t="shared" si="1"/>
        <v>0</v>
      </c>
      <c r="L6" s="60">
        <f t="shared" si="1"/>
        <v>0</v>
      </c>
      <c r="M6" s="60">
        <f t="shared" si="1"/>
        <v>92663</v>
      </c>
      <c r="N6" s="59">
        <f t="shared" si="1"/>
        <v>92663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117413</v>
      </c>
      <c r="X6" s="60">
        <f t="shared" si="1"/>
        <v>1250000</v>
      </c>
      <c r="Y6" s="59">
        <f t="shared" si="1"/>
        <v>-1132587</v>
      </c>
      <c r="Z6" s="61">
        <f>+IF(X6&lt;&gt;0,+(Y6/X6)*100,0)</f>
        <v>-90.60696</v>
      </c>
      <c r="AA6" s="62">
        <f t="shared" si="1"/>
        <v>2500000</v>
      </c>
    </row>
    <row r="7" spans="1:27" ht="12.75">
      <c r="A7" s="291" t="s">
        <v>230</v>
      </c>
      <c r="B7" s="142"/>
      <c r="C7" s="60"/>
      <c r="D7" s="340"/>
      <c r="E7" s="60">
        <v>2500000</v>
      </c>
      <c r="F7" s="59">
        <v>2500000</v>
      </c>
      <c r="G7" s="59"/>
      <c r="H7" s="60">
        <v>7425</v>
      </c>
      <c r="I7" s="60">
        <v>17325</v>
      </c>
      <c r="J7" s="59">
        <v>24750</v>
      </c>
      <c r="K7" s="59"/>
      <c r="L7" s="60"/>
      <c r="M7" s="60">
        <v>92663</v>
      </c>
      <c r="N7" s="59">
        <v>92663</v>
      </c>
      <c r="O7" s="59"/>
      <c r="P7" s="60"/>
      <c r="Q7" s="60"/>
      <c r="R7" s="59"/>
      <c r="S7" s="59"/>
      <c r="T7" s="60"/>
      <c r="U7" s="60"/>
      <c r="V7" s="59"/>
      <c r="W7" s="59">
        <v>117413</v>
      </c>
      <c r="X7" s="60">
        <v>1250000</v>
      </c>
      <c r="Y7" s="59">
        <v>-1132587</v>
      </c>
      <c r="Z7" s="61">
        <v>-90.61</v>
      </c>
      <c r="AA7" s="62">
        <v>2500000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8869565</v>
      </c>
      <c r="F8" s="59">
        <f t="shared" si="2"/>
        <v>8869565</v>
      </c>
      <c r="G8" s="59">
        <f t="shared" si="2"/>
        <v>0</v>
      </c>
      <c r="H8" s="60">
        <f t="shared" si="2"/>
        <v>0</v>
      </c>
      <c r="I8" s="60">
        <f t="shared" si="2"/>
        <v>177812</v>
      </c>
      <c r="J8" s="59">
        <f t="shared" si="2"/>
        <v>177812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177812</v>
      </c>
      <c r="X8" s="60">
        <f t="shared" si="2"/>
        <v>4434783</v>
      </c>
      <c r="Y8" s="59">
        <f t="shared" si="2"/>
        <v>-4256971</v>
      </c>
      <c r="Z8" s="61">
        <f>+IF(X8&lt;&gt;0,+(Y8/X8)*100,0)</f>
        <v>-95.99051407926837</v>
      </c>
      <c r="AA8" s="62">
        <f>SUM(AA9:AA10)</f>
        <v>8869565</v>
      </c>
    </row>
    <row r="9" spans="1:27" ht="12.75">
      <c r="A9" s="291" t="s">
        <v>231</v>
      </c>
      <c r="B9" s="142"/>
      <c r="C9" s="60"/>
      <c r="D9" s="340"/>
      <c r="E9" s="60">
        <v>8869565</v>
      </c>
      <c r="F9" s="59">
        <v>8869565</v>
      </c>
      <c r="G9" s="59"/>
      <c r="H9" s="60"/>
      <c r="I9" s="60">
        <v>177812</v>
      </c>
      <c r="J9" s="59">
        <v>177812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177812</v>
      </c>
      <c r="X9" s="60">
        <v>4434783</v>
      </c>
      <c r="Y9" s="59">
        <v>-4256971</v>
      </c>
      <c r="Z9" s="61">
        <v>-95.99</v>
      </c>
      <c r="AA9" s="62">
        <v>8869565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948004</v>
      </c>
      <c r="M11" s="362">
        <f t="shared" si="3"/>
        <v>1980858</v>
      </c>
      <c r="N11" s="364">
        <f t="shared" si="3"/>
        <v>2928862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2928862</v>
      </c>
      <c r="X11" s="362">
        <f t="shared" si="3"/>
        <v>0</v>
      </c>
      <c r="Y11" s="364">
        <f t="shared" si="3"/>
        <v>2928862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>
        <v>948004</v>
      </c>
      <c r="M12" s="60">
        <v>1980858</v>
      </c>
      <c r="N12" s="59">
        <v>2928862</v>
      </c>
      <c r="O12" s="59"/>
      <c r="P12" s="60"/>
      <c r="Q12" s="60"/>
      <c r="R12" s="59"/>
      <c r="S12" s="59"/>
      <c r="T12" s="60"/>
      <c r="U12" s="60"/>
      <c r="V12" s="59"/>
      <c r="W12" s="59">
        <v>2928862</v>
      </c>
      <c r="X12" s="60"/>
      <c r="Y12" s="59">
        <v>2928862</v>
      </c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24677045</v>
      </c>
      <c r="F13" s="342">
        <f t="shared" si="4"/>
        <v>24677045</v>
      </c>
      <c r="G13" s="342">
        <f t="shared" si="4"/>
        <v>2874351</v>
      </c>
      <c r="H13" s="275">
        <f t="shared" si="4"/>
        <v>50073</v>
      </c>
      <c r="I13" s="275">
        <f t="shared" si="4"/>
        <v>3067943</v>
      </c>
      <c r="J13" s="342">
        <f t="shared" si="4"/>
        <v>5992367</v>
      </c>
      <c r="K13" s="342">
        <f t="shared" si="4"/>
        <v>0</v>
      </c>
      <c r="L13" s="275">
        <f t="shared" si="4"/>
        <v>3584888</v>
      </c>
      <c r="M13" s="275">
        <f t="shared" si="4"/>
        <v>2497065</v>
      </c>
      <c r="N13" s="342">
        <f t="shared" si="4"/>
        <v>6081953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12074320</v>
      </c>
      <c r="X13" s="275">
        <f t="shared" si="4"/>
        <v>12338523</v>
      </c>
      <c r="Y13" s="342">
        <f t="shared" si="4"/>
        <v>-264203</v>
      </c>
      <c r="Z13" s="335">
        <f>+IF(X13&lt;&gt;0,+(Y13/X13)*100,0)</f>
        <v>-2.1412854682849805</v>
      </c>
      <c r="AA13" s="273">
        <f t="shared" si="4"/>
        <v>24677045</v>
      </c>
    </row>
    <row r="14" spans="1:27" ht="12.75">
      <c r="A14" s="291" t="s">
        <v>234</v>
      </c>
      <c r="B14" s="136"/>
      <c r="C14" s="60"/>
      <c r="D14" s="340"/>
      <c r="E14" s="60">
        <v>24677045</v>
      </c>
      <c r="F14" s="59">
        <v>24677045</v>
      </c>
      <c r="G14" s="59">
        <v>2874351</v>
      </c>
      <c r="H14" s="60">
        <v>50073</v>
      </c>
      <c r="I14" s="60">
        <v>3067943</v>
      </c>
      <c r="J14" s="59">
        <v>5992367</v>
      </c>
      <c r="K14" s="59"/>
      <c r="L14" s="60">
        <v>3584888</v>
      </c>
      <c r="M14" s="60">
        <v>2497065</v>
      </c>
      <c r="N14" s="59">
        <v>6081953</v>
      </c>
      <c r="O14" s="59"/>
      <c r="P14" s="60"/>
      <c r="Q14" s="60"/>
      <c r="R14" s="59"/>
      <c r="S14" s="59"/>
      <c r="T14" s="60"/>
      <c r="U14" s="60"/>
      <c r="V14" s="59"/>
      <c r="W14" s="59">
        <v>12074320</v>
      </c>
      <c r="X14" s="60">
        <v>12338523</v>
      </c>
      <c r="Y14" s="59">
        <v>-264203</v>
      </c>
      <c r="Z14" s="61">
        <v>-2.14</v>
      </c>
      <c r="AA14" s="62">
        <v>24677045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2800000</v>
      </c>
      <c r="F22" s="345">
        <f t="shared" si="6"/>
        <v>2800000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176070</v>
      </c>
      <c r="N22" s="345">
        <f t="shared" si="6"/>
        <v>176070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176070</v>
      </c>
      <c r="X22" s="343">
        <f t="shared" si="6"/>
        <v>1400000</v>
      </c>
      <c r="Y22" s="345">
        <f t="shared" si="6"/>
        <v>-1223930</v>
      </c>
      <c r="Z22" s="336">
        <f>+IF(X22&lt;&gt;0,+(Y22/X22)*100,0)</f>
        <v>-87.42357142857144</v>
      </c>
      <c r="AA22" s="350">
        <f>SUM(AA23:AA32)</f>
        <v>2800000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>
        <v>1090000</v>
      </c>
      <c r="F26" s="364">
        <v>1090000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545000</v>
      </c>
      <c r="Y26" s="364">
        <v>-545000</v>
      </c>
      <c r="Z26" s="365">
        <v>-100</v>
      </c>
      <c r="AA26" s="366">
        <v>1090000</v>
      </c>
    </row>
    <row r="27" spans="1:27" ht="12.75">
      <c r="A27" s="361" t="s">
        <v>242</v>
      </c>
      <c r="B27" s="147"/>
      <c r="C27" s="60"/>
      <c r="D27" s="340"/>
      <c r="E27" s="60">
        <v>510000</v>
      </c>
      <c r="F27" s="59">
        <v>510000</v>
      </c>
      <c r="G27" s="59"/>
      <c r="H27" s="60"/>
      <c r="I27" s="60"/>
      <c r="J27" s="59"/>
      <c r="K27" s="59"/>
      <c r="L27" s="60"/>
      <c r="M27" s="60">
        <v>176070</v>
      </c>
      <c r="N27" s="59">
        <v>176070</v>
      </c>
      <c r="O27" s="59"/>
      <c r="P27" s="60"/>
      <c r="Q27" s="60"/>
      <c r="R27" s="59"/>
      <c r="S27" s="59"/>
      <c r="T27" s="60"/>
      <c r="U27" s="60"/>
      <c r="V27" s="59"/>
      <c r="W27" s="59">
        <v>176070</v>
      </c>
      <c r="X27" s="60">
        <v>255000</v>
      </c>
      <c r="Y27" s="59">
        <v>-78930</v>
      </c>
      <c r="Z27" s="61">
        <v>-30.95</v>
      </c>
      <c r="AA27" s="62">
        <v>510000</v>
      </c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1200000</v>
      </c>
      <c r="F32" s="59">
        <v>1200000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600000</v>
      </c>
      <c r="Y32" s="59">
        <v>-600000</v>
      </c>
      <c r="Z32" s="61">
        <v>-100</v>
      </c>
      <c r="AA32" s="62">
        <v>1200000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10429</v>
      </c>
      <c r="M40" s="343">
        <f t="shared" si="9"/>
        <v>16336</v>
      </c>
      <c r="N40" s="345">
        <f t="shared" si="9"/>
        <v>26765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26765</v>
      </c>
      <c r="X40" s="343">
        <f t="shared" si="9"/>
        <v>0</v>
      </c>
      <c r="Y40" s="345">
        <f t="shared" si="9"/>
        <v>26765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>
        <v>10429</v>
      </c>
      <c r="M48" s="54">
        <v>16336</v>
      </c>
      <c r="N48" s="53">
        <v>26765</v>
      </c>
      <c r="O48" s="53"/>
      <c r="P48" s="54"/>
      <c r="Q48" s="54"/>
      <c r="R48" s="53"/>
      <c r="S48" s="53"/>
      <c r="T48" s="54"/>
      <c r="U48" s="54"/>
      <c r="V48" s="53"/>
      <c r="W48" s="53">
        <v>26765</v>
      </c>
      <c r="X48" s="54"/>
      <c r="Y48" s="53">
        <v>26765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36500</v>
      </c>
      <c r="N57" s="345">
        <f t="shared" si="13"/>
        <v>36500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36500</v>
      </c>
      <c r="X57" s="343">
        <f t="shared" si="13"/>
        <v>0</v>
      </c>
      <c r="Y57" s="345">
        <f t="shared" si="13"/>
        <v>36500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>
        <v>36500</v>
      </c>
      <c r="N58" s="59">
        <v>36500</v>
      </c>
      <c r="O58" s="59"/>
      <c r="P58" s="60"/>
      <c r="Q58" s="60"/>
      <c r="R58" s="59"/>
      <c r="S58" s="59"/>
      <c r="T58" s="60"/>
      <c r="U58" s="60"/>
      <c r="V58" s="59"/>
      <c r="W58" s="59">
        <v>36500</v>
      </c>
      <c r="X58" s="60"/>
      <c r="Y58" s="59">
        <v>36500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38846610</v>
      </c>
      <c r="F60" s="264">
        <f t="shared" si="14"/>
        <v>38846610</v>
      </c>
      <c r="G60" s="264">
        <f t="shared" si="14"/>
        <v>2874351</v>
      </c>
      <c r="H60" s="219">
        <f t="shared" si="14"/>
        <v>57498</v>
      </c>
      <c r="I60" s="219">
        <f t="shared" si="14"/>
        <v>3263080</v>
      </c>
      <c r="J60" s="264">
        <f t="shared" si="14"/>
        <v>6194929</v>
      </c>
      <c r="K60" s="264">
        <f t="shared" si="14"/>
        <v>0</v>
      </c>
      <c r="L60" s="219">
        <f t="shared" si="14"/>
        <v>4543321</v>
      </c>
      <c r="M60" s="219">
        <f t="shared" si="14"/>
        <v>4799492</v>
      </c>
      <c r="N60" s="264">
        <f t="shared" si="14"/>
        <v>9342813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15537742</v>
      </c>
      <c r="X60" s="219">
        <f t="shared" si="14"/>
        <v>19423306</v>
      </c>
      <c r="Y60" s="264">
        <f t="shared" si="14"/>
        <v>-3885564</v>
      </c>
      <c r="Z60" s="337">
        <f>+IF(X60&lt;&gt;0,+(Y60/X60)*100,0)</f>
        <v>-20.004648024388846</v>
      </c>
      <c r="AA60" s="232">
        <f>+AA57+AA54+AA51+AA40+AA37+AA34+AA22+AA5</f>
        <v>38846610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2019-01-31T12:47:51Z</dcterms:created>
  <dcterms:modified xsi:type="dcterms:W3CDTF">2019-01-31T12:47:55Z</dcterms:modified>
  <cp:category/>
  <cp:version/>
  <cp:contentType/>
  <cp:contentStatus/>
</cp:coreProperties>
</file>