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<sst xmlns="http://schemas.openxmlformats.org/spreadsheetml/2006/main" count="859" uniqueCount="304">
  <si>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Kou-Kamma(EC109)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</si>
  <si>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</si>
  <si>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</si>
  <si>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</si>
  <si>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</si>
  <si>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</si>
  <si>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</si>
  <si>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</si>
  <si>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</si>
  <si>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</si>
  <si>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</si>
  <si>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</si>
  <si>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</si>
  <si>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</si>
  <si>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</si>
  <si>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</si>
  <si>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</si>
  <si>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</si>
  <si>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</si>
  <si>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</si>
  <si>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</si>
  <si>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</si>
  <si>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</si>
  <si>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</si>
  <si>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</si>
  <si>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</si>
  <si>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</si>
  <si>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</si>
  <si>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</si>
  <si>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</si>
  <si>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</si>
  <si>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</si>
  <si>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</si>
  <si>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</si>
  <si>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</si>
  <si>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</si>
  <si>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</si>
  <si>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</si>
  <si>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</si>
  <si>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</si>
  <si>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</si>
  <si>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</si>
  <si>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</si>
  <si>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</si>
  <si>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</si>
  <si>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</si>
  <si>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</si>
  <si>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</si>
  <si>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</si>
  <si>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</si>
  <si>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</si>
  <si>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</si>
  <si>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</si>
  <si>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</si>
  <si>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</si>
  <si>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</si>
  <si>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</si>
  <si>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</si>
  <si>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</si>
  <si>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</si>
  <si>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</si>
  <si>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</si>
  <si>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</si>
  <si>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</si>
  <si>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</si>
  <si>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</si>
  <si>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</si>
  <si>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</si>
  <si>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</si>
  <si>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</si>
  <si>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</si>
  <si>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</si>
  <si>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</si>
  <si>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</si>
  <si>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</si>
  <si>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</si>
  <si>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</si>
  <si>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</si>
  <si>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</si>
  <si>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</si>
  <si>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</si>
  <si>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</si>
  <si>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</si>
  <si>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</si>
  <si>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</si>
  <si>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</si>
  <si>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</si>
  <si>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</si>
  <si>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</si>
  <si>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</si>
  <si>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</si>
  <si>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</si>
  <si>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</si>
  <si>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</si>
  <si>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</si>
  <si>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</si>
  <si>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</si>
  <si>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</si>
  <si>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</si>
  <si>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</si>
  <si>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</si>
  <si>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</si>
  <si>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</si>
  <si>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</si>
  <si>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</si>
  <si>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</si>
  <si>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</si>
  <si>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</si>
  <si>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</si>
  <si>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</si>
  <si>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</si>
  <si>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</si>
  <si>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</si>
  <si>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</si>
  <si>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</si>
  <si>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</si>
  <si>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</si>
  <si>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</si>
  <si>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</si>
  <si>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</si>
  <si>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</si>
  <si>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</si>
  <si>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</si>
  <si>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</si>
  <si>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</si>
  <si>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</si>
  <si>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</si>
  <si>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</si>
  <si>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</si>
  <si>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Kou-Kamma(EC109)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</si>
  <si>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</si>
  <si>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</si>
  <si>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</si>
  <si>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</si>
  <si>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</si>
  <si>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</si>
  <si>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</si>
  <si>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</si>
  <si>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</si>
  <si>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</si>
  <si>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Kou-Kamma(EC109)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</si>
  <si>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</si>
  <si>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</si>
  <si>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</si>
  <si>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</si>
  <si>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</si>
  <si>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</si>
  <si>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</si>
  <si>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</si>
  <si>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</si>
  <si>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</si>
  <si>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</si>
  <si>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</si>
  <si>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</si>
  <si>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</si>
  <si>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</si>
  <si>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</si>
  <si>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</si>
  <si>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</si>
  <si>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</si>
  <si>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</si>
  <si>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</si>
  <si>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</si>
  <si>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</si>
  <si>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</si>
  <si>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</si>
  <si>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</si>
  <si>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</si>
  <si>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</si>
  <si>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</si>
  <si>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</si>
  <si>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</si>
  <si>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</si>
  <si>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</si>
  <si>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</si>
  <si>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</si>
  <si>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</si>
  <si>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</si>
  <si>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</si>
  <si>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</si>
  <si>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</si>
  <si>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</si>
  <si>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</si>
  <si>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</si>
  <si>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</si>
  <si>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</si>
  <si>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</si>
  <si>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</si>
  <si>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</si>
  <si>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</si>
  <si>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</si>
  <si>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</si>
  <si>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</si>
  <si>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</si>
  <si>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</si>
  <si>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</si>
  <si>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</si>
  <si>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</si>
  <si>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</si>
  <si>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</si>
  <si>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</si>
  <si>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</si>
  <si>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Kou-Kamma(EC109)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</si>
  <si>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</si>
  <si>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</si>
  <si>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</si>
  <si>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</si>
  <si>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</si>
  <si>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</si>
  <si>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</si>
  <si>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</si>
  <si>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</si>
  <si>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</si>
  <si>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</si>
  <si>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</si>
  <si>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</si>
  <si>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</si>
  <si>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</si>
  <si>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</si>
  <si>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</si>
  <si>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</si>
  <si>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</si>
  <si>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</si>
  <si>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</si>
  <si>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</si>
  <si>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</si>
  <si>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</si>
  <si>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</si>
  <si>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Kou-Kamma(EC109)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</si>
  <si>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</si>
  <si>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</si>
  <si>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</si>
  <si>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</si>
  <si>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</si>
  <si>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</si>
  <si>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</si>
  <si>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</si>
  <si>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</si>
  <si>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</si>
  <si>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</si>
  <si>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</si>
  <si>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</si>
  <si>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</si>
  <si>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</si>
  <si>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</si>
  <si>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</si>
  <si>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</si>
  <si>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</si>
  <si>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</si>
  <si>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</si>
  <si>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</si>
  <si>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</si>
  <si>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</si>
  <si>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</si>
  <si>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</si>
  <si>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</si>
  <si>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</si>
  <si>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</si>
  <si>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</si>
  <si>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</si>
  <si>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</si>
  <si>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</si>
  <si>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</si>
  <si>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</si>
  <si>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Kou-Kamma(EC109)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</si>
  <si>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</si>
  <si>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</si>
  <si>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Kou-Kamma(EC109)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</si>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</sst>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15727232</v>
      </c>
      <c r="C5" s="19">
        <v>0</v>
      </c>
      <c r="D5" s="59">
        <v>14600451</v>
      </c>
      <c r="E5" s="60">
        <v>14600451</v>
      </c>
      <c r="F5" s="60">
        <v>18490564</v>
      </c>
      <c r="G5" s="60">
        <v>112442</v>
      </c>
      <c r="H5" s="60">
        <v>4732</v>
      </c>
      <c r="I5" s="60">
        <v>18607738</v>
      </c>
      <c r="J5" s="60">
        <v>-992262</v>
      </c>
      <c r="K5" s="60">
        <v>-450</v>
      </c>
      <c r="L5" s="60">
        <v>37</v>
      </c>
      <c r="M5" s="60">
        <v>-992675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17615063</v>
      </c>
      <c r="W5" s="60">
        <v>14600447</v>
      </c>
      <c r="X5" s="60">
        <v>3014616</v>
      </c>
      <c r="Y5" s="61">
        <v>20.65</v>
      </c>
      <c r="Z5" s="62">
        <v>14600451</v>
      </c>
    </row>
    <row r="6" spans="1:26" ht="12.75">
      <c r="A6" s="58" t="s">
        <v>32</v>
      </c>
      <c r="B6" s="19">
        <v>25211324</v>
      </c>
      <c r="C6" s="19">
        <v>0</v>
      </c>
      <c r="D6" s="59">
        <v>18658470</v>
      </c>
      <c r="E6" s="60">
        <v>18658470</v>
      </c>
      <c r="F6" s="60">
        <v>3959845</v>
      </c>
      <c r="G6" s="60">
        <v>2440884</v>
      </c>
      <c r="H6" s="60">
        <v>1823910</v>
      </c>
      <c r="I6" s="60">
        <v>8224639</v>
      </c>
      <c r="J6" s="60">
        <v>1833392</v>
      </c>
      <c r="K6" s="60">
        <v>2030015</v>
      </c>
      <c r="L6" s="60">
        <v>1782506</v>
      </c>
      <c r="M6" s="60">
        <v>5645913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13870552</v>
      </c>
      <c r="W6" s="60">
        <v>9329232</v>
      </c>
      <c r="X6" s="60">
        <v>4541320</v>
      </c>
      <c r="Y6" s="61">
        <v>48.68</v>
      </c>
      <c r="Z6" s="62">
        <v>18658470</v>
      </c>
    </row>
    <row r="7" spans="1:26" ht="12.75">
      <c r="A7" s="58" t="s">
        <v>33</v>
      </c>
      <c r="B7" s="19">
        <v>213530</v>
      </c>
      <c r="C7" s="19">
        <v>0</v>
      </c>
      <c r="D7" s="59">
        <v>156509</v>
      </c>
      <c r="E7" s="60">
        <v>156509</v>
      </c>
      <c r="F7" s="60">
        <v>6855</v>
      </c>
      <c r="G7" s="60">
        <v>35725</v>
      </c>
      <c r="H7" s="60">
        <v>34501</v>
      </c>
      <c r="I7" s="60">
        <v>77081</v>
      </c>
      <c r="J7" s="60">
        <v>22503</v>
      </c>
      <c r="K7" s="60">
        <v>20166</v>
      </c>
      <c r="L7" s="60">
        <v>15273</v>
      </c>
      <c r="M7" s="60">
        <v>57942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135023</v>
      </c>
      <c r="W7" s="60">
        <v>78252</v>
      </c>
      <c r="X7" s="60">
        <v>56771</v>
      </c>
      <c r="Y7" s="61">
        <v>72.55</v>
      </c>
      <c r="Z7" s="62">
        <v>156509</v>
      </c>
    </row>
    <row r="8" spans="1:26" ht="12.75">
      <c r="A8" s="58" t="s">
        <v>34</v>
      </c>
      <c r="B8" s="19">
        <v>55128467</v>
      </c>
      <c r="C8" s="19">
        <v>0</v>
      </c>
      <c r="D8" s="59">
        <v>52927503</v>
      </c>
      <c r="E8" s="60">
        <v>52927503</v>
      </c>
      <c r="F8" s="60">
        <v>149030</v>
      </c>
      <c r="G8" s="60">
        <v>677044</v>
      </c>
      <c r="H8" s="60">
        <v>19820937</v>
      </c>
      <c r="I8" s="60">
        <v>20647011</v>
      </c>
      <c r="J8" s="60">
        <v>417186</v>
      </c>
      <c r="K8" s="60">
        <v>2396959</v>
      </c>
      <c r="L8" s="60">
        <v>13628876</v>
      </c>
      <c r="M8" s="60">
        <v>16443021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37090032</v>
      </c>
      <c r="W8" s="60">
        <v>35871956</v>
      </c>
      <c r="X8" s="60">
        <v>1218076</v>
      </c>
      <c r="Y8" s="61">
        <v>3.4</v>
      </c>
      <c r="Z8" s="62">
        <v>52927503</v>
      </c>
    </row>
    <row r="9" spans="1:26" ht="12.75">
      <c r="A9" s="58" t="s">
        <v>35</v>
      </c>
      <c r="B9" s="19">
        <v>27618528</v>
      </c>
      <c r="C9" s="19">
        <v>0</v>
      </c>
      <c r="D9" s="59">
        <v>30448538</v>
      </c>
      <c r="E9" s="60">
        <v>30448538</v>
      </c>
      <c r="F9" s="60">
        <v>2181119</v>
      </c>
      <c r="G9" s="60">
        <v>983497</v>
      </c>
      <c r="H9" s="60">
        <v>202495</v>
      </c>
      <c r="I9" s="60">
        <v>3367111</v>
      </c>
      <c r="J9" s="60">
        <v>1023077</v>
      </c>
      <c r="K9" s="60">
        <v>2056191</v>
      </c>
      <c r="L9" s="60">
        <v>1044950</v>
      </c>
      <c r="M9" s="60">
        <v>4124218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7491329</v>
      </c>
      <c r="W9" s="60">
        <v>14224266</v>
      </c>
      <c r="X9" s="60">
        <v>-6732937</v>
      </c>
      <c r="Y9" s="61">
        <v>-47.33</v>
      </c>
      <c r="Z9" s="62">
        <v>30448538</v>
      </c>
    </row>
    <row r="10" spans="1:26" ht="22.5">
      <c r="A10" s="63" t="s">
        <v>279</v>
      </c>
      <c r="B10" s="64">
        <f>SUM(B5:B9)</f>
        <v>123899081</v>
      </c>
      <c r="C10" s="64">
        <f>SUM(C5:C9)</f>
        <v>0</v>
      </c>
      <c r="D10" s="65">
        <f aca="true" t="shared" si="0" ref="D10:Z10">SUM(D5:D9)</f>
        <v>116791471</v>
      </c>
      <c r="E10" s="66">
        <f t="shared" si="0"/>
        <v>116791471</v>
      </c>
      <c r="F10" s="66">
        <f t="shared" si="0"/>
        <v>24787413</v>
      </c>
      <c r="G10" s="66">
        <f t="shared" si="0"/>
        <v>4249592</v>
      </c>
      <c r="H10" s="66">
        <f t="shared" si="0"/>
        <v>21886575</v>
      </c>
      <c r="I10" s="66">
        <f t="shared" si="0"/>
        <v>50923580</v>
      </c>
      <c r="J10" s="66">
        <f t="shared" si="0"/>
        <v>2303896</v>
      </c>
      <c r="K10" s="66">
        <f t="shared" si="0"/>
        <v>6502881</v>
      </c>
      <c r="L10" s="66">
        <f t="shared" si="0"/>
        <v>16471642</v>
      </c>
      <c r="M10" s="66">
        <f t="shared" si="0"/>
        <v>25278419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76201999</v>
      </c>
      <c r="W10" s="66">
        <f t="shared" si="0"/>
        <v>74104153</v>
      </c>
      <c r="X10" s="66">
        <f t="shared" si="0"/>
        <v>2097846</v>
      </c>
      <c r="Y10" s="67">
        <f>+IF(W10&lt;&gt;0,(X10/W10)*100,0)</f>
        <v>2.8309425518971927</v>
      </c>
      <c r="Z10" s="68">
        <f t="shared" si="0"/>
        <v>116791471</v>
      </c>
    </row>
    <row r="11" spans="1:26" ht="12.75">
      <c r="A11" s="58" t="s">
        <v>37</v>
      </c>
      <c r="B11" s="19">
        <v>42883441</v>
      </c>
      <c r="C11" s="19">
        <v>0</v>
      </c>
      <c r="D11" s="59">
        <v>54444732</v>
      </c>
      <c r="E11" s="60">
        <v>54444733</v>
      </c>
      <c r="F11" s="60">
        <v>5713</v>
      </c>
      <c r="G11" s="60">
        <v>7140</v>
      </c>
      <c r="H11" s="60">
        <v>5300</v>
      </c>
      <c r="I11" s="60">
        <v>18153</v>
      </c>
      <c r="J11" s="60">
        <v>94541</v>
      </c>
      <c r="K11" s="60">
        <v>204672</v>
      </c>
      <c r="L11" s="60">
        <v>22646117</v>
      </c>
      <c r="M11" s="60">
        <v>22945330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22963483</v>
      </c>
      <c r="W11" s="60">
        <v>27222366</v>
      </c>
      <c r="X11" s="60">
        <v>-4258883</v>
      </c>
      <c r="Y11" s="61">
        <v>-15.64</v>
      </c>
      <c r="Z11" s="62">
        <v>54444733</v>
      </c>
    </row>
    <row r="12" spans="1:26" ht="12.75">
      <c r="A12" s="58" t="s">
        <v>38</v>
      </c>
      <c r="B12" s="19">
        <v>3433216</v>
      </c>
      <c r="C12" s="19">
        <v>0</v>
      </c>
      <c r="D12" s="59">
        <v>3476617</v>
      </c>
      <c r="E12" s="60">
        <v>3476617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1386964</v>
      </c>
      <c r="M12" s="60">
        <v>1386964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1386964</v>
      </c>
      <c r="W12" s="60">
        <v>1738308</v>
      </c>
      <c r="X12" s="60">
        <v>-351344</v>
      </c>
      <c r="Y12" s="61">
        <v>-20.21</v>
      </c>
      <c r="Z12" s="62">
        <v>3476617</v>
      </c>
    </row>
    <row r="13" spans="1:26" ht="12.75">
      <c r="A13" s="58" t="s">
        <v>280</v>
      </c>
      <c r="B13" s="19">
        <v>18505291</v>
      </c>
      <c r="C13" s="19">
        <v>0</v>
      </c>
      <c r="D13" s="59">
        <v>24797996</v>
      </c>
      <c r="E13" s="60">
        <v>24797996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12399000</v>
      </c>
      <c r="X13" s="60">
        <v>-12399000</v>
      </c>
      <c r="Y13" s="61">
        <v>-100</v>
      </c>
      <c r="Z13" s="62">
        <v>24797996</v>
      </c>
    </row>
    <row r="14" spans="1:26" ht="12.75">
      <c r="A14" s="58" t="s">
        <v>40</v>
      </c>
      <c r="B14" s="19">
        <v>1071441</v>
      </c>
      <c r="C14" s="19">
        <v>0</v>
      </c>
      <c r="D14" s="59">
        <v>1130000</v>
      </c>
      <c r="E14" s="60">
        <v>1130000</v>
      </c>
      <c r="F14" s="60">
        <v>6882</v>
      </c>
      <c r="G14" s="60">
        <v>10334</v>
      </c>
      <c r="H14" s="60">
        <v>3324</v>
      </c>
      <c r="I14" s="60">
        <v>20540</v>
      </c>
      <c r="J14" s="60">
        <v>102171</v>
      </c>
      <c r="K14" s="60">
        <v>60199</v>
      </c>
      <c r="L14" s="60">
        <v>51788</v>
      </c>
      <c r="M14" s="60">
        <v>214158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234698</v>
      </c>
      <c r="W14" s="60">
        <v>565002</v>
      </c>
      <c r="X14" s="60">
        <v>-330304</v>
      </c>
      <c r="Y14" s="61">
        <v>-58.46</v>
      </c>
      <c r="Z14" s="62">
        <v>1130000</v>
      </c>
    </row>
    <row r="15" spans="1:26" ht="12.75">
      <c r="A15" s="58" t="s">
        <v>41</v>
      </c>
      <c r="B15" s="19">
        <v>5174652</v>
      </c>
      <c r="C15" s="19">
        <v>0</v>
      </c>
      <c r="D15" s="59">
        <v>10000175</v>
      </c>
      <c r="E15" s="60">
        <v>10000175</v>
      </c>
      <c r="F15" s="60">
        <v>440274</v>
      </c>
      <c r="G15" s="60">
        <v>530785</v>
      </c>
      <c r="H15" s="60">
        <v>468573</v>
      </c>
      <c r="I15" s="60">
        <v>1439632</v>
      </c>
      <c r="J15" s="60">
        <v>339921</v>
      </c>
      <c r="K15" s="60">
        <v>339790</v>
      </c>
      <c r="L15" s="60">
        <v>432822</v>
      </c>
      <c r="M15" s="60">
        <v>1112533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2552165</v>
      </c>
      <c r="W15" s="60">
        <v>5000088</v>
      </c>
      <c r="X15" s="60">
        <v>-2447923</v>
      </c>
      <c r="Y15" s="61">
        <v>-48.96</v>
      </c>
      <c r="Z15" s="62">
        <v>10000175</v>
      </c>
    </row>
    <row r="16" spans="1:26" ht="12.75">
      <c r="A16" s="69" t="s">
        <v>42</v>
      </c>
      <c r="B16" s="19">
        <v>8098229</v>
      </c>
      <c r="C16" s="19">
        <v>0</v>
      </c>
      <c r="D16" s="59">
        <v>0</v>
      </c>
      <c r="E16" s="60">
        <v>0</v>
      </c>
      <c r="F16" s="60">
        <v>2780588</v>
      </c>
      <c r="G16" s="60">
        <v>0</v>
      </c>
      <c r="H16" s="60">
        <v>0</v>
      </c>
      <c r="I16" s="60">
        <v>2780588</v>
      </c>
      <c r="J16" s="60">
        <v>294886</v>
      </c>
      <c r="K16" s="60">
        <v>0</v>
      </c>
      <c r="L16" s="60">
        <v>-294886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2780588</v>
      </c>
      <c r="W16" s="60"/>
      <c r="X16" s="60">
        <v>2780588</v>
      </c>
      <c r="Y16" s="61">
        <v>0</v>
      </c>
      <c r="Z16" s="62">
        <v>0</v>
      </c>
    </row>
    <row r="17" spans="1:26" ht="12.75">
      <c r="A17" s="58" t="s">
        <v>43</v>
      </c>
      <c r="B17" s="19">
        <v>52761429</v>
      </c>
      <c r="C17" s="19">
        <v>0</v>
      </c>
      <c r="D17" s="59">
        <v>58396864</v>
      </c>
      <c r="E17" s="60">
        <v>58396864</v>
      </c>
      <c r="F17" s="60">
        <v>909976</v>
      </c>
      <c r="G17" s="60">
        <v>2090465</v>
      </c>
      <c r="H17" s="60">
        <v>2501966</v>
      </c>
      <c r="I17" s="60">
        <v>5502407</v>
      </c>
      <c r="J17" s="60">
        <v>51529</v>
      </c>
      <c r="K17" s="60">
        <v>3532586</v>
      </c>
      <c r="L17" s="60">
        <v>2226602</v>
      </c>
      <c r="M17" s="60">
        <v>5810717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11313124</v>
      </c>
      <c r="W17" s="60">
        <v>29198430</v>
      </c>
      <c r="X17" s="60">
        <v>-17885306</v>
      </c>
      <c r="Y17" s="61">
        <v>-61.25</v>
      </c>
      <c r="Z17" s="62">
        <v>58396864</v>
      </c>
    </row>
    <row r="18" spans="1:26" ht="12.75">
      <c r="A18" s="70" t="s">
        <v>44</v>
      </c>
      <c r="B18" s="71">
        <f>SUM(B11:B17)</f>
        <v>131927699</v>
      </c>
      <c r="C18" s="71">
        <f>SUM(C11:C17)</f>
        <v>0</v>
      </c>
      <c r="D18" s="72">
        <f aca="true" t="shared" si="1" ref="D18:Z18">SUM(D11:D17)</f>
        <v>152246384</v>
      </c>
      <c r="E18" s="73">
        <f t="shared" si="1"/>
        <v>152246385</v>
      </c>
      <c r="F18" s="73">
        <f t="shared" si="1"/>
        <v>4143433</v>
      </c>
      <c r="G18" s="73">
        <f t="shared" si="1"/>
        <v>2638724</v>
      </c>
      <c r="H18" s="73">
        <f t="shared" si="1"/>
        <v>2979163</v>
      </c>
      <c r="I18" s="73">
        <f t="shared" si="1"/>
        <v>9761320</v>
      </c>
      <c r="J18" s="73">
        <f t="shared" si="1"/>
        <v>883048</v>
      </c>
      <c r="K18" s="73">
        <f t="shared" si="1"/>
        <v>4137247</v>
      </c>
      <c r="L18" s="73">
        <f t="shared" si="1"/>
        <v>26449407</v>
      </c>
      <c r="M18" s="73">
        <f t="shared" si="1"/>
        <v>31469702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41231022</v>
      </c>
      <c r="W18" s="73">
        <f t="shared" si="1"/>
        <v>76123194</v>
      </c>
      <c r="X18" s="73">
        <f t="shared" si="1"/>
        <v>-34892172</v>
      </c>
      <c r="Y18" s="67">
        <f>+IF(W18&lt;&gt;0,(X18/W18)*100,0)</f>
        <v>-45.83645294757338</v>
      </c>
      <c r="Z18" s="74">
        <f t="shared" si="1"/>
        <v>152246385</v>
      </c>
    </row>
    <row r="19" spans="1:26" ht="12.75">
      <c r="A19" s="70" t="s">
        <v>45</v>
      </c>
      <c r="B19" s="75">
        <f>+B10-B18</f>
        <v>-8028618</v>
      </c>
      <c r="C19" s="75">
        <f>+C10-C18</f>
        <v>0</v>
      </c>
      <c r="D19" s="76">
        <f aca="true" t="shared" si="2" ref="D19:Z19">+D10-D18</f>
        <v>-35454913</v>
      </c>
      <c r="E19" s="77">
        <f t="shared" si="2"/>
        <v>-35454914</v>
      </c>
      <c r="F19" s="77">
        <f t="shared" si="2"/>
        <v>20643980</v>
      </c>
      <c r="G19" s="77">
        <f t="shared" si="2"/>
        <v>1610868</v>
      </c>
      <c r="H19" s="77">
        <f t="shared" si="2"/>
        <v>18907412</v>
      </c>
      <c r="I19" s="77">
        <f t="shared" si="2"/>
        <v>41162260</v>
      </c>
      <c r="J19" s="77">
        <f t="shared" si="2"/>
        <v>1420848</v>
      </c>
      <c r="K19" s="77">
        <f t="shared" si="2"/>
        <v>2365634</v>
      </c>
      <c r="L19" s="77">
        <f t="shared" si="2"/>
        <v>-9977765</v>
      </c>
      <c r="M19" s="77">
        <f t="shared" si="2"/>
        <v>-6191283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34970977</v>
      </c>
      <c r="W19" s="77">
        <f>IF(E10=E18,0,W10-W18)</f>
        <v>-2019041</v>
      </c>
      <c r="X19" s="77">
        <f t="shared" si="2"/>
        <v>36990018</v>
      </c>
      <c r="Y19" s="78">
        <f>+IF(W19&lt;&gt;0,(X19/W19)*100,0)</f>
        <v>-1832.0587843436563</v>
      </c>
      <c r="Z19" s="79">
        <f t="shared" si="2"/>
        <v>-35454914</v>
      </c>
    </row>
    <row r="20" spans="1:26" ht="12.75">
      <c r="A20" s="58" t="s">
        <v>46</v>
      </c>
      <c r="B20" s="19">
        <v>23975174</v>
      </c>
      <c r="C20" s="19">
        <v>0</v>
      </c>
      <c r="D20" s="59">
        <v>14411500</v>
      </c>
      <c r="E20" s="60">
        <v>38172500</v>
      </c>
      <c r="F20" s="60">
        <v>0</v>
      </c>
      <c r="G20" s="60">
        <v>0</v>
      </c>
      <c r="H20" s="60">
        <v>0</v>
      </c>
      <c r="I20" s="60">
        <v>0</v>
      </c>
      <c r="J20" s="60">
        <v>915943</v>
      </c>
      <c r="K20" s="60">
        <v>0</v>
      </c>
      <c r="L20" s="60">
        <v>1688895</v>
      </c>
      <c r="M20" s="60">
        <v>2604838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2604838</v>
      </c>
      <c r="W20" s="60">
        <v>9607666</v>
      </c>
      <c r="X20" s="60">
        <v>-7002828</v>
      </c>
      <c r="Y20" s="61">
        <v>-72.89</v>
      </c>
      <c r="Z20" s="62">
        <v>38172500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15946556</v>
      </c>
      <c r="C22" s="86">
        <f>SUM(C19:C21)</f>
        <v>0</v>
      </c>
      <c r="D22" s="87">
        <f aca="true" t="shared" si="3" ref="D22:Z22">SUM(D19:D21)</f>
        <v>-21043413</v>
      </c>
      <c r="E22" s="88">
        <f t="shared" si="3"/>
        <v>2717586</v>
      </c>
      <c r="F22" s="88">
        <f t="shared" si="3"/>
        <v>20643980</v>
      </c>
      <c r="G22" s="88">
        <f t="shared" si="3"/>
        <v>1610868</v>
      </c>
      <c r="H22" s="88">
        <f t="shared" si="3"/>
        <v>18907412</v>
      </c>
      <c r="I22" s="88">
        <f t="shared" si="3"/>
        <v>41162260</v>
      </c>
      <c r="J22" s="88">
        <f t="shared" si="3"/>
        <v>2336791</v>
      </c>
      <c r="K22" s="88">
        <f t="shared" si="3"/>
        <v>2365634</v>
      </c>
      <c r="L22" s="88">
        <f t="shared" si="3"/>
        <v>-8288870</v>
      </c>
      <c r="M22" s="88">
        <f t="shared" si="3"/>
        <v>-3586445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37575815</v>
      </c>
      <c r="W22" s="88">
        <f t="shared" si="3"/>
        <v>7588625</v>
      </c>
      <c r="X22" s="88">
        <f t="shared" si="3"/>
        <v>29987190</v>
      </c>
      <c r="Y22" s="89">
        <f>+IF(W22&lt;&gt;0,(X22/W22)*100,0)</f>
        <v>395.15972919995386</v>
      </c>
      <c r="Z22" s="90">
        <f t="shared" si="3"/>
        <v>2717586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15946556</v>
      </c>
      <c r="C24" s="75">
        <f>SUM(C22:C23)</f>
        <v>0</v>
      </c>
      <c r="D24" s="76">
        <f aca="true" t="shared" si="4" ref="D24:Z24">SUM(D22:D23)</f>
        <v>-21043413</v>
      </c>
      <c r="E24" s="77">
        <f t="shared" si="4"/>
        <v>2717586</v>
      </c>
      <c r="F24" s="77">
        <f t="shared" si="4"/>
        <v>20643980</v>
      </c>
      <c r="G24" s="77">
        <f t="shared" si="4"/>
        <v>1610868</v>
      </c>
      <c r="H24" s="77">
        <f t="shared" si="4"/>
        <v>18907412</v>
      </c>
      <c r="I24" s="77">
        <f t="shared" si="4"/>
        <v>41162260</v>
      </c>
      <c r="J24" s="77">
        <f t="shared" si="4"/>
        <v>2336791</v>
      </c>
      <c r="K24" s="77">
        <f t="shared" si="4"/>
        <v>2365634</v>
      </c>
      <c r="L24" s="77">
        <f t="shared" si="4"/>
        <v>-8288870</v>
      </c>
      <c r="M24" s="77">
        <f t="shared" si="4"/>
        <v>-3586445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37575815</v>
      </c>
      <c r="W24" s="77">
        <f t="shared" si="4"/>
        <v>7588625</v>
      </c>
      <c r="X24" s="77">
        <f t="shared" si="4"/>
        <v>29987190</v>
      </c>
      <c r="Y24" s="78">
        <f>+IF(W24&lt;&gt;0,(X24/W24)*100,0)</f>
        <v>395.15972919995386</v>
      </c>
      <c r="Z24" s="79">
        <f t="shared" si="4"/>
        <v>2717586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16444352</v>
      </c>
      <c r="C27" s="22">
        <v>0</v>
      </c>
      <c r="D27" s="99">
        <v>19706810</v>
      </c>
      <c r="E27" s="100">
        <v>43326386</v>
      </c>
      <c r="F27" s="100">
        <v>138000</v>
      </c>
      <c r="G27" s="100">
        <v>237137</v>
      </c>
      <c r="H27" s="100">
        <v>615694</v>
      </c>
      <c r="I27" s="100">
        <v>990831</v>
      </c>
      <c r="J27" s="100">
        <v>926356</v>
      </c>
      <c r="K27" s="100">
        <v>33460</v>
      </c>
      <c r="L27" s="100">
        <v>3151969</v>
      </c>
      <c r="M27" s="100">
        <v>4111785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5102616</v>
      </c>
      <c r="W27" s="100">
        <v>21663193</v>
      </c>
      <c r="X27" s="100">
        <v>-16560577</v>
      </c>
      <c r="Y27" s="101">
        <v>-76.45</v>
      </c>
      <c r="Z27" s="102">
        <v>43326386</v>
      </c>
    </row>
    <row r="28" spans="1:26" ht="12.75">
      <c r="A28" s="103" t="s">
        <v>46</v>
      </c>
      <c r="B28" s="19">
        <v>16444352</v>
      </c>
      <c r="C28" s="19">
        <v>0</v>
      </c>
      <c r="D28" s="59">
        <v>14544887</v>
      </c>
      <c r="E28" s="60">
        <v>38164386</v>
      </c>
      <c r="F28" s="60">
        <v>138000</v>
      </c>
      <c r="G28" s="60">
        <v>237137</v>
      </c>
      <c r="H28" s="60">
        <v>615694</v>
      </c>
      <c r="I28" s="60">
        <v>990831</v>
      </c>
      <c r="J28" s="60">
        <v>925398</v>
      </c>
      <c r="K28" s="60">
        <v>0</v>
      </c>
      <c r="L28" s="60">
        <v>3151969</v>
      </c>
      <c r="M28" s="60">
        <v>4077367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5068198</v>
      </c>
      <c r="W28" s="60">
        <v>19082193</v>
      </c>
      <c r="X28" s="60">
        <v>-14013995</v>
      </c>
      <c r="Y28" s="61">
        <v>-73.44</v>
      </c>
      <c r="Z28" s="62">
        <v>38164386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5161923</v>
      </c>
      <c r="E31" s="60">
        <v>5162000</v>
      </c>
      <c r="F31" s="60">
        <v>0</v>
      </c>
      <c r="G31" s="60">
        <v>0</v>
      </c>
      <c r="H31" s="60">
        <v>0</v>
      </c>
      <c r="I31" s="60">
        <v>0</v>
      </c>
      <c r="J31" s="60">
        <v>958</v>
      </c>
      <c r="K31" s="60">
        <v>33460</v>
      </c>
      <c r="L31" s="60">
        <v>0</v>
      </c>
      <c r="M31" s="60">
        <v>34418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34418</v>
      </c>
      <c r="W31" s="60">
        <v>2581000</v>
      </c>
      <c r="X31" s="60">
        <v>-2546582</v>
      </c>
      <c r="Y31" s="61">
        <v>-98.67</v>
      </c>
      <c r="Z31" s="62">
        <v>5162000</v>
      </c>
    </row>
    <row r="32" spans="1:26" ht="12.75">
      <c r="A32" s="70" t="s">
        <v>54</v>
      </c>
      <c r="B32" s="22">
        <f>SUM(B28:B31)</f>
        <v>16444352</v>
      </c>
      <c r="C32" s="22">
        <f>SUM(C28:C31)</f>
        <v>0</v>
      </c>
      <c r="D32" s="99">
        <f aca="true" t="shared" si="5" ref="D32:Z32">SUM(D28:D31)</f>
        <v>19706810</v>
      </c>
      <c r="E32" s="100">
        <f t="shared" si="5"/>
        <v>43326386</v>
      </c>
      <c r="F32" s="100">
        <f t="shared" si="5"/>
        <v>138000</v>
      </c>
      <c r="G32" s="100">
        <f t="shared" si="5"/>
        <v>237137</v>
      </c>
      <c r="H32" s="100">
        <f t="shared" si="5"/>
        <v>615694</v>
      </c>
      <c r="I32" s="100">
        <f t="shared" si="5"/>
        <v>990831</v>
      </c>
      <c r="J32" s="100">
        <f t="shared" si="5"/>
        <v>926356</v>
      </c>
      <c r="K32" s="100">
        <f t="shared" si="5"/>
        <v>33460</v>
      </c>
      <c r="L32" s="100">
        <f t="shared" si="5"/>
        <v>3151969</v>
      </c>
      <c r="M32" s="100">
        <f t="shared" si="5"/>
        <v>4111785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5102616</v>
      </c>
      <c r="W32" s="100">
        <f t="shared" si="5"/>
        <v>21663193</v>
      </c>
      <c r="X32" s="100">
        <f t="shared" si="5"/>
        <v>-16560577</v>
      </c>
      <c r="Y32" s="101">
        <f>+IF(W32&lt;&gt;0,(X32/W32)*100,0)</f>
        <v>-76.44568831566058</v>
      </c>
      <c r="Z32" s="102">
        <f t="shared" si="5"/>
        <v>43326386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42539738</v>
      </c>
      <c r="C35" s="19">
        <v>0</v>
      </c>
      <c r="D35" s="59">
        <v>69319498</v>
      </c>
      <c r="E35" s="60">
        <v>69319498</v>
      </c>
      <c r="F35" s="60">
        <v>11991471</v>
      </c>
      <c r="G35" s="60">
        <v>1837508</v>
      </c>
      <c r="H35" s="60">
        <v>2347008</v>
      </c>
      <c r="I35" s="60">
        <v>2347008</v>
      </c>
      <c r="J35" s="60">
        <v>4296689</v>
      </c>
      <c r="K35" s="60">
        <v>4465221</v>
      </c>
      <c r="L35" s="60">
        <v>6396412</v>
      </c>
      <c r="M35" s="60">
        <v>6396412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6396412</v>
      </c>
      <c r="W35" s="60">
        <v>34659749</v>
      </c>
      <c r="X35" s="60">
        <v>-28263337</v>
      </c>
      <c r="Y35" s="61">
        <v>-81.55</v>
      </c>
      <c r="Z35" s="62">
        <v>69319498</v>
      </c>
    </row>
    <row r="36" spans="1:26" ht="12.75">
      <c r="A36" s="58" t="s">
        <v>57</v>
      </c>
      <c r="B36" s="19">
        <v>333446552</v>
      </c>
      <c r="C36" s="19">
        <v>0</v>
      </c>
      <c r="D36" s="59">
        <v>310395595</v>
      </c>
      <c r="E36" s="60">
        <v>334015483</v>
      </c>
      <c r="F36" s="60">
        <v>-138000</v>
      </c>
      <c r="G36" s="60">
        <v>0</v>
      </c>
      <c r="H36" s="60">
        <v>-881098</v>
      </c>
      <c r="I36" s="60">
        <v>-881098</v>
      </c>
      <c r="J36" s="60">
        <v>-879893</v>
      </c>
      <c r="K36" s="60">
        <v>-29095</v>
      </c>
      <c r="L36" s="60">
        <v>-2740843</v>
      </c>
      <c r="M36" s="60">
        <v>-2740843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-2740843</v>
      </c>
      <c r="W36" s="60">
        <v>167007742</v>
      </c>
      <c r="X36" s="60">
        <v>-169748585</v>
      </c>
      <c r="Y36" s="61">
        <v>-101.64</v>
      </c>
      <c r="Z36" s="62">
        <v>334015483</v>
      </c>
    </row>
    <row r="37" spans="1:26" ht="12.75">
      <c r="A37" s="58" t="s">
        <v>58</v>
      </c>
      <c r="B37" s="19">
        <v>29193728</v>
      </c>
      <c r="C37" s="19">
        <v>0</v>
      </c>
      <c r="D37" s="59">
        <v>45880633</v>
      </c>
      <c r="E37" s="60">
        <v>45880633</v>
      </c>
      <c r="F37" s="60">
        <v>-9055126</v>
      </c>
      <c r="G37" s="60">
        <v>-206641</v>
      </c>
      <c r="H37" s="60">
        <v>1288496</v>
      </c>
      <c r="I37" s="60">
        <v>1288496</v>
      </c>
      <c r="J37" s="60">
        <v>4611296</v>
      </c>
      <c r="K37" s="60">
        <v>3085446</v>
      </c>
      <c r="L37" s="60">
        <v>-1598621</v>
      </c>
      <c r="M37" s="60">
        <v>-1598621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-1598621</v>
      </c>
      <c r="W37" s="60">
        <v>22940317</v>
      </c>
      <c r="X37" s="60">
        <v>-24538938</v>
      </c>
      <c r="Y37" s="61">
        <v>-106.97</v>
      </c>
      <c r="Z37" s="62">
        <v>45880633</v>
      </c>
    </row>
    <row r="38" spans="1:26" ht="12.75">
      <c r="A38" s="58" t="s">
        <v>59</v>
      </c>
      <c r="B38" s="19">
        <v>5101485</v>
      </c>
      <c r="C38" s="19">
        <v>0</v>
      </c>
      <c r="D38" s="59">
        <v>4950000</v>
      </c>
      <c r="E38" s="60">
        <v>4950000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2475000</v>
      </c>
      <c r="X38" s="60">
        <v>-2475000</v>
      </c>
      <c r="Y38" s="61">
        <v>-100</v>
      </c>
      <c r="Z38" s="62">
        <v>4950000</v>
      </c>
    </row>
    <row r="39" spans="1:26" ht="12.75">
      <c r="A39" s="58" t="s">
        <v>60</v>
      </c>
      <c r="B39" s="19">
        <v>341691077</v>
      </c>
      <c r="C39" s="19">
        <v>0</v>
      </c>
      <c r="D39" s="59">
        <v>328884460</v>
      </c>
      <c r="E39" s="60">
        <v>352504349</v>
      </c>
      <c r="F39" s="60">
        <v>20908598</v>
      </c>
      <c r="G39" s="60">
        <v>2044148</v>
      </c>
      <c r="H39" s="60">
        <v>177414</v>
      </c>
      <c r="I39" s="60">
        <v>177414</v>
      </c>
      <c r="J39" s="60">
        <v>-1194499</v>
      </c>
      <c r="K39" s="60">
        <v>1350679</v>
      </c>
      <c r="L39" s="60">
        <v>5254191</v>
      </c>
      <c r="M39" s="60">
        <v>5254191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5254191</v>
      </c>
      <c r="W39" s="60">
        <v>176252175</v>
      </c>
      <c r="X39" s="60">
        <v>-170997984</v>
      </c>
      <c r="Y39" s="61">
        <v>-97.02</v>
      </c>
      <c r="Z39" s="62">
        <v>352504349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14533626</v>
      </c>
      <c r="C42" s="19">
        <v>0</v>
      </c>
      <c r="D42" s="59">
        <v>8730107</v>
      </c>
      <c r="E42" s="60">
        <v>32491107</v>
      </c>
      <c r="F42" s="60">
        <v>9258115</v>
      </c>
      <c r="G42" s="60">
        <v>-684541</v>
      </c>
      <c r="H42" s="60">
        <v>-1659592</v>
      </c>
      <c r="I42" s="60">
        <v>6913982</v>
      </c>
      <c r="J42" s="60">
        <v>-629857</v>
      </c>
      <c r="K42" s="60">
        <v>-4980268</v>
      </c>
      <c r="L42" s="60">
        <v>14469044</v>
      </c>
      <c r="M42" s="60">
        <v>8858919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15772901</v>
      </c>
      <c r="W42" s="60">
        <v>36501880</v>
      </c>
      <c r="X42" s="60">
        <v>-20728979</v>
      </c>
      <c r="Y42" s="61">
        <v>-56.79</v>
      </c>
      <c r="Z42" s="62">
        <v>32491107</v>
      </c>
    </row>
    <row r="43" spans="1:26" ht="12.75">
      <c r="A43" s="58" t="s">
        <v>63</v>
      </c>
      <c r="B43" s="19">
        <v>-13762598</v>
      </c>
      <c r="C43" s="19">
        <v>0</v>
      </c>
      <c r="D43" s="59">
        <v>-19330170</v>
      </c>
      <c r="E43" s="60">
        <v>-43091166</v>
      </c>
      <c r="F43" s="60">
        <v>-138000</v>
      </c>
      <c r="G43" s="60">
        <v>0</v>
      </c>
      <c r="H43" s="60">
        <v>-881098</v>
      </c>
      <c r="I43" s="60">
        <v>-1019098</v>
      </c>
      <c r="J43" s="60">
        <v>-881993</v>
      </c>
      <c r="K43" s="60">
        <v>-35498</v>
      </c>
      <c r="L43" s="60">
        <v>-2740843</v>
      </c>
      <c r="M43" s="60">
        <v>-3658334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-4677432</v>
      </c>
      <c r="W43" s="60">
        <v>-12048766</v>
      </c>
      <c r="X43" s="60">
        <v>7371334</v>
      </c>
      <c r="Y43" s="61">
        <v>-61.18</v>
      </c>
      <c r="Z43" s="62">
        <v>-43091166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1484723</v>
      </c>
      <c r="C45" s="22">
        <v>0</v>
      </c>
      <c r="D45" s="99">
        <v>-20</v>
      </c>
      <c r="E45" s="100">
        <v>-16</v>
      </c>
      <c r="F45" s="100">
        <v>13307522</v>
      </c>
      <c r="G45" s="100">
        <v>12622981</v>
      </c>
      <c r="H45" s="100">
        <v>10082291</v>
      </c>
      <c r="I45" s="100">
        <v>10082291</v>
      </c>
      <c r="J45" s="100">
        <v>8570441</v>
      </c>
      <c r="K45" s="100">
        <v>3554675</v>
      </c>
      <c r="L45" s="100">
        <v>15282876</v>
      </c>
      <c r="M45" s="100">
        <v>15282876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15282876</v>
      </c>
      <c r="W45" s="100">
        <v>35053157</v>
      </c>
      <c r="X45" s="100">
        <v>-19770281</v>
      </c>
      <c r="Y45" s="101">
        <v>-56.4</v>
      </c>
      <c r="Z45" s="102">
        <v>-16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31.912367439653238</v>
      </c>
      <c r="C58" s="5">
        <f>IF(C67=0,0,+(C76/C67)*100)</f>
        <v>0</v>
      </c>
      <c r="D58" s="6">
        <f aca="true" t="shared" si="6" ref="D58:Z58">IF(D67=0,0,+(D76/D67)*100)</f>
        <v>64.82720795898177</v>
      </c>
      <c r="E58" s="7">
        <f t="shared" si="6"/>
        <v>64.82720795898177</v>
      </c>
      <c r="F58" s="7">
        <f t="shared" si="6"/>
        <v>2.9530020296955533</v>
      </c>
      <c r="G58" s="7">
        <f t="shared" si="6"/>
        <v>23.525002291129297</v>
      </c>
      <c r="H58" s="7">
        <f t="shared" si="6"/>
        <v>38.34707140943877</v>
      </c>
      <c r="I58" s="7">
        <f t="shared" si="6"/>
        <v>6.111566505155283</v>
      </c>
      <c r="J58" s="7">
        <f t="shared" si="6"/>
        <v>178.79320164388614</v>
      </c>
      <c r="K58" s="7">
        <f t="shared" si="6"/>
        <v>45.4612482247567</v>
      </c>
      <c r="L58" s="7">
        <f t="shared" si="6"/>
        <v>27.812444016750533</v>
      </c>
      <c r="M58" s="7">
        <f t="shared" si="6"/>
        <v>71.09657428992148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20.945703320051585</v>
      </c>
      <c r="W58" s="7">
        <f t="shared" si="6"/>
        <v>62.6150570499457</v>
      </c>
      <c r="X58" s="7">
        <f t="shared" si="6"/>
        <v>0</v>
      </c>
      <c r="Y58" s="7">
        <f t="shared" si="6"/>
        <v>0</v>
      </c>
      <c r="Z58" s="8">
        <f t="shared" si="6"/>
        <v>64.82720795898177</v>
      </c>
    </row>
    <row r="59" spans="1:26" ht="12.75">
      <c r="A59" s="37" t="s">
        <v>31</v>
      </c>
      <c r="B59" s="9">
        <f aca="true" t="shared" si="7" ref="B59:Z66">IF(B68=0,0,+(B77/B68)*100)</f>
        <v>95.00987840708397</v>
      </c>
      <c r="C59" s="9">
        <f t="shared" si="7"/>
        <v>0</v>
      </c>
      <c r="D59" s="2">
        <f t="shared" si="7"/>
        <v>70.00002260204154</v>
      </c>
      <c r="E59" s="10">
        <f t="shared" si="7"/>
        <v>70.00002260204154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-278.77889105901465</v>
      </c>
      <c r="K59" s="10">
        <f t="shared" si="7"/>
        <v>-12.88888888888889</v>
      </c>
      <c r="L59" s="10">
        <f t="shared" si="7"/>
        <v>1083486.4864864864</v>
      </c>
      <c r="M59" s="10">
        <f t="shared" si="7"/>
        <v>-319.0535673810663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17.979867571293955</v>
      </c>
      <c r="W59" s="10">
        <f t="shared" si="7"/>
        <v>62.908950664318695</v>
      </c>
      <c r="X59" s="10">
        <f t="shared" si="7"/>
        <v>0</v>
      </c>
      <c r="Y59" s="10">
        <f t="shared" si="7"/>
        <v>0</v>
      </c>
      <c r="Z59" s="11">
        <f t="shared" si="7"/>
        <v>70.00002260204154</v>
      </c>
    </row>
    <row r="60" spans="1:26" ht="12.75">
      <c r="A60" s="38" t="s">
        <v>32</v>
      </c>
      <c r="B60" s="12">
        <f t="shared" si="7"/>
        <v>6.929215617553446</v>
      </c>
      <c r="C60" s="12">
        <f t="shared" si="7"/>
        <v>0</v>
      </c>
      <c r="D60" s="3">
        <f t="shared" si="7"/>
        <v>70.00001607848874</v>
      </c>
      <c r="E60" s="13">
        <f t="shared" si="7"/>
        <v>70.00001607848874</v>
      </c>
      <c r="F60" s="13">
        <f t="shared" si="7"/>
        <v>17.515685588703597</v>
      </c>
      <c r="G60" s="13">
        <f t="shared" si="7"/>
        <v>24.608707337177844</v>
      </c>
      <c r="H60" s="13">
        <f t="shared" si="7"/>
        <v>19.38752460373593</v>
      </c>
      <c r="I60" s="13">
        <f t="shared" si="7"/>
        <v>20.035833791610795</v>
      </c>
      <c r="J60" s="13">
        <f t="shared" si="7"/>
        <v>36.272821087907005</v>
      </c>
      <c r="K60" s="13">
        <f t="shared" si="7"/>
        <v>70.37258345381684</v>
      </c>
      <c r="L60" s="13">
        <f t="shared" si="7"/>
        <v>22.97406011536567</v>
      </c>
      <c r="M60" s="13">
        <f t="shared" si="7"/>
        <v>44.33491979065211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29.926609986394197</v>
      </c>
      <c r="W60" s="13">
        <f t="shared" si="7"/>
        <v>70.00003858838542</v>
      </c>
      <c r="X60" s="13">
        <f t="shared" si="7"/>
        <v>0</v>
      </c>
      <c r="Y60" s="13">
        <f t="shared" si="7"/>
        <v>0</v>
      </c>
      <c r="Z60" s="14">
        <f t="shared" si="7"/>
        <v>70.00001607848874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69.99924560910206</v>
      </c>
      <c r="E61" s="13">
        <f t="shared" si="7"/>
        <v>69.99924560910206</v>
      </c>
      <c r="F61" s="13">
        <f t="shared" si="7"/>
        <v>190.7214422142546</v>
      </c>
      <c r="G61" s="13">
        <f t="shared" si="7"/>
        <v>97.47373092718419</v>
      </c>
      <c r="H61" s="13">
        <f t="shared" si="7"/>
        <v>100</v>
      </c>
      <c r="I61" s="13">
        <f t="shared" si="7"/>
        <v>110.97193243204619</v>
      </c>
      <c r="J61" s="13">
        <f t="shared" si="7"/>
        <v>79.21506208953511</v>
      </c>
      <c r="K61" s="13">
        <f t="shared" si="7"/>
        <v>94.66895092210017</v>
      </c>
      <c r="L61" s="13">
        <f t="shared" si="7"/>
        <v>105.99698054126594</v>
      </c>
      <c r="M61" s="13">
        <f t="shared" si="7"/>
        <v>90.33335267307456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105.40380718826363</v>
      </c>
      <c r="W61" s="13">
        <f t="shared" si="7"/>
        <v>69.99972567415577</v>
      </c>
      <c r="X61" s="13">
        <f t="shared" si="7"/>
        <v>0</v>
      </c>
      <c r="Y61" s="13">
        <f t="shared" si="7"/>
        <v>0</v>
      </c>
      <c r="Z61" s="14">
        <f t="shared" si="7"/>
        <v>69.99924560910206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70.00002324745567</v>
      </c>
      <c r="E62" s="13">
        <f t="shared" si="7"/>
        <v>70.00002324745567</v>
      </c>
      <c r="F62" s="13">
        <f t="shared" si="7"/>
        <v>10.759451330289249</v>
      </c>
      <c r="G62" s="13">
        <f t="shared" si="7"/>
        <v>13.91308540266573</v>
      </c>
      <c r="H62" s="13">
        <f t="shared" si="7"/>
        <v>21.159403921821713</v>
      </c>
      <c r="I62" s="13">
        <f t="shared" si="7"/>
        <v>13.460320180458915</v>
      </c>
      <c r="J62" s="13">
        <f t="shared" si="7"/>
        <v>35.579977468642</v>
      </c>
      <c r="K62" s="13">
        <f t="shared" si="7"/>
        <v>93.6362986803191</v>
      </c>
      <c r="L62" s="13">
        <f t="shared" si="7"/>
        <v>22.35141250744085</v>
      </c>
      <c r="M62" s="13">
        <f t="shared" si="7"/>
        <v>53.36361737005263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28.98127090765411</v>
      </c>
      <c r="W62" s="13">
        <f t="shared" si="7"/>
        <v>70.00005579391959</v>
      </c>
      <c r="X62" s="13">
        <f t="shared" si="7"/>
        <v>0</v>
      </c>
      <c r="Y62" s="13">
        <f t="shared" si="7"/>
        <v>0</v>
      </c>
      <c r="Z62" s="14">
        <f t="shared" si="7"/>
        <v>70.00002324745567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69.99996549618214</v>
      </c>
      <c r="E63" s="13">
        <f t="shared" si="7"/>
        <v>69.99996549618214</v>
      </c>
      <c r="F63" s="13">
        <f t="shared" si="7"/>
        <v>22.058407041087534</v>
      </c>
      <c r="G63" s="13">
        <f t="shared" si="7"/>
        <v>8.745081817394734</v>
      </c>
      <c r="H63" s="13">
        <f t="shared" si="7"/>
        <v>7.989612153625907</v>
      </c>
      <c r="I63" s="13">
        <f t="shared" si="7"/>
        <v>13.114042181993948</v>
      </c>
      <c r="J63" s="13">
        <f t="shared" si="7"/>
        <v>18.422467828349433</v>
      </c>
      <c r="K63" s="13">
        <f t="shared" si="7"/>
        <v>17.684330261532583</v>
      </c>
      <c r="L63" s="13">
        <f t="shared" si="7"/>
        <v>11.930293707294387</v>
      </c>
      <c r="M63" s="13">
        <f t="shared" si="7"/>
        <v>16.01753093815194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14.445382744725979</v>
      </c>
      <c r="W63" s="13">
        <f t="shared" si="7"/>
        <v>69.99991719089431</v>
      </c>
      <c r="X63" s="13">
        <f t="shared" si="7"/>
        <v>0</v>
      </c>
      <c r="Y63" s="13">
        <f t="shared" si="7"/>
        <v>0</v>
      </c>
      <c r="Z63" s="14">
        <f t="shared" si="7"/>
        <v>69.99996549618214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70.00016988154128</v>
      </c>
      <c r="E64" s="13">
        <f t="shared" si="7"/>
        <v>70.00016988154128</v>
      </c>
      <c r="F64" s="13">
        <f t="shared" si="7"/>
        <v>25.39951920993055</v>
      </c>
      <c r="G64" s="13">
        <f t="shared" si="7"/>
        <v>15.91093413217404</v>
      </c>
      <c r="H64" s="13">
        <f t="shared" si="7"/>
        <v>18.441895298286635</v>
      </c>
      <c r="I64" s="13">
        <f t="shared" si="7"/>
        <v>20.086902852665204</v>
      </c>
      <c r="J64" s="13">
        <f t="shared" si="7"/>
        <v>36.80944128084509</v>
      </c>
      <c r="K64" s="13">
        <f t="shared" si="7"/>
        <v>33.4322208487845</v>
      </c>
      <c r="L64" s="13">
        <f t="shared" si="7"/>
        <v>28.547131037834145</v>
      </c>
      <c r="M64" s="13">
        <f t="shared" si="7"/>
        <v>32.926938173804686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26.01980896951968</v>
      </c>
      <c r="W64" s="13">
        <f t="shared" si="7"/>
        <v>70.00019231878763</v>
      </c>
      <c r="X64" s="13">
        <f t="shared" si="7"/>
        <v>0</v>
      </c>
      <c r="Y64" s="13">
        <f t="shared" si="7"/>
        <v>0</v>
      </c>
      <c r="Z64" s="14">
        <f t="shared" si="7"/>
        <v>70.00016988154128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49.99995259887035</v>
      </c>
      <c r="E66" s="16">
        <f t="shared" si="7"/>
        <v>49.99995259887035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49.99994828968121</v>
      </c>
      <c r="X66" s="16">
        <f t="shared" si="7"/>
        <v>0</v>
      </c>
      <c r="Y66" s="16">
        <f t="shared" si="7"/>
        <v>0</v>
      </c>
      <c r="Z66" s="17">
        <f t="shared" si="7"/>
        <v>49.99995259887035</v>
      </c>
    </row>
    <row r="67" spans="1:26" ht="12.75" hidden="1">
      <c r="A67" s="41" t="s">
        <v>287</v>
      </c>
      <c r="B67" s="24">
        <v>52297502</v>
      </c>
      <c r="C67" s="24"/>
      <c r="D67" s="25">
        <v>44862020</v>
      </c>
      <c r="E67" s="26">
        <v>44862020</v>
      </c>
      <c r="F67" s="26">
        <v>23487759</v>
      </c>
      <c r="G67" s="26">
        <v>2553326</v>
      </c>
      <c r="H67" s="26">
        <v>922133</v>
      </c>
      <c r="I67" s="26">
        <v>26963218</v>
      </c>
      <c r="J67" s="26">
        <v>1919111</v>
      </c>
      <c r="K67" s="26">
        <v>3142527</v>
      </c>
      <c r="L67" s="26">
        <v>2913818</v>
      </c>
      <c r="M67" s="26">
        <v>7975456</v>
      </c>
      <c r="N67" s="26"/>
      <c r="O67" s="26"/>
      <c r="P67" s="26"/>
      <c r="Q67" s="26"/>
      <c r="R67" s="26"/>
      <c r="S67" s="26"/>
      <c r="T67" s="26"/>
      <c r="U67" s="26"/>
      <c r="V67" s="26">
        <v>34938674</v>
      </c>
      <c r="W67" s="26">
        <v>29731229</v>
      </c>
      <c r="X67" s="26"/>
      <c r="Y67" s="25"/>
      <c r="Z67" s="27">
        <v>44862020</v>
      </c>
    </row>
    <row r="68" spans="1:26" ht="12.75" hidden="1">
      <c r="A68" s="37" t="s">
        <v>31</v>
      </c>
      <c r="B68" s="19">
        <v>15727232</v>
      </c>
      <c r="C68" s="19"/>
      <c r="D68" s="20">
        <v>14600451</v>
      </c>
      <c r="E68" s="21">
        <v>14600451</v>
      </c>
      <c r="F68" s="21">
        <v>18490564</v>
      </c>
      <c r="G68" s="21">
        <v>112442</v>
      </c>
      <c r="H68" s="21">
        <v>4732</v>
      </c>
      <c r="I68" s="21">
        <v>18607738</v>
      </c>
      <c r="J68" s="21">
        <v>-992262</v>
      </c>
      <c r="K68" s="21">
        <v>-450</v>
      </c>
      <c r="L68" s="21">
        <v>37</v>
      </c>
      <c r="M68" s="21">
        <v>-992675</v>
      </c>
      <c r="N68" s="21"/>
      <c r="O68" s="21"/>
      <c r="P68" s="21"/>
      <c r="Q68" s="21"/>
      <c r="R68" s="21"/>
      <c r="S68" s="21"/>
      <c r="T68" s="21"/>
      <c r="U68" s="21"/>
      <c r="V68" s="21">
        <v>17615063</v>
      </c>
      <c r="W68" s="21">
        <v>14600447</v>
      </c>
      <c r="X68" s="21"/>
      <c r="Y68" s="20"/>
      <c r="Z68" s="23">
        <v>14600451</v>
      </c>
    </row>
    <row r="69" spans="1:26" ht="12.75" hidden="1">
      <c r="A69" s="38" t="s">
        <v>32</v>
      </c>
      <c r="B69" s="19">
        <v>25211324</v>
      </c>
      <c r="C69" s="19"/>
      <c r="D69" s="20">
        <v>18658470</v>
      </c>
      <c r="E69" s="21">
        <v>18658470</v>
      </c>
      <c r="F69" s="21">
        <v>3959845</v>
      </c>
      <c r="G69" s="21">
        <v>2440884</v>
      </c>
      <c r="H69" s="21">
        <v>1823910</v>
      </c>
      <c r="I69" s="21">
        <v>8224639</v>
      </c>
      <c r="J69" s="21">
        <v>1833392</v>
      </c>
      <c r="K69" s="21">
        <v>2030015</v>
      </c>
      <c r="L69" s="21">
        <v>1782506</v>
      </c>
      <c r="M69" s="21">
        <v>5645913</v>
      </c>
      <c r="N69" s="21"/>
      <c r="O69" s="21"/>
      <c r="P69" s="21"/>
      <c r="Q69" s="21"/>
      <c r="R69" s="21"/>
      <c r="S69" s="21"/>
      <c r="T69" s="21"/>
      <c r="U69" s="21"/>
      <c r="V69" s="21">
        <v>13870552</v>
      </c>
      <c r="W69" s="21">
        <v>9329232</v>
      </c>
      <c r="X69" s="21"/>
      <c r="Y69" s="20"/>
      <c r="Z69" s="23">
        <v>18658470</v>
      </c>
    </row>
    <row r="70" spans="1:26" ht="12.75" hidden="1">
      <c r="A70" s="39" t="s">
        <v>103</v>
      </c>
      <c r="B70" s="19">
        <v>1814094</v>
      </c>
      <c r="C70" s="19"/>
      <c r="D70" s="20">
        <v>437439</v>
      </c>
      <c r="E70" s="21">
        <v>437439</v>
      </c>
      <c r="F70" s="21">
        <v>59686</v>
      </c>
      <c r="G70" s="21">
        <v>319958</v>
      </c>
      <c r="H70" s="21">
        <v>40200</v>
      </c>
      <c r="I70" s="21">
        <v>419844</v>
      </c>
      <c r="J70" s="21">
        <v>69738</v>
      </c>
      <c r="K70" s="21">
        <v>49615</v>
      </c>
      <c r="L70" s="21">
        <v>35768</v>
      </c>
      <c r="M70" s="21">
        <v>155121</v>
      </c>
      <c r="N70" s="21"/>
      <c r="O70" s="21"/>
      <c r="P70" s="21"/>
      <c r="Q70" s="21"/>
      <c r="R70" s="21"/>
      <c r="S70" s="21"/>
      <c r="T70" s="21"/>
      <c r="U70" s="21"/>
      <c r="V70" s="21">
        <v>574965</v>
      </c>
      <c r="W70" s="21">
        <v>218718</v>
      </c>
      <c r="X70" s="21"/>
      <c r="Y70" s="20"/>
      <c r="Z70" s="23">
        <v>437439</v>
      </c>
    </row>
    <row r="71" spans="1:26" ht="12.75" hidden="1">
      <c r="A71" s="39" t="s">
        <v>104</v>
      </c>
      <c r="B71" s="19">
        <v>12216311</v>
      </c>
      <c r="C71" s="19"/>
      <c r="D71" s="20">
        <v>10753865</v>
      </c>
      <c r="E71" s="21">
        <v>10753865</v>
      </c>
      <c r="F71" s="21">
        <v>3049412</v>
      </c>
      <c r="G71" s="21">
        <v>1327441</v>
      </c>
      <c r="H71" s="21">
        <v>991682</v>
      </c>
      <c r="I71" s="21">
        <v>5368535</v>
      </c>
      <c r="J71" s="21">
        <v>1073171</v>
      </c>
      <c r="K71" s="21">
        <v>1287584</v>
      </c>
      <c r="L71" s="21">
        <v>1056667</v>
      </c>
      <c r="M71" s="21">
        <v>3417422</v>
      </c>
      <c r="N71" s="21"/>
      <c r="O71" s="21"/>
      <c r="P71" s="21"/>
      <c r="Q71" s="21"/>
      <c r="R71" s="21"/>
      <c r="S71" s="21"/>
      <c r="T71" s="21"/>
      <c r="U71" s="21"/>
      <c r="V71" s="21">
        <v>8785957</v>
      </c>
      <c r="W71" s="21">
        <v>5376930</v>
      </c>
      <c r="X71" s="21"/>
      <c r="Y71" s="20"/>
      <c r="Z71" s="23">
        <v>10753865</v>
      </c>
    </row>
    <row r="72" spans="1:26" ht="12.75" hidden="1">
      <c r="A72" s="39" t="s">
        <v>105</v>
      </c>
      <c r="B72" s="19">
        <v>8699751</v>
      </c>
      <c r="C72" s="19"/>
      <c r="D72" s="20">
        <v>4347345</v>
      </c>
      <c r="E72" s="21">
        <v>4347345</v>
      </c>
      <c r="F72" s="21">
        <v>550824</v>
      </c>
      <c r="G72" s="21">
        <v>519755</v>
      </c>
      <c r="H72" s="21">
        <v>518298</v>
      </c>
      <c r="I72" s="21">
        <v>1588877</v>
      </c>
      <c r="J72" s="21">
        <v>448143</v>
      </c>
      <c r="K72" s="21">
        <v>450116</v>
      </c>
      <c r="L72" s="21">
        <v>447248</v>
      </c>
      <c r="M72" s="21">
        <v>1345507</v>
      </c>
      <c r="N72" s="21"/>
      <c r="O72" s="21"/>
      <c r="P72" s="21"/>
      <c r="Q72" s="21"/>
      <c r="R72" s="21"/>
      <c r="S72" s="21"/>
      <c r="T72" s="21"/>
      <c r="U72" s="21"/>
      <c r="V72" s="21">
        <v>2934384</v>
      </c>
      <c r="W72" s="21">
        <v>2173674</v>
      </c>
      <c r="X72" s="21"/>
      <c r="Y72" s="20"/>
      <c r="Z72" s="23">
        <v>4347345</v>
      </c>
    </row>
    <row r="73" spans="1:26" ht="12.75" hidden="1">
      <c r="A73" s="39" t="s">
        <v>106</v>
      </c>
      <c r="B73" s="19">
        <v>2481168</v>
      </c>
      <c r="C73" s="19"/>
      <c r="D73" s="20">
        <v>3119821</v>
      </c>
      <c r="E73" s="21">
        <v>3119821</v>
      </c>
      <c r="F73" s="21">
        <v>299923</v>
      </c>
      <c r="G73" s="21">
        <v>273730</v>
      </c>
      <c r="H73" s="21">
        <v>273730</v>
      </c>
      <c r="I73" s="21">
        <v>847383</v>
      </c>
      <c r="J73" s="21">
        <v>242340</v>
      </c>
      <c r="K73" s="21">
        <v>242700</v>
      </c>
      <c r="L73" s="21">
        <v>242823</v>
      </c>
      <c r="M73" s="21">
        <v>727863</v>
      </c>
      <c r="N73" s="21"/>
      <c r="O73" s="21"/>
      <c r="P73" s="21"/>
      <c r="Q73" s="21"/>
      <c r="R73" s="21"/>
      <c r="S73" s="21"/>
      <c r="T73" s="21"/>
      <c r="U73" s="21"/>
      <c r="V73" s="21">
        <v>1575246</v>
      </c>
      <c r="W73" s="21">
        <v>1559910</v>
      </c>
      <c r="X73" s="21"/>
      <c r="Y73" s="20"/>
      <c r="Z73" s="23">
        <v>3119821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11358946</v>
      </c>
      <c r="C75" s="28"/>
      <c r="D75" s="29">
        <v>11603099</v>
      </c>
      <c r="E75" s="30">
        <v>11603099</v>
      </c>
      <c r="F75" s="30">
        <v>1037350</v>
      </c>
      <c r="G75" s="30"/>
      <c r="H75" s="30">
        <v>-906509</v>
      </c>
      <c r="I75" s="30">
        <v>130841</v>
      </c>
      <c r="J75" s="30">
        <v>1077981</v>
      </c>
      <c r="K75" s="30">
        <v>1112962</v>
      </c>
      <c r="L75" s="30">
        <v>1131275</v>
      </c>
      <c r="M75" s="30">
        <v>3322218</v>
      </c>
      <c r="N75" s="30"/>
      <c r="O75" s="30"/>
      <c r="P75" s="30"/>
      <c r="Q75" s="30"/>
      <c r="R75" s="30"/>
      <c r="S75" s="30"/>
      <c r="T75" s="30"/>
      <c r="U75" s="30"/>
      <c r="V75" s="30">
        <v>3453059</v>
      </c>
      <c r="W75" s="30">
        <v>5801550</v>
      </c>
      <c r="X75" s="30"/>
      <c r="Y75" s="29"/>
      <c r="Z75" s="31">
        <v>11603099</v>
      </c>
    </row>
    <row r="76" spans="1:26" ht="12.75" hidden="1">
      <c r="A76" s="42" t="s">
        <v>288</v>
      </c>
      <c r="B76" s="32">
        <v>16689371</v>
      </c>
      <c r="C76" s="32"/>
      <c r="D76" s="33">
        <v>29082795</v>
      </c>
      <c r="E76" s="34">
        <v>29082795</v>
      </c>
      <c r="F76" s="34">
        <v>693594</v>
      </c>
      <c r="G76" s="34">
        <v>600670</v>
      </c>
      <c r="H76" s="34">
        <v>353611</v>
      </c>
      <c r="I76" s="34">
        <v>1647875</v>
      </c>
      <c r="J76" s="34">
        <v>3431240</v>
      </c>
      <c r="K76" s="34">
        <v>1428632</v>
      </c>
      <c r="L76" s="34">
        <v>810404</v>
      </c>
      <c r="M76" s="34">
        <v>5670276</v>
      </c>
      <c r="N76" s="34"/>
      <c r="O76" s="34"/>
      <c r="P76" s="34"/>
      <c r="Q76" s="34"/>
      <c r="R76" s="34"/>
      <c r="S76" s="34"/>
      <c r="T76" s="34"/>
      <c r="U76" s="34"/>
      <c r="V76" s="34">
        <v>7318151</v>
      </c>
      <c r="W76" s="34">
        <v>18616226</v>
      </c>
      <c r="X76" s="34"/>
      <c r="Y76" s="33"/>
      <c r="Z76" s="35">
        <v>29082795</v>
      </c>
    </row>
    <row r="77" spans="1:26" ht="12.75" hidden="1">
      <c r="A77" s="37" t="s">
        <v>31</v>
      </c>
      <c r="B77" s="19">
        <v>14942424</v>
      </c>
      <c r="C77" s="19"/>
      <c r="D77" s="20">
        <v>10220319</v>
      </c>
      <c r="E77" s="21">
        <v>10220319</v>
      </c>
      <c r="F77" s="21"/>
      <c r="G77" s="21"/>
      <c r="H77" s="21"/>
      <c r="I77" s="21"/>
      <c r="J77" s="21">
        <v>2766217</v>
      </c>
      <c r="K77" s="21">
        <v>58</v>
      </c>
      <c r="L77" s="21">
        <v>400890</v>
      </c>
      <c r="M77" s="21">
        <v>3167165</v>
      </c>
      <c r="N77" s="21"/>
      <c r="O77" s="21"/>
      <c r="P77" s="21"/>
      <c r="Q77" s="21"/>
      <c r="R77" s="21"/>
      <c r="S77" s="21"/>
      <c r="T77" s="21"/>
      <c r="U77" s="21"/>
      <c r="V77" s="21">
        <v>3167165</v>
      </c>
      <c r="W77" s="21">
        <v>9184988</v>
      </c>
      <c r="X77" s="21"/>
      <c r="Y77" s="20"/>
      <c r="Z77" s="23">
        <v>10220319</v>
      </c>
    </row>
    <row r="78" spans="1:26" ht="12.75" hidden="1">
      <c r="A78" s="38" t="s">
        <v>32</v>
      </c>
      <c r="B78" s="19">
        <v>1746947</v>
      </c>
      <c r="C78" s="19"/>
      <c r="D78" s="20">
        <v>13060932</v>
      </c>
      <c r="E78" s="21">
        <v>13060932</v>
      </c>
      <c r="F78" s="21">
        <v>693594</v>
      </c>
      <c r="G78" s="21">
        <v>600670</v>
      </c>
      <c r="H78" s="21">
        <v>353611</v>
      </c>
      <c r="I78" s="21">
        <v>1647875</v>
      </c>
      <c r="J78" s="21">
        <v>665023</v>
      </c>
      <c r="K78" s="21">
        <v>1428574</v>
      </c>
      <c r="L78" s="21">
        <v>409514</v>
      </c>
      <c r="M78" s="21">
        <v>2503111</v>
      </c>
      <c r="N78" s="21"/>
      <c r="O78" s="21"/>
      <c r="P78" s="21"/>
      <c r="Q78" s="21"/>
      <c r="R78" s="21"/>
      <c r="S78" s="21"/>
      <c r="T78" s="21"/>
      <c r="U78" s="21"/>
      <c r="V78" s="21">
        <v>4150986</v>
      </c>
      <c r="W78" s="21">
        <v>6530466</v>
      </c>
      <c r="X78" s="21"/>
      <c r="Y78" s="20"/>
      <c r="Z78" s="23">
        <v>13060932</v>
      </c>
    </row>
    <row r="79" spans="1:26" ht="12.75" hidden="1">
      <c r="A79" s="39" t="s">
        <v>103</v>
      </c>
      <c r="B79" s="19"/>
      <c r="C79" s="19"/>
      <c r="D79" s="20">
        <v>306204</v>
      </c>
      <c r="E79" s="21">
        <v>306204</v>
      </c>
      <c r="F79" s="21">
        <v>113834</v>
      </c>
      <c r="G79" s="21">
        <v>311875</v>
      </c>
      <c r="H79" s="21">
        <v>40200</v>
      </c>
      <c r="I79" s="21">
        <v>465909</v>
      </c>
      <c r="J79" s="21">
        <v>55243</v>
      </c>
      <c r="K79" s="21">
        <v>46970</v>
      </c>
      <c r="L79" s="21">
        <v>37913</v>
      </c>
      <c r="M79" s="21">
        <v>140126</v>
      </c>
      <c r="N79" s="21"/>
      <c r="O79" s="21"/>
      <c r="P79" s="21"/>
      <c r="Q79" s="21"/>
      <c r="R79" s="21"/>
      <c r="S79" s="21"/>
      <c r="T79" s="21"/>
      <c r="U79" s="21"/>
      <c r="V79" s="21">
        <v>606035</v>
      </c>
      <c r="W79" s="21">
        <v>153102</v>
      </c>
      <c r="X79" s="21"/>
      <c r="Y79" s="20"/>
      <c r="Z79" s="23">
        <v>306204</v>
      </c>
    </row>
    <row r="80" spans="1:26" ht="12.75" hidden="1">
      <c r="A80" s="39" t="s">
        <v>104</v>
      </c>
      <c r="B80" s="19"/>
      <c r="C80" s="19"/>
      <c r="D80" s="20">
        <v>7527708</v>
      </c>
      <c r="E80" s="21">
        <v>7527708</v>
      </c>
      <c r="F80" s="21">
        <v>328100</v>
      </c>
      <c r="G80" s="21">
        <v>184688</v>
      </c>
      <c r="H80" s="21">
        <v>209834</v>
      </c>
      <c r="I80" s="21">
        <v>722622</v>
      </c>
      <c r="J80" s="21">
        <v>381834</v>
      </c>
      <c r="K80" s="21">
        <v>1205646</v>
      </c>
      <c r="L80" s="21">
        <v>236180</v>
      </c>
      <c r="M80" s="21">
        <v>1823660</v>
      </c>
      <c r="N80" s="21"/>
      <c r="O80" s="21"/>
      <c r="P80" s="21"/>
      <c r="Q80" s="21"/>
      <c r="R80" s="21"/>
      <c r="S80" s="21"/>
      <c r="T80" s="21"/>
      <c r="U80" s="21"/>
      <c r="V80" s="21">
        <v>2546282</v>
      </c>
      <c r="W80" s="21">
        <v>3763854</v>
      </c>
      <c r="X80" s="21"/>
      <c r="Y80" s="20"/>
      <c r="Z80" s="23">
        <v>7527708</v>
      </c>
    </row>
    <row r="81" spans="1:26" ht="12.75" hidden="1">
      <c r="A81" s="39" t="s">
        <v>105</v>
      </c>
      <c r="B81" s="19"/>
      <c r="C81" s="19"/>
      <c r="D81" s="20">
        <v>3043140</v>
      </c>
      <c r="E81" s="21">
        <v>3043140</v>
      </c>
      <c r="F81" s="21">
        <v>121503</v>
      </c>
      <c r="G81" s="21">
        <v>45453</v>
      </c>
      <c r="H81" s="21">
        <v>41410</v>
      </c>
      <c r="I81" s="21">
        <v>208366</v>
      </c>
      <c r="J81" s="21">
        <v>82559</v>
      </c>
      <c r="K81" s="21">
        <v>79600</v>
      </c>
      <c r="L81" s="21">
        <v>53358</v>
      </c>
      <c r="M81" s="21">
        <v>215517</v>
      </c>
      <c r="N81" s="21"/>
      <c r="O81" s="21"/>
      <c r="P81" s="21"/>
      <c r="Q81" s="21"/>
      <c r="R81" s="21"/>
      <c r="S81" s="21"/>
      <c r="T81" s="21"/>
      <c r="U81" s="21"/>
      <c r="V81" s="21">
        <v>423883</v>
      </c>
      <c r="W81" s="21">
        <v>1521570</v>
      </c>
      <c r="X81" s="21"/>
      <c r="Y81" s="20"/>
      <c r="Z81" s="23">
        <v>3043140</v>
      </c>
    </row>
    <row r="82" spans="1:26" ht="12.75" hidden="1">
      <c r="A82" s="39" t="s">
        <v>106</v>
      </c>
      <c r="B82" s="19"/>
      <c r="C82" s="19"/>
      <c r="D82" s="20">
        <v>2183880</v>
      </c>
      <c r="E82" s="21">
        <v>2183880</v>
      </c>
      <c r="F82" s="21">
        <v>76179</v>
      </c>
      <c r="G82" s="21">
        <v>43553</v>
      </c>
      <c r="H82" s="21">
        <v>50481</v>
      </c>
      <c r="I82" s="21">
        <v>170213</v>
      </c>
      <c r="J82" s="21">
        <v>89204</v>
      </c>
      <c r="K82" s="21">
        <v>81140</v>
      </c>
      <c r="L82" s="21">
        <v>69319</v>
      </c>
      <c r="M82" s="21">
        <v>239663</v>
      </c>
      <c r="N82" s="21"/>
      <c r="O82" s="21"/>
      <c r="P82" s="21"/>
      <c r="Q82" s="21"/>
      <c r="R82" s="21"/>
      <c r="S82" s="21"/>
      <c r="T82" s="21"/>
      <c r="U82" s="21"/>
      <c r="V82" s="21">
        <v>409876</v>
      </c>
      <c r="W82" s="21">
        <v>1091940</v>
      </c>
      <c r="X82" s="21"/>
      <c r="Y82" s="20"/>
      <c r="Z82" s="23">
        <v>2183880</v>
      </c>
    </row>
    <row r="83" spans="1:26" ht="12.75" hidden="1">
      <c r="A83" s="39" t="s">
        <v>107</v>
      </c>
      <c r="B83" s="19">
        <v>1746947</v>
      </c>
      <c r="C83" s="19"/>
      <c r="D83" s="20"/>
      <c r="E83" s="21"/>
      <c r="F83" s="21">
        <v>53978</v>
      </c>
      <c r="G83" s="21">
        <v>15101</v>
      </c>
      <c r="H83" s="21">
        <v>11686</v>
      </c>
      <c r="I83" s="21">
        <v>80765</v>
      </c>
      <c r="J83" s="21">
        <v>56183</v>
      </c>
      <c r="K83" s="21">
        <v>15218</v>
      </c>
      <c r="L83" s="21">
        <v>12744</v>
      </c>
      <c r="M83" s="21">
        <v>84145</v>
      </c>
      <c r="N83" s="21"/>
      <c r="O83" s="21"/>
      <c r="P83" s="21"/>
      <c r="Q83" s="21"/>
      <c r="R83" s="21"/>
      <c r="S83" s="21"/>
      <c r="T83" s="21"/>
      <c r="U83" s="21"/>
      <c r="V83" s="21">
        <v>164910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5801544</v>
      </c>
      <c r="E84" s="30">
        <v>5801544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2900772</v>
      </c>
      <c r="X84" s="30"/>
      <c r="Y84" s="29"/>
      <c r="Z84" s="31">
        <v>5801544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5673070</v>
      </c>
      <c r="F5" s="358">
        <f t="shared" si="0"/>
        <v>5673070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2836535</v>
      </c>
      <c r="Y5" s="358">
        <f t="shared" si="0"/>
        <v>-2836535</v>
      </c>
      <c r="Z5" s="359">
        <f>+IF(X5&lt;&gt;0,+(Y5/X5)*100,0)</f>
        <v>-100</v>
      </c>
      <c r="AA5" s="360">
        <f>+AA6+AA8+AA11+AA13+AA15</f>
        <v>5673070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800000</v>
      </c>
      <c r="F6" s="59">
        <f t="shared" si="1"/>
        <v>800000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400000</v>
      </c>
      <c r="Y6" s="59">
        <f t="shared" si="1"/>
        <v>-400000</v>
      </c>
      <c r="Z6" s="61">
        <f>+IF(X6&lt;&gt;0,+(Y6/X6)*100,0)</f>
        <v>-100</v>
      </c>
      <c r="AA6" s="62">
        <f t="shared" si="1"/>
        <v>800000</v>
      </c>
    </row>
    <row r="7" spans="1:27" ht="12.75">
      <c r="A7" s="291" t="s">
        <v>230</v>
      </c>
      <c r="B7" s="142"/>
      <c r="C7" s="60"/>
      <c r="D7" s="340"/>
      <c r="E7" s="60">
        <v>800000</v>
      </c>
      <c r="F7" s="59">
        <v>800000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400000</v>
      </c>
      <c r="Y7" s="59">
        <v>-400000</v>
      </c>
      <c r="Z7" s="61">
        <v>-100</v>
      </c>
      <c r="AA7" s="62">
        <v>800000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250000</v>
      </c>
      <c r="Y8" s="59">
        <f t="shared" si="2"/>
        <v>-250000</v>
      </c>
      <c r="Z8" s="61">
        <f>+IF(X8&lt;&gt;0,+(Y8/X8)*100,0)</f>
        <v>-100</v>
      </c>
      <c r="AA8" s="62">
        <f>SUM(AA9:AA10)</f>
        <v>500000</v>
      </c>
    </row>
    <row r="9" spans="1:27" ht="12.75">
      <c r="A9" s="291" t="s">
        <v>231</v>
      </c>
      <c r="B9" s="142"/>
      <c r="C9" s="60"/>
      <c r="D9" s="340"/>
      <c r="E9" s="60">
        <v>500000</v>
      </c>
      <c r="F9" s="59">
        <v>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</v>
      </c>
      <c r="Y9" s="59">
        <v>-250000</v>
      </c>
      <c r="Z9" s="61">
        <v>-100</v>
      </c>
      <c r="AA9" s="62">
        <v>500000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3126360</v>
      </c>
      <c r="F11" s="364">
        <f t="shared" si="3"/>
        <v>3126360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1563180</v>
      </c>
      <c r="Y11" s="364">
        <f t="shared" si="3"/>
        <v>-1563180</v>
      </c>
      <c r="Z11" s="365">
        <f>+IF(X11&lt;&gt;0,+(Y11/X11)*100,0)</f>
        <v>-100</v>
      </c>
      <c r="AA11" s="366">
        <f t="shared" si="3"/>
        <v>3126360</v>
      </c>
    </row>
    <row r="12" spans="1:27" ht="12.75">
      <c r="A12" s="291" t="s">
        <v>233</v>
      </c>
      <c r="B12" s="136"/>
      <c r="C12" s="60"/>
      <c r="D12" s="340"/>
      <c r="E12" s="60">
        <v>3126360</v>
      </c>
      <c r="F12" s="59">
        <v>3126360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1563180</v>
      </c>
      <c r="Y12" s="59">
        <v>-1563180</v>
      </c>
      <c r="Z12" s="61">
        <v>-100</v>
      </c>
      <c r="AA12" s="62">
        <v>3126360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1126710</v>
      </c>
      <c r="F13" s="342">
        <f t="shared" si="4"/>
        <v>1126710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563355</v>
      </c>
      <c r="Y13" s="342">
        <f t="shared" si="4"/>
        <v>-563355</v>
      </c>
      <c r="Z13" s="335">
        <f>+IF(X13&lt;&gt;0,+(Y13/X13)*100,0)</f>
        <v>-100</v>
      </c>
      <c r="AA13" s="273">
        <f t="shared" si="4"/>
        <v>1126710</v>
      </c>
    </row>
    <row r="14" spans="1:27" ht="12.75">
      <c r="A14" s="291" t="s">
        <v>234</v>
      </c>
      <c r="B14" s="136"/>
      <c r="C14" s="60"/>
      <c r="D14" s="340"/>
      <c r="E14" s="60">
        <v>1126710</v>
      </c>
      <c r="F14" s="59">
        <v>1126710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563355</v>
      </c>
      <c r="Y14" s="59">
        <v>-563355</v>
      </c>
      <c r="Z14" s="61">
        <v>-100</v>
      </c>
      <c r="AA14" s="62">
        <v>1126710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120000</v>
      </c>
      <c r="F15" s="59">
        <f t="shared" si="5"/>
        <v>120000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60000</v>
      </c>
      <c r="Y15" s="59">
        <f t="shared" si="5"/>
        <v>-60000</v>
      </c>
      <c r="Z15" s="61">
        <f>+IF(X15&lt;&gt;0,+(Y15/X15)*100,0)</f>
        <v>-100</v>
      </c>
      <c r="AA15" s="62">
        <f>SUM(AA16:AA20)</f>
        <v>120000</v>
      </c>
    </row>
    <row r="16" spans="1:27" ht="12.75">
      <c r="A16" s="291" t="s">
        <v>235</v>
      </c>
      <c r="B16" s="300"/>
      <c r="C16" s="60"/>
      <c r="D16" s="340"/>
      <c r="E16" s="60">
        <v>120000</v>
      </c>
      <c r="F16" s="59">
        <v>120000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60000</v>
      </c>
      <c r="Y16" s="59">
        <v>-60000</v>
      </c>
      <c r="Z16" s="61">
        <v>-100</v>
      </c>
      <c r="AA16" s="62">
        <v>120000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664310</v>
      </c>
      <c r="F22" s="345">
        <f t="shared" si="6"/>
        <v>664310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332155</v>
      </c>
      <c r="Y22" s="345">
        <f t="shared" si="6"/>
        <v>-332155</v>
      </c>
      <c r="Z22" s="336">
        <f>+IF(X22&lt;&gt;0,+(Y22/X22)*100,0)</f>
        <v>-100</v>
      </c>
      <c r="AA22" s="350">
        <f>SUM(AA23:AA32)</f>
        <v>664310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484310</v>
      </c>
      <c r="F25" s="59">
        <v>484310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242155</v>
      </c>
      <c r="Y25" s="59">
        <v>-242155</v>
      </c>
      <c r="Z25" s="61">
        <v>-100</v>
      </c>
      <c r="AA25" s="62">
        <v>484310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180000</v>
      </c>
      <c r="F32" s="59">
        <v>180000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90000</v>
      </c>
      <c r="Y32" s="59">
        <v>-90000</v>
      </c>
      <c r="Z32" s="61">
        <v>-100</v>
      </c>
      <c r="AA32" s="62">
        <v>180000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2011158</v>
      </c>
      <c r="F40" s="345">
        <f t="shared" si="9"/>
        <v>2011158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1005580</v>
      </c>
      <c r="Y40" s="345">
        <f t="shared" si="9"/>
        <v>-1005580</v>
      </c>
      <c r="Z40" s="336">
        <f>+IF(X40&lt;&gt;0,+(Y40/X40)*100,0)</f>
        <v>-100</v>
      </c>
      <c r="AA40" s="350">
        <f>SUM(AA41:AA49)</f>
        <v>2011158</v>
      </c>
    </row>
    <row r="41" spans="1:27" ht="12.75">
      <c r="A41" s="361" t="s">
        <v>249</v>
      </c>
      <c r="B41" s="142"/>
      <c r="C41" s="362"/>
      <c r="D41" s="363"/>
      <c r="E41" s="362">
        <v>828955</v>
      </c>
      <c r="F41" s="364">
        <v>1174799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587400</v>
      </c>
      <c r="Y41" s="364">
        <v>-587400</v>
      </c>
      <c r="Z41" s="365">
        <v>-100</v>
      </c>
      <c r="AA41" s="366">
        <v>1174799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345844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143659</v>
      </c>
      <c r="F44" s="53">
        <v>143659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71830</v>
      </c>
      <c r="Y44" s="53">
        <v>-71830</v>
      </c>
      <c r="Z44" s="94">
        <v>-100</v>
      </c>
      <c r="AA44" s="95">
        <v>143659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692700</v>
      </c>
      <c r="F48" s="53">
        <v>692700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346350</v>
      </c>
      <c r="Y48" s="53">
        <v>-346350</v>
      </c>
      <c r="Z48" s="94">
        <v>-100</v>
      </c>
      <c r="AA48" s="95">
        <v>692700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8348538</v>
      </c>
      <c r="F60" s="264">
        <f t="shared" si="14"/>
        <v>8348538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4174270</v>
      </c>
      <c r="Y60" s="264">
        <f t="shared" si="14"/>
        <v>-4174270</v>
      </c>
      <c r="Z60" s="337">
        <f>+IF(X60&lt;&gt;0,+(Y60/X60)*100,0)</f>
        <v>-100</v>
      </c>
      <c r="AA60" s="232">
        <f>+AA57+AA54+AA51+AA40+AA37+AA34+AA22+AA5</f>
        <v>8348538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68878580</v>
      </c>
      <c r="D5" s="153">
        <f>SUM(D6:D8)</f>
        <v>0</v>
      </c>
      <c r="E5" s="154">
        <f t="shared" si="0"/>
        <v>71945808</v>
      </c>
      <c r="F5" s="100">
        <f t="shared" si="0"/>
        <v>71945808</v>
      </c>
      <c r="G5" s="100">
        <f t="shared" si="0"/>
        <v>19998057</v>
      </c>
      <c r="H5" s="100">
        <f t="shared" si="0"/>
        <v>196654</v>
      </c>
      <c r="I5" s="100">
        <f t="shared" si="0"/>
        <v>5991279</v>
      </c>
      <c r="J5" s="100">
        <f t="shared" si="0"/>
        <v>26185990</v>
      </c>
      <c r="K5" s="100">
        <f t="shared" si="0"/>
        <v>283711</v>
      </c>
      <c r="L5" s="100">
        <f t="shared" si="0"/>
        <v>1213070</v>
      </c>
      <c r="M5" s="100">
        <f t="shared" si="0"/>
        <v>16333914</v>
      </c>
      <c r="N5" s="100">
        <f t="shared" si="0"/>
        <v>17830695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44016685</v>
      </c>
      <c r="X5" s="100">
        <f t="shared" si="0"/>
        <v>35972910</v>
      </c>
      <c r="Y5" s="100">
        <f t="shared" si="0"/>
        <v>8043775</v>
      </c>
      <c r="Z5" s="137">
        <f>+IF(X5&lt;&gt;0,+(Y5/X5)*100,0)</f>
        <v>22.360645830431842</v>
      </c>
      <c r="AA5" s="153">
        <f>SUM(AA6:AA8)</f>
        <v>71945808</v>
      </c>
    </row>
    <row r="6" spans="1:27" ht="12.75">
      <c r="A6" s="138" t="s">
        <v>75</v>
      </c>
      <c r="B6" s="136"/>
      <c r="C6" s="155">
        <v>25764205</v>
      </c>
      <c r="D6" s="155"/>
      <c r="E6" s="156">
        <v>26702214</v>
      </c>
      <c r="F6" s="60">
        <v>26702214</v>
      </c>
      <c r="G6" s="60"/>
      <c r="H6" s="60"/>
      <c r="I6" s="60">
        <v>2224295</v>
      </c>
      <c r="J6" s="60">
        <v>2224295</v>
      </c>
      <c r="K6" s="60"/>
      <c r="L6" s="60"/>
      <c r="M6" s="60">
        <v>12971916</v>
      </c>
      <c r="N6" s="60">
        <v>12971916</v>
      </c>
      <c r="O6" s="60"/>
      <c r="P6" s="60"/>
      <c r="Q6" s="60"/>
      <c r="R6" s="60"/>
      <c r="S6" s="60"/>
      <c r="T6" s="60"/>
      <c r="U6" s="60"/>
      <c r="V6" s="60"/>
      <c r="W6" s="60">
        <v>15196211</v>
      </c>
      <c r="X6" s="60">
        <v>13351110</v>
      </c>
      <c r="Y6" s="60">
        <v>1845101</v>
      </c>
      <c r="Z6" s="140">
        <v>13.82</v>
      </c>
      <c r="AA6" s="155">
        <v>26702214</v>
      </c>
    </row>
    <row r="7" spans="1:27" ht="12.75">
      <c r="A7" s="138" t="s">
        <v>76</v>
      </c>
      <c r="B7" s="136"/>
      <c r="C7" s="157">
        <v>42908349</v>
      </c>
      <c r="D7" s="157"/>
      <c r="E7" s="158">
        <v>45243594</v>
      </c>
      <c r="F7" s="159">
        <v>44985609</v>
      </c>
      <c r="G7" s="159">
        <v>19586409</v>
      </c>
      <c r="H7" s="159">
        <v>182644</v>
      </c>
      <c r="I7" s="159">
        <v>3755751</v>
      </c>
      <c r="J7" s="159">
        <v>23524804</v>
      </c>
      <c r="K7" s="159">
        <v>270258</v>
      </c>
      <c r="L7" s="159">
        <v>1199443</v>
      </c>
      <c r="M7" s="159">
        <v>3348429</v>
      </c>
      <c r="N7" s="159">
        <v>4818130</v>
      </c>
      <c r="O7" s="159"/>
      <c r="P7" s="159"/>
      <c r="Q7" s="159"/>
      <c r="R7" s="159"/>
      <c r="S7" s="159"/>
      <c r="T7" s="159"/>
      <c r="U7" s="159"/>
      <c r="V7" s="159"/>
      <c r="W7" s="159">
        <v>28342934</v>
      </c>
      <c r="X7" s="159">
        <v>22621800</v>
      </c>
      <c r="Y7" s="159">
        <v>5721134</v>
      </c>
      <c r="Z7" s="141">
        <v>25.29</v>
      </c>
      <c r="AA7" s="157">
        <v>44985609</v>
      </c>
    </row>
    <row r="8" spans="1:27" ht="12.75">
      <c r="A8" s="138" t="s">
        <v>77</v>
      </c>
      <c r="B8" s="136"/>
      <c r="C8" s="155">
        <v>206026</v>
      </c>
      <c r="D8" s="155"/>
      <c r="E8" s="156"/>
      <c r="F8" s="60">
        <v>257985</v>
      </c>
      <c r="G8" s="60">
        <v>411648</v>
      </c>
      <c r="H8" s="60">
        <v>14010</v>
      </c>
      <c r="I8" s="60">
        <v>11233</v>
      </c>
      <c r="J8" s="60">
        <v>436891</v>
      </c>
      <c r="K8" s="60">
        <v>13453</v>
      </c>
      <c r="L8" s="60">
        <v>13627</v>
      </c>
      <c r="M8" s="60">
        <v>13569</v>
      </c>
      <c r="N8" s="60">
        <v>40649</v>
      </c>
      <c r="O8" s="60"/>
      <c r="P8" s="60"/>
      <c r="Q8" s="60"/>
      <c r="R8" s="60"/>
      <c r="S8" s="60"/>
      <c r="T8" s="60"/>
      <c r="U8" s="60"/>
      <c r="V8" s="60"/>
      <c r="W8" s="60">
        <v>477540</v>
      </c>
      <c r="X8" s="60"/>
      <c r="Y8" s="60">
        <v>477540</v>
      </c>
      <c r="Z8" s="140">
        <v>0</v>
      </c>
      <c r="AA8" s="155">
        <v>257985</v>
      </c>
    </row>
    <row r="9" spans="1:27" ht="12.75">
      <c r="A9" s="135" t="s">
        <v>78</v>
      </c>
      <c r="B9" s="136"/>
      <c r="C9" s="153">
        <f aca="true" t="shared" si="1" ref="C9:Y9">SUM(C10:C14)</f>
        <v>14576427</v>
      </c>
      <c r="D9" s="153">
        <f>SUM(D10:D14)</f>
        <v>0</v>
      </c>
      <c r="E9" s="154">
        <f t="shared" si="1"/>
        <v>4142826</v>
      </c>
      <c r="F9" s="100">
        <f t="shared" si="1"/>
        <v>4142826</v>
      </c>
      <c r="G9" s="100">
        <f t="shared" si="1"/>
        <v>278423</v>
      </c>
      <c r="H9" s="100">
        <f t="shared" si="1"/>
        <v>484557</v>
      </c>
      <c r="I9" s="100">
        <f t="shared" si="1"/>
        <v>604216</v>
      </c>
      <c r="J9" s="100">
        <f t="shared" si="1"/>
        <v>1367196</v>
      </c>
      <c r="K9" s="100">
        <f t="shared" si="1"/>
        <v>798138</v>
      </c>
      <c r="L9" s="100">
        <f t="shared" si="1"/>
        <v>651883</v>
      </c>
      <c r="M9" s="100">
        <f t="shared" si="1"/>
        <v>502500</v>
      </c>
      <c r="N9" s="100">
        <f t="shared" si="1"/>
        <v>1952521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3319717</v>
      </c>
      <c r="X9" s="100">
        <f t="shared" si="1"/>
        <v>1887414</v>
      </c>
      <c r="Y9" s="100">
        <f t="shared" si="1"/>
        <v>1432303</v>
      </c>
      <c r="Z9" s="137">
        <f>+IF(X9&lt;&gt;0,+(Y9/X9)*100,0)</f>
        <v>75.88706028460105</v>
      </c>
      <c r="AA9" s="153">
        <f>SUM(AA10:AA14)</f>
        <v>4142826</v>
      </c>
    </row>
    <row r="10" spans="1:27" ht="12.75">
      <c r="A10" s="138" t="s">
        <v>79</v>
      </c>
      <c r="B10" s="136"/>
      <c r="C10" s="155">
        <v>1019599</v>
      </c>
      <c r="D10" s="155"/>
      <c r="E10" s="156">
        <v>1545586</v>
      </c>
      <c r="F10" s="60">
        <v>1545586</v>
      </c>
      <c r="G10" s="60">
        <v>60023</v>
      </c>
      <c r="H10" s="60">
        <v>82033</v>
      </c>
      <c r="I10" s="60">
        <v>84723</v>
      </c>
      <c r="J10" s="60">
        <v>226779</v>
      </c>
      <c r="K10" s="60">
        <v>83614</v>
      </c>
      <c r="L10" s="60">
        <v>103797</v>
      </c>
      <c r="M10" s="60">
        <v>76819</v>
      </c>
      <c r="N10" s="60">
        <v>264230</v>
      </c>
      <c r="O10" s="60"/>
      <c r="P10" s="60"/>
      <c r="Q10" s="60"/>
      <c r="R10" s="60"/>
      <c r="S10" s="60"/>
      <c r="T10" s="60"/>
      <c r="U10" s="60"/>
      <c r="V10" s="60"/>
      <c r="W10" s="60">
        <v>491009</v>
      </c>
      <c r="X10" s="60">
        <v>588792</v>
      </c>
      <c r="Y10" s="60">
        <v>-97783</v>
      </c>
      <c r="Z10" s="140">
        <v>-16.61</v>
      </c>
      <c r="AA10" s="155">
        <v>1545586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12501408</v>
      </c>
      <c r="D12" s="155"/>
      <c r="E12" s="156">
        <v>1584240</v>
      </c>
      <c r="F12" s="60">
        <v>1584240</v>
      </c>
      <c r="G12" s="60">
        <v>142530</v>
      </c>
      <c r="H12" s="60">
        <v>295211</v>
      </c>
      <c r="I12" s="60">
        <v>427593</v>
      </c>
      <c r="J12" s="60">
        <v>865334</v>
      </c>
      <c r="K12" s="60">
        <v>508322</v>
      </c>
      <c r="L12" s="60">
        <v>429219</v>
      </c>
      <c r="M12" s="60">
        <v>355897</v>
      </c>
      <c r="N12" s="60">
        <v>1293438</v>
      </c>
      <c r="O12" s="60"/>
      <c r="P12" s="60"/>
      <c r="Q12" s="60"/>
      <c r="R12" s="60"/>
      <c r="S12" s="60"/>
      <c r="T12" s="60"/>
      <c r="U12" s="60"/>
      <c r="V12" s="60"/>
      <c r="W12" s="60">
        <v>2158772</v>
      </c>
      <c r="X12" s="60">
        <v>792120</v>
      </c>
      <c r="Y12" s="60">
        <v>1366652</v>
      </c>
      <c r="Z12" s="140">
        <v>172.53</v>
      </c>
      <c r="AA12" s="155">
        <v>1584240</v>
      </c>
    </row>
    <row r="13" spans="1:27" ht="12.75">
      <c r="A13" s="138" t="s">
        <v>82</v>
      </c>
      <c r="B13" s="136"/>
      <c r="C13" s="155">
        <v>145107</v>
      </c>
      <c r="D13" s="155"/>
      <c r="E13" s="156"/>
      <c r="F13" s="60"/>
      <c r="G13" s="60"/>
      <c r="H13" s="60"/>
      <c r="I13" s="60"/>
      <c r="J13" s="60"/>
      <c r="K13" s="60">
        <v>137613</v>
      </c>
      <c r="L13" s="60"/>
      <c r="M13" s="60"/>
      <c r="N13" s="60">
        <v>137613</v>
      </c>
      <c r="O13" s="60"/>
      <c r="P13" s="60"/>
      <c r="Q13" s="60"/>
      <c r="R13" s="60"/>
      <c r="S13" s="60"/>
      <c r="T13" s="60"/>
      <c r="U13" s="60"/>
      <c r="V13" s="60"/>
      <c r="W13" s="60">
        <v>137613</v>
      </c>
      <c r="X13" s="60"/>
      <c r="Y13" s="60">
        <v>137613</v>
      </c>
      <c r="Z13" s="140">
        <v>0</v>
      </c>
      <c r="AA13" s="155"/>
    </row>
    <row r="14" spans="1:27" ht="12.75">
      <c r="A14" s="138" t="s">
        <v>83</v>
      </c>
      <c r="B14" s="136"/>
      <c r="C14" s="157">
        <v>910313</v>
      </c>
      <c r="D14" s="157"/>
      <c r="E14" s="158">
        <v>1013000</v>
      </c>
      <c r="F14" s="159">
        <v>1013000</v>
      </c>
      <c r="G14" s="159">
        <v>75870</v>
      </c>
      <c r="H14" s="159">
        <v>107313</v>
      </c>
      <c r="I14" s="159">
        <v>91900</v>
      </c>
      <c r="J14" s="159">
        <v>275083</v>
      </c>
      <c r="K14" s="159">
        <v>68589</v>
      </c>
      <c r="L14" s="159">
        <v>118867</v>
      </c>
      <c r="M14" s="159">
        <v>69784</v>
      </c>
      <c r="N14" s="159">
        <v>257240</v>
      </c>
      <c r="O14" s="159"/>
      <c r="P14" s="159"/>
      <c r="Q14" s="159"/>
      <c r="R14" s="159"/>
      <c r="S14" s="159"/>
      <c r="T14" s="159"/>
      <c r="U14" s="159"/>
      <c r="V14" s="159"/>
      <c r="W14" s="159">
        <v>532323</v>
      </c>
      <c r="X14" s="159">
        <v>506502</v>
      </c>
      <c r="Y14" s="159">
        <v>25821</v>
      </c>
      <c r="Z14" s="141">
        <v>5.1</v>
      </c>
      <c r="AA14" s="157">
        <v>1013000</v>
      </c>
    </row>
    <row r="15" spans="1:27" ht="12.75">
      <c r="A15" s="135" t="s">
        <v>84</v>
      </c>
      <c r="B15" s="142"/>
      <c r="C15" s="153">
        <f aca="true" t="shared" si="2" ref="C15:Y15">SUM(C16:C18)</f>
        <v>4476690</v>
      </c>
      <c r="D15" s="153">
        <f>SUM(D16:D18)</f>
        <v>0</v>
      </c>
      <c r="E15" s="154">
        <f t="shared" si="2"/>
        <v>9738840</v>
      </c>
      <c r="F15" s="100">
        <f t="shared" si="2"/>
        <v>9738840</v>
      </c>
      <c r="G15" s="100">
        <f t="shared" si="2"/>
        <v>544361</v>
      </c>
      <c r="H15" s="100">
        <f t="shared" si="2"/>
        <v>874252</v>
      </c>
      <c r="I15" s="100">
        <f t="shared" si="2"/>
        <v>543229</v>
      </c>
      <c r="J15" s="100">
        <f t="shared" si="2"/>
        <v>1961842</v>
      </c>
      <c r="K15" s="100">
        <f t="shared" si="2"/>
        <v>-612128</v>
      </c>
      <c r="L15" s="100">
        <f t="shared" si="2"/>
        <v>913056</v>
      </c>
      <c r="M15" s="100">
        <f t="shared" si="2"/>
        <v>-470427</v>
      </c>
      <c r="N15" s="100">
        <f t="shared" si="2"/>
        <v>-169499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1792343</v>
      </c>
      <c r="X15" s="100">
        <f t="shared" si="2"/>
        <v>4869414</v>
      </c>
      <c r="Y15" s="100">
        <f t="shared" si="2"/>
        <v>-3077071</v>
      </c>
      <c r="Z15" s="137">
        <f>+IF(X15&lt;&gt;0,+(Y15/X15)*100,0)</f>
        <v>-63.19181322434281</v>
      </c>
      <c r="AA15" s="153">
        <f>SUM(AA16:AA18)</f>
        <v>9738840</v>
      </c>
    </row>
    <row r="16" spans="1:27" ht="12.75">
      <c r="A16" s="138" t="s">
        <v>85</v>
      </c>
      <c r="B16" s="136"/>
      <c r="C16" s="155">
        <v>1986423</v>
      </c>
      <c r="D16" s="155"/>
      <c r="E16" s="156">
        <v>1800019</v>
      </c>
      <c r="F16" s="60">
        <v>1800019</v>
      </c>
      <c r="G16" s="60">
        <v>6584</v>
      </c>
      <c r="H16" s="60">
        <v>250000</v>
      </c>
      <c r="I16" s="60">
        <v>44865</v>
      </c>
      <c r="J16" s="60">
        <v>301449</v>
      </c>
      <c r="K16" s="60">
        <v>3940</v>
      </c>
      <c r="L16" s="60">
        <v>460751</v>
      </c>
      <c r="M16" s="60">
        <v>4209</v>
      </c>
      <c r="N16" s="60">
        <v>468900</v>
      </c>
      <c r="O16" s="60"/>
      <c r="P16" s="60"/>
      <c r="Q16" s="60"/>
      <c r="R16" s="60"/>
      <c r="S16" s="60"/>
      <c r="T16" s="60"/>
      <c r="U16" s="60"/>
      <c r="V16" s="60"/>
      <c r="W16" s="60">
        <v>770349</v>
      </c>
      <c r="X16" s="60">
        <v>900006</v>
      </c>
      <c r="Y16" s="60">
        <v>-129657</v>
      </c>
      <c r="Z16" s="140">
        <v>-14.41</v>
      </c>
      <c r="AA16" s="155">
        <v>1800019</v>
      </c>
    </row>
    <row r="17" spans="1:27" ht="12.75">
      <c r="A17" s="138" t="s">
        <v>86</v>
      </c>
      <c r="B17" s="136"/>
      <c r="C17" s="155">
        <v>2490267</v>
      </c>
      <c r="D17" s="155"/>
      <c r="E17" s="156">
        <v>7938821</v>
      </c>
      <c r="F17" s="60">
        <v>7938821</v>
      </c>
      <c r="G17" s="60">
        <v>537777</v>
      </c>
      <c r="H17" s="60">
        <v>624252</v>
      </c>
      <c r="I17" s="60">
        <v>498364</v>
      </c>
      <c r="J17" s="60">
        <v>1660393</v>
      </c>
      <c r="K17" s="60">
        <v>-616068</v>
      </c>
      <c r="L17" s="60">
        <v>452305</v>
      </c>
      <c r="M17" s="60">
        <v>-474636</v>
      </c>
      <c r="N17" s="60">
        <v>-638399</v>
      </c>
      <c r="O17" s="60"/>
      <c r="P17" s="60"/>
      <c r="Q17" s="60"/>
      <c r="R17" s="60"/>
      <c r="S17" s="60"/>
      <c r="T17" s="60"/>
      <c r="U17" s="60"/>
      <c r="V17" s="60"/>
      <c r="W17" s="60">
        <v>1021994</v>
      </c>
      <c r="X17" s="60">
        <v>3969408</v>
      </c>
      <c r="Y17" s="60">
        <v>-2947414</v>
      </c>
      <c r="Z17" s="140">
        <v>-74.25</v>
      </c>
      <c r="AA17" s="155">
        <v>7938821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59942558</v>
      </c>
      <c r="D19" s="153">
        <f>SUM(D20:D23)</f>
        <v>0</v>
      </c>
      <c r="E19" s="154">
        <f t="shared" si="3"/>
        <v>45375497</v>
      </c>
      <c r="F19" s="100">
        <f t="shared" si="3"/>
        <v>69136497</v>
      </c>
      <c r="G19" s="100">
        <f t="shared" si="3"/>
        <v>3966572</v>
      </c>
      <c r="H19" s="100">
        <f t="shared" si="3"/>
        <v>2694129</v>
      </c>
      <c r="I19" s="100">
        <f t="shared" si="3"/>
        <v>14747851</v>
      </c>
      <c r="J19" s="100">
        <f t="shared" si="3"/>
        <v>21408552</v>
      </c>
      <c r="K19" s="100">
        <f t="shared" si="3"/>
        <v>2750118</v>
      </c>
      <c r="L19" s="100">
        <f t="shared" si="3"/>
        <v>3724872</v>
      </c>
      <c r="M19" s="100">
        <f t="shared" si="3"/>
        <v>1794550</v>
      </c>
      <c r="N19" s="100">
        <f t="shared" si="3"/>
        <v>8269540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29678092</v>
      </c>
      <c r="X19" s="100">
        <f t="shared" si="3"/>
        <v>22687746</v>
      </c>
      <c r="Y19" s="100">
        <f t="shared" si="3"/>
        <v>6990346</v>
      </c>
      <c r="Z19" s="137">
        <f>+IF(X19&lt;&gt;0,+(Y19/X19)*100,0)</f>
        <v>30.811108340158604</v>
      </c>
      <c r="AA19" s="153">
        <f>SUM(AA20:AA23)</f>
        <v>69136497</v>
      </c>
    </row>
    <row r="20" spans="1:27" ht="12.75">
      <c r="A20" s="138" t="s">
        <v>89</v>
      </c>
      <c r="B20" s="136"/>
      <c r="C20" s="155">
        <v>6901688</v>
      </c>
      <c r="D20" s="155"/>
      <c r="E20" s="156">
        <v>2096157</v>
      </c>
      <c r="F20" s="60">
        <v>2096157</v>
      </c>
      <c r="G20" s="60">
        <v>60564</v>
      </c>
      <c r="H20" s="60">
        <v>323881</v>
      </c>
      <c r="I20" s="60">
        <v>1702831</v>
      </c>
      <c r="J20" s="60">
        <v>2087276</v>
      </c>
      <c r="K20" s="60">
        <v>70521</v>
      </c>
      <c r="L20" s="60">
        <v>55577</v>
      </c>
      <c r="M20" s="60">
        <v>47812</v>
      </c>
      <c r="N20" s="60">
        <v>173910</v>
      </c>
      <c r="O20" s="60"/>
      <c r="P20" s="60"/>
      <c r="Q20" s="60"/>
      <c r="R20" s="60"/>
      <c r="S20" s="60"/>
      <c r="T20" s="60"/>
      <c r="U20" s="60"/>
      <c r="V20" s="60"/>
      <c r="W20" s="60">
        <v>2261186</v>
      </c>
      <c r="X20" s="60">
        <v>1048080</v>
      </c>
      <c r="Y20" s="60">
        <v>1213106</v>
      </c>
      <c r="Z20" s="140">
        <v>115.75</v>
      </c>
      <c r="AA20" s="155">
        <v>2096157</v>
      </c>
    </row>
    <row r="21" spans="1:27" ht="12.75">
      <c r="A21" s="138" t="s">
        <v>90</v>
      </c>
      <c r="B21" s="136"/>
      <c r="C21" s="155">
        <v>37034937</v>
      </c>
      <c r="D21" s="155"/>
      <c r="E21" s="156">
        <v>29140564</v>
      </c>
      <c r="F21" s="60">
        <v>52901564</v>
      </c>
      <c r="G21" s="60">
        <v>3055261</v>
      </c>
      <c r="H21" s="60">
        <v>1576763</v>
      </c>
      <c r="I21" s="60">
        <v>5581382</v>
      </c>
      <c r="J21" s="60">
        <v>10213406</v>
      </c>
      <c r="K21" s="60">
        <v>1989114</v>
      </c>
      <c r="L21" s="60">
        <v>2976479</v>
      </c>
      <c r="M21" s="60">
        <v>1056667</v>
      </c>
      <c r="N21" s="60">
        <v>6022260</v>
      </c>
      <c r="O21" s="60"/>
      <c r="P21" s="60"/>
      <c r="Q21" s="60"/>
      <c r="R21" s="60"/>
      <c r="S21" s="60"/>
      <c r="T21" s="60"/>
      <c r="U21" s="60"/>
      <c r="V21" s="60"/>
      <c r="W21" s="60">
        <v>16235666</v>
      </c>
      <c r="X21" s="60">
        <v>14570280</v>
      </c>
      <c r="Y21" s="60">
        <v>1665386</v>
      </c>
      <c r="Z21" s="140">
        <v>11.43</v>
      </c>
      <c r="AA21" s="155">
        <v>52901564</v>
      </c>
    </row>
    <row r="22" spans="1:27" ht="12.75">
      <c r="A22" s="138" t="s">
        <v>91</v>
      </c>
      <c r="B22" s="136"/>
      <c r="C22" s="157">
        <v>12087474</v>
      </c>
      <c r="D22" s="157"/>
      <c r="E22" s="158">
        <v>9505487</v>
      </c>
      <c r="F22" s="159">
        <v>9505487</v>
      </c>
      <c r="G22" s="159">
        <v>550824</v>
      </c>
      <c r="H22" s="159">
        <v>519755</v>
      </c>
      <c r="I22" s="159">
        <v>5676440</v>
      </c>
      <c r="J22" s="159">
        <v>6747019</v>
      </c>
      <c r="K22" s="159">
        <v>448143</v>
      </c>
      <c r="L22" s="159">
        <v>450116</v>
      </c>
      <c r="M22" s="159">
        <v>447248</v>
      </c>
      <c r="N22" s="159">
        <v>1345507</v>
      </c>
      <c r="O22" s="159"/>
      <c r="P22" s="159"/>
      <c r="Q22" s="159"/>
      <c r="R22" s="159"/>
      <c r="S22" s="159"/>
      <c r="T22" s="159"/>
      <c r="U22" s="159"/>
      <c r="V22" s="159"/>
      <c r="W22" s="159">
        <v>8092526</v>
      </c>
      <c r="X22" s="159">
        <v>4752744</v>
      </c>
      <c r="Y22" s="159">
        <v>3339782</v>
      </c>
      <c r="Z22" s="141">
        <v>70.27</v>
      </c>
      <c r="AA22" s="157">
        <v>9505487</v>
      </c>
    </row>
    <row r="23" spans="1:27" ht="12.75">
      <c r="A23" s="138" t="s">
        <v>92</v>
      </c>
      <c r="B23" s="136"/>
      <c r="C23" s="155">
        <v>3918459</v>
      </c>
      <c r="D23" s="155"/>
      <c r="E23" s="156">
        <v>4633289</v>
      </c>
      <c r="F23" s="60">
        <v>4633289</v>
      </c>
      <c r="G23" s="60">
        <v>299923</v>
      </c>
      <c r="H23" s="60">
        <v>273730</v>
      </c>
      <c r="I23" s="60">
        <v>1787198</v>
      </c>
      <c r="J23" s="60">
        <v>2360851</v>
      </c>
      <c r="K23" s="60">
        <v>242340</v>
      </c>
      <c r="L23" s="60">
        <v>242700</v>
      </c>
      <c r="M23" s="60">
        <v>242823</v>
      </c>
      <c r="N23" s="60">
        <v>727863</v>
      </c>
      <c r="O23" s="60"/>
      <c r="P23" s="60"/>
      <c r="Q23" s="60"/>
      <c r="R23" s="60"/>
      <c r="S23" s="60"/>
      <c r="T23" s="60"/>
      <c r="U23" s="60"/>
      <c r="V23" s="60"/>
      <c r="W23" s="60">
        <v>3088714</v>
      </c>
      <c r="X23" s="60">
        <v>2316642</v>
      </c>
      <c r="Y23" s="60">
        <v>772072</v>
      </c>
      <c r="Z23" s="140">
        <v>33.33</v>
      </c>
      <c r="AA23" s="155">
        <v>4633289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147874255</v>
      </c>
      <c r="D25" s="168">
        <f>+D5+D9+D15+D19+D24</f>
        <v>0</v>
      </c>
      <c r="E25" s="169">
        <f t="shared" si="4"/>
        <v>131202971</v>
      </c>
      <c r="F25" s="73">
        <f t="shared" si="4"/>
        <v>154963971</v>
      </c>
      <c r="G25" s="73">
        <f t="shared" si="4"/>
        <v>24787413</v>
      </c>
      <c r="H25" s="73">
        <f t="shared" si="4"/>
        <v>4249592</v>
      </c>
      <c r="I25" s="73">
        <f t="shared" si="4"/>
        <v>21886575</v>
      </c>
      <c r="J25" s="73">
        <f t="shared" si="4"/>
        <v>50923580</v>
      </c>
      <c r="K25" s="73">
        <f t="shared" si="4"/>
        <v>3219839</v>
      </c>
      <c r="L25" s="73">
        <f t="shared" si="4"/>
        <v>6502881</v>
      </c>
      <c r="M25" s="73">
        <f t="shared" si="4"/>
        <v>18160537</v>
      </c>
      <c r="N25" s="73">
        <f t="shared" si="4"/>
        <v>27883257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78806837</v>
      </c>
      <c r="X25" s="73">
        <f t="shared" si="4"/>
        <v>65417484</v>
      </c>
      <c r="Y25" s="73">
        <f t="shared" si="4"/>
        <v>13389353</v>
      </c>
      <c r="Z25" s="170">
        <f>+IF(X25&lt;&gt;0,+(Y25/X25)*100,0)</f>
        <v>20.46754503734812</v>
      </c>
      <c r="AA25" s="168">
        <f>+AA5+AA9+AA15+AA19+AA24</f>
        <v>154963971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55686936</v>
      </c>
      <c r="D28" s="153">
        <f>SUM(D29:D31)</f>
        <v>0</v>
      </c>
      <c r="E28" s="154">
        <f t="shared" si="5"/>
        <v>52642284</v>
      </c>
      <c r="F28" s="100">
        <f t="shared" si="5"/>
        <v>52642285</v>
      </c>
      <c r="G28" s="100">
        <f t="shared" si="5"/>
        <v>3072865</v>
      </c>
      <c r="H28" s="100">
        <f t="shared" si="5"/>
        <v>818444</v>
      </c>
      <c r="I28" s="100">
        <f t="shared" si="5"/>
        <v>682125</v>
      </c>
      <c r="J28" s="100">
        <f t="shared" si="5"/>
        <v>4573434</v>
      </c>
      <c r="K28" s="100">
        <f t="shared" si="5"/>
        <v>1208076</v>
      </c>
      <c r="L28" s="100">
        <f t="shared" si="5"/>
        <v>2735030</v>
      </c>
      <c r="M28" s="100">
        <f t="shared" si="5"/>
        <v>9877537</v>
      </c>
      <c r="N28" s="100">
        <f t="shared" si="5"/>
        <v>13820643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18394077</v>
      </c>
      <c r="X28" s="100">
        <f t="shared" si="5"/>
        <v>26321142</v>
      </c>
      <c r="Y28" s="100">
        <f t="shared" si="5"/>
        <v>-7927065</v>
      </c>
      <c r="Z28" s="137">
        <f>+IF(X28&lt;&gt;0,+(Y28/X28)*100,0)</f>
        <v>-30.11672137933833</v>
      </c>
      <c r="AA28" s="153">
        <f>SUM(AA29:AA31)</f>
        <v>52642285</v>
      </c>
    </row>
    <row r="29" spans="1:27" ht="12.75">
      <c r="A29" s="138" t="s">
        <v>75</v>
      </c>
      <c r="B29" s="136"/>
      <c r="C29" s="155">
        <v>12263358</v>
      </c>
      <c r="D29" s="155"/>
      <c r="E29" s="156">
        <v>8248769</v>
      </c>
      <c r="F29" s="60">
        <v>8248769</v>
      </c>
      <c r="G29" s="60">
        <v>4200</v>
      </c>
      <c r="H29" s="60">
        <v>36050</v>
      </c>
      <c r="I29" s="60">
        <v>45847</v>
      </c>
      <c r="J29" s="60">
        <v>86097</v>
      </c>
      <c r="K29" s="60">
        <v>83455</v>
      </c>
      <c r="L29" s="60">
        <v>44427</v>
      </c>
      <c r="M29" s="60">
        <v>3877483</v>
      </c>
      <c r="N29" s="60">
        <v>4005365</v>
      </c>
      <c r="O29" s="60"/>
      <c r="P29" s="60"/>
      <c r="Q29" s="60"/>
      <c r="R29" s="60"/>
      <c r="S29" s="60"/>
      <c r="T29" s="60"/>
      <c r="U29" s="60"/>
      <c r="V29" s="60"/>
      <c r="W29" s="60">
        <v>4091462</v>
      </c>
      <c r="X29" s="60">
        <v>4124382</v>
      </c>
      <c r="Y29" s="60">
        <v>-32920</v>
      </c>
      <c r="Z29" s="140">
        <v>-0.8</v>
      </c>
      <c r="AA29" s="155">
        <v>8248769</v>
      </c>
    </row>
    <row r="30" spans="1:27" ht="12.75">
      <c r="A30" s="138" t="s">
        <v>76</v>
      </c>
      <c r="B30" s="136"/>
      <c r="C30" s="157">
        <v>31856072</v>
      </c>
      <c r="D30" s="157"/>
      <c r="E30" s="158">
        <v>44393515</v>
      </c>
      <c r="F30" s="159">
        <v>26640522</v>
      </c>
      <c r="G30" s="159">
        <v>2879497</v>
      </c>
      <c r="H30" s="159">
        <v>63584</v>
      </c>
      <c r="I30" s="159">
        <v>165525</v>
      </c>
      <c r="J30" s="159">
        <v>3108606</v>
      </c>
      <c r="K30" s="159">
        <v>565101</v>
      </c>
      <c r="L30" s="159">
        <v>1985543</v>
      </c>
      <c r="M30" s="159">
        <v>2831722</v>
      </c>
      <c r="N30" s="159">
        <v>5382366</v>
      </c>
      <c r="O30" s="159"/>
      <c r="P30" s="159"/>
      <c r="Q30" s="159"/>
      <c r="R30" s="159"/>
      <c r="S30" s="159"/>
      <c r="T30" s="159"/>
      <c r="U30" s="159"/>
      <c r="V30" s="159"/>
      <c r="W30" s="159">
        <v>8490972</v>
      </c>
      <c r="X30" s="159">
        <v>22196760</v>
      </c>
      <c r="Y30" s="159">
        <v>-13705788</v>
      </c>
      <c r="Z30" s="141">
        <v>-61.75</v>
      </c>
      <c r="AA30" s="157">
        <v>26640522</v>
      </c>
    </row>
    <row r="31" spans="1:27" ht="12.75">
      <c r="A31" s="138" t="s">
        <v>77</v>
      </c>
      <c r="B31" s="136"/>
      <c r="C31" s="155">
        <v>11567506</v>
      </c>
      <c r="D31" s="155"/>
      <c r="E31" s="156"/>
      <c r="F31" s="60">
        <v>17752994</v>
      </c>
      <c r="G31" s="60">
        <v>189168</v>
      </c>
      <c r="H31" s="60">
        <v>718810</v>
      </c>
      <c r="I31" s="60">
        <v>470753</v>
      </c>
      <c r="J31" s="60">
        <v>1378731</v>
      </c>
      <c r="K31" s="60">
        <v>559520</v>
      </c>
      <c r="L31" s="60">
        <v>705060</v>
      </c>
      <c r="M31" s="60">
        <v>3168332</v>
      </c>
      <c r="N31" s="60">
        <v>4432912</v>
      </c>
      <c r="O31" s="60"/>
      <c r="P31" s="60"/>
      <c r="Q31" s="60"/>
      <c r="R31" s="60"/>
      <c r="S31" s="60"/>
      <c r="T31" s="60"/>
      <c r="U31" s="60"/>
      <c r="V31" s="60"/>
      <c r="W31" s="60">
        <v>5811643</v>
      </c>
      <c r="X31" s="60"/>
      <c r="Y31" s="60">
        <v>5811643</v>
      </c>
      <c r="Z31" s="140">
        <v>0</v>
      </c>
      <c r="AA31" s="155">
        <v>17752994</v>
      </c>
    </row>
    <row r="32" spans="1:27" ht="12.75">
      <c r="A32" s="135" t="s">
        <v>78</v>
      </c>
      <c r="B32" s="136"/>
      <c r="C32" s="153">
        <f aca="true" t="shared" si="6" ref="C32:Y32">SUM(C33:C37)</f>
        <v>11616104</v>
      </c>
      <c r="D32" s="153">
        <f>SUM(D33:D37)</f>
        <v>0</v>
      </c>
      <c r="E32" s="154">
        <f t="shared" si="6"/>
        <v>11046988</v>
      </c>
      <c r="F32" s="100">
        <f t="shared" si="6"/>
        <v>11046988</v>
      </c>
      <c r="G32" s="100">
        <f t="shared" si="6"/>
        <v>54246</v>
      </c>
      <c r="H32" s="100">
        <f t="shared" si="6"/>
        <v>137269</v>
      </c>
      <c r="I32" s="100">
        <f t="shared" si="6"/>
        <v>356536</v>
      </c>
      <c r="J32" s="100">
        <f t="shared" si="6"/>
        <v>548051</v>
      </c>
      <c r="K32" s="100">
        <f t="shared" si="6"/>
        <v>61360</v>
      </c>
      <c r="L32" s="100">
        <f t="shared" si="6"/>
        <v>267812</v>
      </c>
      <c r="M32" s="100">
        <f t="shared" si="6"/>
        <v>3401096</v>
      </c>
      <c r="N32" s="100">
        <f t="shared" si="6"/>
        <v>3730268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4278319</v>
      </c>
      <c r="X32" s="100">
        <f t="shared" si="6"/>
        <v>5523492</v>
      </c>
      <c r="Y32" s="100">
        <f t="shared" si="6"/>
        <v>-1245173</v>
      </c>
      <c r="Z32" s="137">
        <f>+IF(X32&lt;&gt;0,+(Y32/X32)*100,0)</f>
        <v>-22.543220846522456</v>
      </c>
      <c r="AA32" s="153">
        <f>SUM(AA33:AA37)</f>
        <v>11046988</v>
      </c>
    </row>
    <row r="33" spans="1:27" ht="12.75">
      <c r="A33" s="138" t="s">
        <v>79</v>
      </c>
      <c r="B33" s="136"/>
      <c r="C33" s="155">
        <v>3232784</v>
      </c>
      <c r="D33" s="155"/>
      <c r="E33" s="156">
        <v>5413323</v>
      </c>
      <c r="F33" s="60">
        <v>5413323</v>
      </c>
      <c r="G33" s="60">
        <v>12722</v>
      </c>
      <c r="H33" s="60">
        <v>12957</v>
      </c>
      <c r="I33" s="60">
        <v>18327</v>
      </c>
      <c r="J33" s="60">
        <v>44006</v>
      </c>
      <c r="K33" s="60">
        <v>20327</v>
      </c>
      <c r="L33" s="60">
        <v>46839</v>
      </c>
      <c r="M33" s="60">
        <v>1147469</v>
      </c>
      <c r="N33" s="60">
        <v>1214635</v>
      </c>
      <c r="O33" s="60"/>
      <c r="P33" s="60"/>
      <c r="Q33" s="60"/>
      <c r="R33" s="60"/>
      <c r="S33" s="60"/>
      <c r="T33" s="60"/>
      <c r="U33" s="60"/>
      <c r="V33" s="60"/>
      <c r="W33" s="60">
        <v>1258641</v>
      </c>
      <c r="X33" s="60">
        <v>2706660</v>
      </c>
      <c r="Y33" s="60">
        <v>-1448019</v>
      </c>
      <c r="Z33" s="140">
        <v>-53.5</v>
      </c>
      <c r="AA33" s="155">
        <v>5413323</v>
      </c>
    </row>
    <row r="34" spans="1:27" ht="12.75">
      <c r="A34" s="138" t="s">
        <v>80</v>
      </c>
      <c r="B34" s="136"/>
      <c r="C34" s="155">
        <v>274122</v>
      </c>
      <c r="D34" s="155"/>
      <c r="E34" s="156">
        <v>268262</v>
      </c>
      <c r="F34" s="60">
        <v>268262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134130</v>
      </c>
      <c r="Y34" s="60">
        <v>-134130</v>
      </c>
      <c r="Z34" s="140">
        <v>-100</v>
      </c>
      <c r="AA34" s="155">
        <v>268262</v>
      </c>
    </row>
    <row r="35" spans="1:27" ht="12.75">
      <c r="A35" s="138" t="s">
        <v>81</v>
      </c>
      <c r="B35" s="136"/>
      <c r="C35" s="155">
        <v>6315634</v>
      </c>
      <c r="D35" s="155"/>
      <c r="E35" s="156">
        <v>3587242</v>
      </c>
      <c r="F35" s="60">
        <v>3587242</v>
      </c>
      <c r="G35" s="60">
        <v>34407</v>
      </c>
      <c r="H35" s="60">
        <v>107307</v>
      </c>
      <c r="I35" s="60">
        <v>314509</v>
      </c>
      <c r="J35" s="60">
        <v>456223</v>
      </c>
      <c r="K35" s="60">
        <v>49001</v>
      </c>
      <c r="L35" s="60">
        <v>206640</v>
      </c>
      <c r="M35" s="60">
        <v>1532590</v>
      </c>
      <c r="N35" s="60">
        <v>1788231</v>
      </c>
      <c r="O35" s="60"/>
      <c r="P35" s="60"/>
      <c r="Q35" s="60"/>
      <c r="R35" s="60"/>
      <c r="S35" s="60"/>
      <c r="T35" s="60"/>
      <c r="U35" s="60"/>
      <c r="V35" s="60"/>
      <c r="W35" s="60">
        <v>2244454</v>
      </c>
      <c r="X35" s="60">
        <v>1793622</v>
      </c>
      <c r="Y35" s="60">
        <v>450832</v>
      </c>
      <c r="Z35" s="140">
        <v>25.14</v>
      </c>
      <c r="AA35" s="155">
        <v>3587242</v>
      </c>
    </row>
    <row r="36" spans="1:27" ht="12.75">
      <c r="A36" s="138" t="s">
        <v>82</v>
      </c>
      <c r="B36" s="136"/>
      <c r="C36" s="155">
        <v>582076</v>
      </c>
      <c r="D36" s="155"/>
      <c r="E36" s="156">
        <v>473498</v>
      </c>
      <c r="F36" s="60">
        <v>473498</v>
      </c>
      <c r="G36" s="60"/>
      <c r="H36" s="60"/>
      <c r="I36" s="60"/>
      <c r="J36" s="60"/>
      <c r="K36" s="60"/>
      <c r="L36" s="60"/>
      <c r="M36" s="60">
        <v>214517</v>
      </c>
      <c r="N36" s="60">
        <v>214517</v>
      </c>
      <c r="O36" s="60"/>
      <c r="P36" s="60"/>
      <c r="Q36" s="60"/>
      <c r="R36" s="60"/>
      <c r="S36" s="60"/>
      <c r="T36" s="60"/>
      <c r="U36" s="60"/>
      <c r="V36" s="60"/>
      <c r="W36" s="60">
        <v>214517</v>
      </c>
      <c r="X36" s="60">
        <v>236748</v>
      </c>
      <c r="Y36" s="60">
        <v>-22231</v>
      </c>
      <c r="Z36" s="140">
        <v>-9.39</v>
      </c>
      <c r="AA36" s="155">
        <v>473498</v>
      </c>
    </row>
    <row r="37" spans="1:27" ht="12.75">
      <c r="A37" s="138" t="s">
        <v>83</v>
      </c>
      <c r="B37" s="136"/>
      <c r="C37" s="157">
        <v>1211488</v>
      </c>
      <c r="D37" s="157"/>
      <c r="E37" s="158">
        <v>1304663</v>
      </c>
      <c r="F37" s="159">
        <v>1304663</v>
      </c>
      <c r="G37" s="159">
        <v>7117</v>
      </c>
      <c r="H37" s="159">
        <v>17005</v>
      </c>
      <c r="I37" s="159">
        <v>23700</v>
      </c>
      <c r="J37" s="159">
        <v>47822</v>
      </c>
      <c r="K37" s="159">
        <v>-7968</v>
      </c>
      <c r="L37" s="159">
        <v>14333</v>
      </c>
      <c r="M37" s="159">
        <v>506520</v>
      </c>
      <c r="N37" s="159">
        <v>512885</v>
      </c>
      <c r="O37" s="159"/>
      <c r="P37" s="159"/>
      <c r="Q37" s="159"/>
      <c r="R37" s="159"/>
      <c r="S37" s="159"/>
      <c r="T37" s="159"/>
      <c r="U37" s="159"/>
      <c r="V37" s="159"/>
      <c r="W37" s="159">
        <v>560707</v>
      </c>
      <c r="X37" s="159">
        <v>652332</v>
      </c>
      <c r="Y37" s="159">
        <v>-91625</v>
      </c>
      <c r="Z37" s="141">
        <v>-14.05</v>
      </c>
      <c r="AA37" s="157">
        <v>1304663</v>
      </c>
    </row>
    <row r="38" spans="1:27" ht="12.75">
      <c r="A38" s="135" t="s">
        <v>84</v>
      </c>
      <c r="B38" s="142"/>
      <c r="C38" s="153">
        <f aca="true" t="shared" si="7" ref="C38:Y38">SUM(C39:C41)</f>
        <v>12974719</v>
      </c>
      <c r="D38" s="153">
        <f>SUM(D39:D41)</f>
        <v>0</v>
      </c>
      <c r="E38" s="154">
        <f t="shared" si="7"/>
        <v>23481143</v>
      </c>
      <c r="F38" s="100">
        <f t="shared" si="7"/>
        <v>23481143</v>
      </c>
      <c r="G38" s="100">
        <f t="shared" si="7"/>
        <v>11920</v>
      </c>
      <c r="H38" s="100">
        <f t="shared" si="7"/>
        <v>323733</v>
      </c>
      <c r="I38" s="100">
        <f t="shared" si="7"/>
        <v>990944</v>
      </c>
      <c r="J38" s="100">
        <f t="shared" si="7"/>
        <v>1326597</v>
      </c>
      <c r="K38" s="100">
        <f t="shared" si="7"/>
        <v>-1208932</v>
      </c>
      <c r="L38" s="100">
        <f t="shared" si="7"/>
        <v>66613</v>
      </c>
      <c r="M38" s="100">
        <f t="shared" si="7"/>
        <v>6401058</v>
      </c>
      <c r="N38" s="100">
        <f t="shared" si="7"/>
        <v>5258739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6585336</v>
      </c>
      <c r="X38" s="100">
        <f t="shared" si="7"/>
        <v>11740572</v>
      </c>
      <c r="Y38" s="100">
        <f t="shared" si="7"/>
        <v>-5155236</v>
      </c>
      <c r="Z38" s="137">
        <f>+IF(X38&lt;&gt;0,+(Y38/X38)*100,0)</f>
        <v>-43.90958123675746</v>
      </c>
      <c r="AA38" s="153">
        <f>SUM(AA39:AA41)</f>
        <v>23481143</v>
      </c>
    </row>
    <row r="39" spans="1:27" ht="12.75">
      <c r="A39" s="138" t="s">
        <v>85</v>
      </c>
      <c r="B39" s="136"/>
      <c r="C39" s="155">
        <v>3021121</v>
      </c>
      <c r="D39" s="155"/>
      <c r="E39" s="156">
        <v>5629896</v>
      </c>
      <c r="F39" s="60">
        <v>5629896</v>
      </c>
      <c r="G39" s="60">
        <v>2767</v>
      </c>
      <c r="H39" s="60"/>
      <c r="I39" s="60">
        <v>18997</v>
      </c>
      <c r="J39" s="60">
        <v>21764</v>
      </c>
      <c r="K39" s="60">
        <v>10016</v>
      </c>
      <c r="L39" s="60">
        <v>2730</v>
      </c>
      <c r="M39" s="60">
        <v>5533850</v>
      </c>
      <c r="N39" s="60">
        <v>5546596</v>
      </c>
      <c r="O39" s="60"/>
      <c r="P39" s="60"/>
      <c r="Q39" s="60"/>
      <c r="R39" s="60"/>
      <c r="S39" s="60"/>
      <c r="T39" s="60"/>
      <c r="U39" s="60"/>
      <c r="V39" s="60"/>
      <c r="W39" s="60">
        <v>5568360</v>
      </c>
      <c r="X39" s="60">
        <v>2814948</v>
      </c>
      <c r="Y39" s="60">
        <v>2753412</v>
      </c>
      <c r="Z39" s="140">
        <v>97.81</v>
      </c>
      <c r="AA39" s="155">
        <v>5629896</v>
      </c>
    </row>
    <row r="40" spans="1:27" ht="12.75">
      <c r="A40" s="138" t="s">
        <v>86</v>
      </c>
      <c r="B40" s="136"/>
      <c r="C40" s="155">
        <v>9953598</v>
      </c>
      <c r="D40" s="155"/>
      <c r="E40" s="156">
        <v>17851247</v>
      </c>
      <c r="F40" s="60">
        <v>17851247</v>
      </c>
      <c r="G40" s="60">
        <v>9153</v>
      </c>
      <c r="H40" s="60">
        <v>323733</v>
      </c>
      <c r="I40" s="60">
        <v>971947</v>
      </c>
      <c r="J40" s="60">
        <v>1304833</v>
      </c>
      <c r="K40" s="60">
        <v>-1218948</v>
      </c>
      <c r="L40" s="60">
        <v>63883</v>
      </c>
      <c r="M40" s="60">
        <v>867208</v>
      </c>
      <c r="N40" s="60">
        <v>-287857</v>
      </c>
      <c r="O40" s="60"/>
      <c r="P40" s="60"/>
      <c r="Q40" s="60"/>
      <c r="R40" s="60"/>
      <c r="S40" s="60"/>
      <c r="T40" s="60"/>
      <c r="U40" s="60"/>
      <c r="V40" s="60"/>
      <c r="W40" s="60">
        <v>1016976</v>
      </c>
      <c r="X40" s="60">
        <v>8925624</v>
      </c>
      <c r="Y40" s="60">
        <v>-7908648</v>
      </c>
      <c r="Z40" s="140">
        <v>-88.61</v>
      </c>
      <c r="AA40" s="155">
        <v>17851247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51649940</v>
      </c>
      <c r="D42" s="153">
        <f>SUM(D43:D46)</f>
        <v>0</v>
      </c>
      <c r="E42" s="154">
        <f t="shared" si="8"/>
        <v>65075969</v>
      </c>
      <c r="F42" s="100">
        <f t="shared" si="8"/>
        <v>65075969</v>
      </c>
      <c r="G42" s="100">
        <f t="shared" si="8"/>
        <v>1004402</v>
      </c>
      <c r="H42" s="100">
        <f t="shared" si="8"/>
        <v>1359278</v>
      </c>
      <c r="I42" s="100">
        <f t="shared" si="8"/>
        <v>949558</v>
      </c>
      <c r="J42" s="100">
        <f t="shared" si="8"/>
        <v>3313238</v>
      </c>
      <c r="K42" s="100">
        <f t="shared" si="8"/>
        <v>822544</v>
      </c>
      <c r="L42" s="100">
        <f t="shared" si="8"/>
        <v>1067792</v>
      </c>
      <c r="M42" s="100">
        <f t="shared" si="8"/>
        <v>6769716</v>
      </c>
      <c r="N42" s="100">
        <f t="shared" si="8"/>
        <v>8660052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11973290</v>
      </c>
      <c r="X42" s="100">
        <f t="shared" si="8"/>
        <v>32537982</v>
      </c>
      <c r="Y42" s="100">
        <f t="shared" si="8"/>
        <v>-20564692</v>
      </c>
      <c r="Z42" s="137">
        <f>+IF(X42&lt;&gt;0,+(Y42/X42)*100,0)</f>
        <v>-63.20211253420695</v>
      </c>
      <c r="AA42" s="153">
        <f>SUM(AA43:AA46)</f>
        <v>65075969</v>
      </c>
    </row>
    <row r="43" spans="1:27" ht="12.75">
      <c r="A43" s="138" t="s">
        <v>89</v>
      </c>
      <c r="B43" s="136"/>
      <c r="C43" s="155">
        <v>6875170</v>
      </c>
      <c r="D43" s="155"/>
      <c r="E43" s="156">
        <v>8740522</v>
      </c>
      <c r="F43" s="60">
        <v>8740522</v>
      </c>
      <c r="G43" s="60">
        <v>551487</v>
      </c>
      <c r="H43" s="60">
        <v>610340</v>
      </c>
      <c r="I43" s="60">
        <v>492292</v>
      </c>
      <c r="J43" s="60">
        <v>1654119</v>
      </c>
      <c r="K43" s="60">
        <v>437583</v>
      </c>
      <c r="L43" s="60">
        <v>466093</v>
      </c>
      <c r="M43" s="60">
        <v>282477</v>
      </c>
      <c r="N43" s="60">
        <v>1186153</v>
      </c>
      <c r="O43" s="60"/>
      <c r="P43" s="60"/>
      <c r="Q43" s="60"/>
      <c r="R43" s="60"/>
      <c r="S43" s="60"/>
      <c r="T43" s="60"/>
      <c r="U43" s="60"/>
      <c r="V43" s="60"/>
      <c r="W43" s="60">
        <v>2840272</v>
      </c>
      <c r="X43" s="60">
        <v>4370262</v>
      </c>
      <c r="Y43" s="60">
        <v>-1529990</v>
      </c>
      <c r="Z43" s="140">
        <v>-35.01</v>
      </c>
      <c r="AA43" s="155">
        <v>8740522</v>
      </c>
    </row>
    <row r="44" spans="1:27" ht="12.75">
      <c r="A44" s="138" t="s">
        <v>90</v>
      </c>
      <c r="B44" s="136"/>
      <c r="C44" s="155">
        <v>23166259</v>
      </c>
      <c r="D44" s="155"/>
      <c r="E44" s="156">
        <v>32794905</v>
      </c>
      <c r="F44" s="60">
        <v>32794905</v>
      </c>
      <c r="G44" s="60">
        <v>148743</v>
      </c>
      <c r="H44" s="60">
        <v>473819</v>
      </c>
      <c r="I44" s="60">
        <v>267510</v>
      </c>
      <c r="J44" s="60">
        <v>890072</v>
      </c>
      <c r="K44" s="60">
        <v>200316</v>
      </c>
      <c r="L44" s="60">
        <v>248832</v>
      </c>
      <c r="M44" s="60">
        <v>4925362</v>
      </c>
      <c r="N44" s="60">
        <v>5374510</v>
      </c>
      <c r="O44" s="60"/>
      <c r="P44" s="60"/>
      <c r="Q44" s="60"/>
      <c r="R44" s="60"/>
      <c r="S44" s="60"/>
      <c r="T44" s="60"/>
      <c r="U44" s="60"/>
      <c r="V44" s="60"/>
      <c r="W44" s="60">
        <v>6264582</v>
      </c>
      <c r="X44" s="60">
        <v>16397454</v>
      </c>
      <c r="Y44" s="60">
        <v>-10132872</v>
      </c>
      <c r="Z44" s="140">
        <v>-61.8</v>
      </c>
      <c r="AA44" s="155">
        <v>32794905</v>
      </c>
    </row>
    <row r="45" spans="1:27" ht="12.75">
      <c r="A45" s="138" t="s">
        <v>91</v>
      </c>
      <c r="B45" s="136"/>
      <c r="C45" s="157">
        <v>14787751</v>
      </c>
      <c r="D45" s="157"/>
      <c r="E45" s="158">
        <v>15038896</v>
      </c>
      <c r="F45" s="159">
        <v>15038896</v>
      </c>
      <c r="G45" s="159">
        <v>84473</v>
      </c>
      <c r="H45" s="159">
        <v>106249</v>
      </c>
      <c r="I45" s="159">
        <v>86997</v>
      </c>
      <c r="J45" s="159">
        <v>277719</v>
      </c>
      <c r="K45" s="159">
        <v>76114</v>
      </c>
      <c r="L45" s="159">
        <v>120628</v>
      </c>
      <c r="M45" s="159">
        <v>754158</v>
      </c>
      <c r="N45" s="159">
        <v>950900</v>
      </c>
      <c r="O45" s="159"/>
      <c r="P45" s="159"/>
      <c r="Q45" s="159"/>
      <c r="R45" s="159"/>
      <c r="S45" s="159"/>
      <c r="T45" s="159"/>
      <c r="U45" s="159"/>
      <c r="V45" s="159"/>
      <c r="W45" s="159">
        <v>1228619</v>
      </c>
      <c r="X45" s="159">
        <v>7519446</v>
      </c>
      <c r="Y45" s="159">
        <v>-6290827</v>
      </c>
      <c r="Z45" s="141">
        <v>-83.66</v>
      </c>
      <c r="AA45" s="157">
        <v>15038896</v>
      </c>
    </row>
    <row r="46" spans="1:27" ht="12.75">
      <c r="A46" s="138" t="s">
        <v>92</v>
      </c>
      <c r="B46" s="136"/>
      <c r="C46" s="155">
        <v>6820760</v>
      </c>
      <c r="D46" s="155"/>
      <c r="E46" s="156">
        <v>8501646</v>
      </c>
      <c r="F46" s="60">
        <v>8501646</v>
      </c>
      <c r="G46" s="60">
        <v>219699</v>
      </c>
      <c r="H46" s="60">
        <v>168870</v>
      </c>
      <c r="I46" s="60">
        <v>102759</v>
      </c>
      <c r="J46" s="60">
        <v>491328</v>
      </c>
      <c r="K46" s="60">
        <v>108531</v>
      </c>
      <c r="L46" s="60">
        <v>232239</v>
      </c>
      <c r="M46" s="60">
        <v>807719</v>
      </c>
      <c r="N46" s="60">
        <v>1148489</v>
      </c>
      <c r="O46" s="60"/>
      <c r="P46" s="60"/>
      <c r="Q46" s="60"/>
      <c r="R46" s="60"/>
      <c r="S46" s="60"/>
      <c r="T46" s="60"/>
      <c r="U46" s="60"/>
      <c r="V46" s="60"/>
      <c r="W46" s="60">
        <v>1639817</v>
      </c>
      <c r="X46" s="60">
        <v>4250820</v>
      </c>
      <c r="Y46" s="60">
        <v>-2611003</v>
      </c>
      <c r="Z46" s="140">
        <v>-61.42</v>
      </c>
      <c r="AA46" s="155">
        <v>8501646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131927699</v>
      </c>
      <c r="D48" s="168">
        <f>+D28+D32+D38+D42+D47</f>
        <v>0</v>
      </c>
      <c r="E48" s="169">
        <f t="shared" si="9"/>
        <v>152246384</v>
      </c>
      <c r="F48" s="73">
        <f t="shared" si="9"/>
        <v>152246385</v>
      </c>
      <c r="G48" s="73">
        <f t="shared" si="9"/>
        <v>4143433</v>
      </c>
      <c r="H48" s="73">
        <f t="shared" si="9"/>
        <v>2638724</v>
      </c>
      <c r="I48" s="73">
        <f t="shared" si="9"/>
        <v>2979163</v>
      </c>
      <c r="J48" s="73">
        <f t="shared" si="9"/>
        <v>9761320</v>
      </c>
      <c r="K48" s="73">
        <f t="shared" si="9"/>
        <v>883048</v>
      </c>
      <c r="L48" s="73">
        <f t="shared" si="9"/>
        <v>4137247</v>
      </c>
      <c r="M48" s="73">
        <f t="shared" si="9"/>
        <v>26449407</v>
      </c>
      <c r="N48" s="73">
        <f t="shared" si="9"/>
        <v>31469702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41231022</v>
      </c>
      <c r="X48" s="73">
        <f t="shared" si="9"/>
        <v>76123188</v>
      </c>
      <c r="Y48" s="73">
        <f t="shared" si="9"/>
        <v>-34892166</v>
      </c>
      <c r="Z48" s="170">
        <f>+IF(X48&lt;&gt;0,+(Y48/X48)*100,0)</f>
        <v>-45.836448678423714</v>
      </c>
      <c r="AA48" s="168">
        <f>+AA28+AA32+AA38+AA42+AA47</f>
        <v>152246385</v>
      </c>
    </row>
    <row r="49" spans="1:27" ht="12.75">
      <c r="A49" s="148" t="s">
        <v>49</v>
      </c>
      <c r="B49" s="149"/>
      <c r="C49" s="171">
        <f aca="true" t="shared" si="10" ref="C49:Y49">+C25-C48</f>
        <v>15946556</v>
      </c>
      <c r="D49" s="171">
        <f>+D25-D48</f>
        <v>0</v>
      </c>
      <c r="E49" s="172">
        <f t="shared" si="10"/>
        <v>-21043413</v>
      </c>
      <c r="F49" s="173">
        <f t="shared" si="10"/>
        <v>2717586</v>
      </c>
      <c r="G49" s="173">
        <f t="shared" si="10"/>
        <v>20643980</v>
      </c>
      <c r="H49" s="173">
        <f t="shared" si="10"/>
        <v>1610868</v>
      </c>
      <c r="I49" s="173">
        <f t="shared" si="10"/>
        <v>18907412</v>
      </c>
      <c r="J49" s="173">
        <f t="shared" si="10"/>
        <v>41162260</v>
      </c>
      <c r="K49" s="173">
        <f t="shared" si="10"/>
        <v>2336791</v>
      </c>
      <c r="L49" s="173">
        <f t="shared" si="10"/>
        <v>2365634</v>
      </c>
      <c r="M49" s="173">
        <f t="shared" si="10"/>
        <v>-8288870</v>
      </c>
      <c r="N49" s="173">
        <f t="shared" si="10"/>
        <v>-3586445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37575815</v>
      </c>
      <c r="X49" s="173">
        <f>IF(F25=F48,0,X25-X48)</f>
        <v>-10705704</v>
      </c>
      <c r="Y49" s="173">
        <f t="shared" si="10"/>
        <v>48281519</v>
      </c>
      <c r="Z49" s="174">
        <f>+IF(X49&lt;&gt;0,+(Y49/X49)*100,0)</f>
        <v>-450.9887346035347</v>
      </c>
      <c r="AA49" s="171">
        <f>+AA25-AA48</f>
        <v>2717586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15727232</v>
      </c>
      <c r="D5" s="155">
        <v>0</v>
      </c>
      <c r="E5" s="156">
        <v>14600451</v>
      </c>
      <c r="F5" s="60">
        <v>14600451</v>
      </c>
      <c r="G5" s="60">
        <v>18490564</v>
      </c>
      <c r="H5" s="60">
        <v>112442</v>
      </c>
      <c r="I5" s="60">
        <v>4732</v>
      </c>
      <c r="J5" s="60">
        <v>18607738</v>
      </c>
      <c r="K5" s="60">
        <v>-992262</v>
      </c>
      <c r="L5" s="60">
        <v>-450</v>
      </c>
      <c r="M5" s="60">
        <v>37</v>
      </c>
      <c r="N5" s="60">
        <v>-992675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17615063</v>
      </c>
      <c r="X5" s="60">
        <v>14600447</v>
      </c>
      <c r="Y5" s="60">
        <v>3014616</v>
      </c>
      <c r="Z5" s="140">
        <v>20.65</v>
      </c>
      <c r="AA5" s="155">
        <v>14600451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1814094</v>
      </c>
      <c r="D7" s="155">
        <v>0</v>
      </c>
      <c r="E7" s="156">
        <v>437439</v>
      </c>
      <c r="F7" s="60">
        <v>437439</v>
      </c>
      <c r="G7" s="60">
        <v>59686</v>
      </c>
      <c r="H7" s="60">
        <v>319958</v>
      </c>
      <c r="I7" s="60">
        <v>40200</v>
      </c>
      <c r="J7" s="60">
        <v>419844</v>
      </c>
      <c r="K7" s="60">
        <v>69738</v>
      </c>
      <c r="L7" s="60">
        <v>49615</v>
      </c>
      <c r="M7" s="60">
        <v>35768</v>
      </c>
      <c r="N7" s="60">
        <v>155121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574965</v>
      </c>
      <c r="X7" s="60">
        <v>218718</v>
      </c>
      <c r="Y7" s="60">
        <v>356247</v>
      </c>
      <c r="Z7" s="140">
        <v>162.88</v>
      </c>
      <c r="AA7" s="155">
        <v>437439</v>
      </c>
    </row>
    <row r="8" spans="1:27" ht="12.75">
      <c r="A8" s="183" t="s">
        <v>104</v>
      </c>
      <c r="B8" s="182"/>
      <c r="C8" s="155">
        <v>12216311</v>
      </c>
      <c r="D8" s="155">
        <v>0</v>
      </c>
      <c r="E8" s="156">
        <v>10753865</v>
      </c>
      <c r="F8" s="60">
        <v>10753865</v>
      </c>
      <c r="G8" s="60">
        <v>3049412</v>
      </c>
      <c r="H8" s="60">
        <v>1327441</v>
      </c>
      <c r="I8" s="60">
        <v>991682</v>
      </c>
      <c r="J8" s="60">
        <v>5368535</v>
      </c>
      <c r="K8" s="60">
        <v>1073171</v>
      </c>
      <c r="L8" s="60">
        <v>1287584</v>
      </c>
      <c r="M8" s="60">
        <v>1056667</v>
      </c>
      <c r="N8" s="60">
        <v>3417422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8785957</v>
      </c>
      <c r="X8" s="60">
        <v>5376930</v>
      </c>
      <c r="Y8" s="60">
        <v>3409027</v>
      </c>
      <c r="Z8" s="140">
        <v>63.4</v>
      </c>
      <c r="AA8" s="155">
        <v>10753865</v>
      </c>
    </row>
    <row r="9" spans="1:27" ht="12.75">
      <c r="A9" s="183" t="s">
        <v>105</v>
      </c>
      <c r="B9" s="182"/>
      <c r="C9" s="155">
        <v>8699751</v>
      </c>
      <c r="D9" s="155">
        <v>0</v>
      </c>
      <c r="E9" s="156">
        <v>4347345</v>
      </c>
      <c r="F9" s="60">
        <v>4347345</v>
      </c>
      <c r="G9" s="60">
        <v>550824</v>
      </c>
      <c r="H9" s="60">
        <v>519755</v>
      </c>
      <c r="I9" s="60">
        <v>518298</v>
      </c>
      <c r="J9" s="60">
        <v>1588877</v>
      </c>
      <c r="K9" s="60">
        <v>448143</v>
      </c>
      <c r="L9" s="60">
        <v>450116</v>
      </c>
      <c r="M9" s="60">
        <v>447248</v>
      </c>
      <c r="N9" s="60">
        <v>1345507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2934384</v>
      </c>
      <c r="X9" s="60">
        <v>2173674</v>
      </c>
      <c r="Y9" s="60">
        <v>760710</v>
      </c>
      <c r="Z9" s="140">
        <v>35</v>
      </c>
      <c r="AA9" s="155">
        <v>4347345</v>
      </c>
    </row>
    <row r="10" spans="1:27" ht="12.75">
      <c r="A10" s="183" t="s">
        <v>106</v>
      </c>
      <c r="B10" s="182"/>
      <c r="C10" s="155">
        <v>2481168</v>
      </c>
      <c r="D10" s="155">
        <v>0</v>
      </c>
      <c r="E10" s="156">
        <v>3119821</v>
      </c>
      <c r="F10" s="54">
        <v>3119821</v>
      </c>
      <c r="G10" s="54">
        <v>299923</v>
      </c>
      <c r="H10" s="54">
        <v>273730</v>
      </c>
      <c r="I10" s="54">
        <v>273730</v>
      </c>
      <c r="J10" s="54">
        <v>847383</v>
      </c>
      <c r="K10" s="54">
        <v>242340</v>
      </c>
      <c r="L10" s="54">
        <v>242700</v>
      </c>
      <c r="M10" s="54">
        <v>242823</v>
      </c>
      <c r="N10" s="54">
        <v>727863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1575246</v>
      </c>
      <c r="X10" s="54">
        <v>1559910</v>
      </c>
      <c r="Y10" s="54">
        <v>15336</v>
      </c>
      <c r="Z10" s="184">
        <v>0.98</v>
      </c>
      <c r="AA10" s="130">
        <v>3119821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333696</v>
      </c>
      <c r="D12" s="155">
        <v>0</v>
      </c>
      <c r="E12" s="156">
        <v>401943</v>
      </c>
      <c r="F12" s="60">
        <v>401943</v>
      </c>
      <c r="G12" s="60">
        <v>419670</v>
      </c>
      <c r="H12" s="60">
        <v>33020</v>
      </c>
      <c r="I12" s="60">
        <v>12560</v>
      </c>
      <c r="J12" s="60">
        <v>465250</v>
      </c>
      <c r="K12" s="60">
        <v>28667</v>
      </c>
      <c r="L12" s="60">
        <v>24857</v>
      </c>
      <c r="M12" s="60">
        <v>23121</v>
      </c>
      <c r="N12" s="60">
        <v>76645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541895</v>
      </c>
      <c r="X12" s="60">
        <v>200970</v>
      </c>
      <c r="Y12" s="60">
        <v>340925</v>
      </c>
      <c r="Z12" s="140">
        <v>169.64</v>
      </c>
      <c r="AA12" s="155">
        <v>401943</v>
      </c>
    </row>
    <row r="13" spans="1:27" ht="12.75">
      <c r="A13" s="181" t="s">
        <v>109</v>
      </c>
      <c r="B13" s="185"/>
      <c r="C13" s="155">
        <v>213530</v>
      </c>
      <c r="D13" s="155">
        <v>0</v>
      </c>
      <c r="E13" s="156">
        <v>156509</v>
      </c>
      <c r="F13" s="60">
        <v>156509</v>
      </c>
      <c r="G13" s="60">
        <v>6855</v>
      </c>
      <c r="H13" s="60">
        <v>35725</v>
      </c>
      <c r="I13" s="60">
        <v>34501</v>
      </c>
      <c r="J13" s="60">
        <v>77081</v>
      </c>
      <c r="K13" s="60">
        <v>22503</v>
      </c>
      <c r="L13" s="60">
        <v>20166</v>
      </c>
      <c r="M13" s="60">
        <v>15273</v>
      </c>
      <c r="N13" s="60">
        <v>57942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135023</v>
      </c>
      <c r="X13" s="60">
        <v>78252</v>
      </c>
      <c r="Y13" s="60">
        <v>56771</v>
      </c>
      <c r="Z13" s="140">
        <v>72.55</v>
      </c>
      <c r="AA13" s="155">
        <v>156509</v>
      </c>
    </row>
    <row r="14" spans="1:27" ht="12.75">
      <c r="A14" s="181" t="s">
        <v>110</v>
      </c>
      <c r="B14" s="185"/>
      <c r="C14" s="155">
        <v>11358946</v>
      </c>
      <c r="D14" s="155">
        <v>0</v>
      </c>
      <c r="E14" s="156">
        <v>11603099</v>
      </c>
      <c r="F14" s="60">
        <v>11603099</v>
      </c>
      <c r="G14" s="60">
        <v>1037350</v>
      </c>
      <c r="H14" s="60">
        <v>0</v>
      </c>
      <c r="I14" s="60">
        <v>-906509</v>
      </c>
      <c r="J14" s="60">
        <v>130841</v>
      </c>
      <c r="K14" s="60">
        <v>1077981</v>
      </c>
      <c r="L14" s="60">
        <v>1112962</v>
      </c>
      <c r="M14" s="60">
        <v>1131275</v>
      </c>
      <c r="N14" s="60">
        <v>3322218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3453059</v>
      </c>
      <c r="X14" s="60">
        <v>5801550</v>
      </c>
      <c r="Y14" s="60">
        <v>-2348491</v>
      </c>
      <c r="Z14" s="140">
        <v>-40.48</v>
      </c>
      <c r="AA14" s="155">
        <v>11603099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9846408</v>
      </c>
      <c r="D16" s="155">
        <v>0</v>
      </c>
      <c r="E16" s="156">
        <v>5000000</v>
      </c>
      <c r="F16" s="60">
        <v>5000000</v>
      </c>
      <c r="G16" s="60">
        <v>142530</v>
      </c>
      <c r="H16" s="60">
        <v>295211</v>
      </c>
      <c r="I16" s="60">
        <v>427593</v>
      </c>
      <c r="J16" s="60">
        <v>865334</v>
      </c>
      <c r="K16" s="60">
        <v>508322</v>
      </c>
      <c r="L16" s="60">
        <v>429219</v>
      </c>
      <c r="M16" s="60">
        <v>355897</v>
      </c>
      <c r="N16" s="60">
        <v>1293438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2158772</v>
      </c>
      <c r="X16" s="60">
        <v>1500000</v>
      </c>
      <c r="Y16" s="60">
        <v>658772</v>
      </c>
      <c r="Z16" s="140">
        <v>43.92</v>
      </c>
      <c r="AA16" s="155">
        <v>5000000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5145267</v>
      </c>
      <c r="D18" s="155">
        <v>0</v>
      </c>
      <c r="E18" s="156">
        <v>2888821</v>
      </c>
      <c r="F18" s="60">
        <v>2888821</v>
      </c>
      <c r="G18" s="60">
        <v>537777</v>
      </c>
      <c r="H18" s="60">
        <v>624252</v>
      </c>
      <c r="I18" s="60">
        <v>498364</v>
      </c>
      <c r="J18" s="60">
        <v>1660393</v>
      </c>
      <c r="K18" s="60">
        <v>-616068</v>
      </c>
      <c r="L18" s="60">
        <v>452305</v>
      </c>
      <c r="M18" s="60">
        <v>-474636</v>
      </c>
      <c r="N18" s="60">
        <v>-638399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1021994</v>
      </c>
      <c r="X18" s="60">
        <v>1444410</v>
      </c>
      <c r="Y18" s="60">
        <v>-422416</v>
      </c>
      <c r="Z18" s="140">
        <v>-29.24</v>
      </c>
      <c r="AA18" s="155">
        <v>2888821</v>
      </c>
    </row>
    <row r="19" spans="1:27" ht="12.75">
      <c r="A19" s="181" t="s">
        <v>34</v>
      </c>
      <c r="B19" s="185"/>
      <c r="C19" s="155">
        <v>55128467</v>
      </c>
      <c r="D19" s="155">
        <v>0</v>
      </c>
      <c r="E19" s="156">
        <v>52927503</v>
      </c>
      <c r="F19" s="60">
        <v>52927503</v>
      </c>
      <c r="G19" s="60">
        <v>149030</v>
      </c>
      <c r="H19" s="60">
        <v>677044</v>
      </c>
      <c r="I19" s="60">
        <v>19820937</v>
      </c>
      <c r="J19" s="60">
        <v>20647011</v>
      </c>
      <c r="K19" s="60">
        <v>417186</v>
      </c>
      <c r="L19" s="60">
        <v>2396959</v>
      </c>
      <c r="M19" s="60">
        <v>13628876</v>
      </c>
      <c r="N19" s="60">
        <v>16443021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37090032</v>
      </c>
      <c r="X19" s="60">
        <v>35871956</v>
      </c>
      <c r="Y19" s="60">
        <v>1218076</v>
      </c>
      <c r="Z19" s="140">
        <v>3.4</v>
      </c>
      <c r="AA19" s="155">
        <v>52927503</v>
      </c>
    </row>
    <row r="20" spans="1:27" ht="12.75">
      <c r="A20" s="181" t="s">
        <v>35</v>
      </c>
      <c r="B20" s="185"/>
      <c r="C20" s="155">
        <v>934211</v>
      </c>
      <c r="D20" s="155">
        <v>0</v>
      </c>
      <c r="E20" s="156">
        <v>10554675</v>
      </c>
      <c r="F20" s="54">
        <v>10554675</v>
      </c>
      <c r="G20" s="54">
        <v>43792</v>
      </c>
      <c r="H20" s="54">
        <v>31014</v>
      </c>
      <c r="I20" s="54">
        <v>170487</v>
      </c>
      <c r="J20" s="54">
        <v>245293</v>
      </c>
      <c r="K20" s="54">
        <v>24175</v>
      </c>
      <c r="L20" s="54">
        <v>36848</v>
      </c>
      <c r="M20" s="54">
        <v>9293</v>
      </c>
      <c r="N20" s="54">
        <v>70316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315609</v>
      </c>
      <c r="X20" s="54">
        <v>5277336</v>
      </c>
      <c r="Y20" s="54">
        <v>-4961727</v>
      </c>
      <c r="Z20" s="184">
        <v>-94.02</v>
      </c>
      <c r="AA20" s="130">
        <v>10554675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123899081</v>
      </c>
      <c r="D22" s="188">
        <f>SUM(D5:D21)</f>
        <v>0</v>
      </c>
      <c r="E22" s="189">
        <f t="shared" si="0"/>
        <v>116791471</v>
      </c>
      <c r="F22" s="190">
        <f t="shared" si="0"/>
        <v>116791471</v>
      </c>
      <c r="G22" s="190">
        <f t="shared" si="0"/>
        <v>24787413</v>
      </c>
      <c r="H22" s="190">
        <f t="shared" si="0"/>
        <v>4249592</v>
      </c>
      <c r="I22" s="190">
        <f t="shared" si="0"/>
        <v>21886575</v>
      </c>
      <c r="J22" s="190">
        <f t="shared" si="0"/>
        <v>50923580</v>
      </c>
      <c r="K22" s="190">
        <f t="shared" si="0"/>
        <v>2303896</v>
      </c>
      <c r="L22" s="190">
        <f t="shared" si="0"/>
        <v>6502881</v>
      </c>
      <c r="M22" s="190">
        <f t="shared" si="0"/>
        <v>16471642</v>
      </c>
      <c r="N22" s="190">
        <f t="shared" si="0"/>
        <v>25278419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76201999</v>
      </c>
      <c r="X22" s="190">
        <f t="shared" si="0"/>
        <v>74104153</v>
      </c>
      <c r="Y22" s="190">
        <f t="shared" si="0"/>
        <v>2097846</v>
      </c>
      <c r="Z22" s="191">
        <f>+IF(X22&lt;&gt;0,+(Y22/X22)*100,0)</f>
        <v>2.8309425518971927</v>
      </c>
      <c r="AA22" s="188">
        <f>SUM(AA5:AA21)</f>
        <v>116791471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42883441</v>
      </c>
      <c r="D25" s="155">
        <v>0</v>
      </c>
      <c r="E25" s="156">
        <v>54444732</v>
      </c>
      <c r="F25" s="60">
        <v>54444733</v>
      </c>
      <c r="G25" s="60">
        <v>5713</v>
      </c>
      <c r="H25" s="60">
        <v>7140</v>
      </c>
      <c r="I25" s="60">
        <v>5300</v>
      </c>
      <c r="J25" s="60">
        <v>18153</v>
      </c>
      <c r="K25" s="60">
        <v>94541</v>
      </c>
      <c r="L25" s="60">
        <v>204672</v>
      </c>
      <c r="M25" s="60">
        <v>22646117</v>
      </c>
      <c r="N25" s="60">
        <v>22945330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22963483</v>
      </c>
      <c r="X25" s="60">
        <v>27222366</v>
      </c>
      <c r="Y25" s="60">
        <v>-4258883</v>
      </c>
      <c r="Z25" s="140">
        <v>-15.64</v>
      </c>
      <c r="AA25" s="155">
        <v>54444733</v>
      </c>
    </row>
    <row r="26" spans="1:27" ht="12.75">
      <c r="A26" s="183" t="s">
        <v>38</v>
      </c>
      <c r="B26" s="182"/>
      <c r="C26" s="155">
        <v>3433216</v>
      </c>
      <c r="D26" s="155">
        <v>0</v>
      </c>
      <c r="E26" s="156">
        <v>3476617</v>
      </c>
      <c r="F26" s="60">
        <v>3476617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1386964</v>
      </c>
      <c r="N26" s="60">
        <v>1386964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1386964</v>
      </c>
      <c r="X26" s="60">
        <v>1738308</v>
      </c>
      <c r="Y26" s="60">
        <v>-351344</v>
      </c>
      <c r="Z26" s="140">
        <v>-20.21</v>
      </c>
      <c r="AA26" s="155">
        <v>3476617</v>
      </c>
    </row>
    <row r="27" spans="1:27" ht="12.75">
      <c r="A27" s="183" t="s">
        <v>118</v>
      </c>
      <c r="B27" s="182"/>
      <c r="C27" s="155">
        <v>31894660</v>
      </c>
      <c r="D27" s="155">
        <v>0</v>
      </c>
      <c r="E27" s="156">
        <v>22754764</v>
      </c>
      <c r="F27" s="60">
        <v>22754764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11377380</v>
      </c>
      <c r="Y27" s="60">
        <v>-11377380</v>
      </c>
      <c r="Z27" s="140">
        <v>-100</v>
      </c>
      <c r="AA27" s="155">
        <v>22754764</v>
      </c>
    </row>
    <row r="28" spans="1:27" ht="12.75">
      <c r="A28" s="183" t="s">
        <v>39</v>
      </c>
      <c r="B28" s="182"/>
      <c r="C28" s="155">
        <v>18505291</v>
      </c>
      <c r="D28" s="155">
        <v>0</v>
      </c>
      <c r="E28" s="156">
        <v>24797996</v>
      </c>
      <c r="F28" s="60">
        <v>24797996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12399000</v>
      </c>
      <c r="Y28" s="60">
        <v>-12399000</v>
      </c>
      <c r="Z28" s="140">
        <v>-100</v>
      </c>
      <c r="AA28" s="155">
        <v>24797996</v>
      </c>
    </row>
    <row r="29" spans="1:27" ht="12.75">
      <c r="A29" s="183" t="s">
        <v>40</v>
      </c>
      <c r="B29" s="182"/>
      <c r="C29" s="155">
        <v>1071441</v>
      </c>
      <c r="D29" s="155">
        <v>0</v>
      </c>
      <c r="E29" s="156">
        <v>1130000</v>
      </c>
      <c r="F29" s="60">
        <v>1130000</v>
      </c>
      <c r="G29" s="60">
        <v>6882</v>
      </c>
      <c r="H29" s="60">
        <v>10334</v>
      </c>
      <c r="I29" s="60">
        <v>3324</v>
      </c>
      <c r="J29" s="60">
        <v>20540</v>
      </c>
      <c r="K29" s="60">
        <v>102171</v>
      </c>
      <c r="L29" s="60">
        <v>60199</v>
      </c>
      <c r="M29" s="60">
        <v>51788</v>
      </c>
      <c r="N29" s="60">
        <v>214158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234698</v>
      </c>
      <c r="X29" s="60">
        <v>565002</v>
      </c>
      <c r="Y29" s="60">
        <v>-330304</v>
      </c>
      <c r="Z29" s="140">
        <v>-58.46</v>
      </c>
      <c r="AA29" s="155">
        <v>1130000</v>
      </c>
    </row>
    <row r="30" spans="1:27" ht="12.75">
      <c r="A30" s="183" t="s">
        <v>119</v>
      </c>
      <c r="B30" s="182"/>
      <c r="C30" s="155">
        <v>3362382</v>
      </c>
      <c r="D30" s="155">
        <v>0</v>
      </c>
      <c r="E30" s="156">
        <v>5015003</v>
      </c>
      <c r="F30" s="60">
        <v>5015003</v>
      </c>
      <c r="G30" s="60">
        <v>396757</v>
      </c>
      <c r="H30" s="60">
        <v>419090</v>
      </c>
      <c r="I30" s="60">
        <v>317065</v>
      </c>
      <c r="J30" s="60">
        <v>1132912</v>
      </c>
      <c r="K30" s="60">
        <v>262423</v>
      </c>
      <c r="L30" s="60">
        <v>268527</v>
      </c>
      <c r="M30" s="60">
        <v>254509</v>
      </c>
      <c r="N30" s="60">
        <v>785459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1918371</v>
      </c>
      <c r="X30" s="60">
        <v>2507502</v>
      </c>
      <c r="Y30" s="60">
        <v>-589131</v>
      </c>
      <c r="Z30" s="140">
        <v>-23.49</v>
      </c>
      <c r="AA30" s="155">
        <v>5015003</v>
      </c>
    </row>
    <row r="31" spans="1:27" ht="12.75">
      <c r="A31" s="183" t="s">
        <v>120</v>
      </c>
      <c r="B31" s="182"/>
      <c r="C31" s="155">
        <v>1812270</v>
      </c>
      <c r="D31" s="155">
        <v>0</v>
      </c>
      <c r="E31" s="156">
        <v>4985172</v>
      </c>
      <c r="F31" s="60">
        <v>4985172</v>
      </c>
      <c r="G31" s="60">
        <v>43517</v>
      </c>
      <c r="H31" s="60">
        <v>111695</v>
      </c>
      <c r="I31" s="60">
        <v>151508</v>
      </c>
      <c r="J31" s="60">
        <v>306720</v>
      </c>
      <c r="K31" s="60">
        <v>77498</v>
      </c>
      <c r="L31" s="60">
        <v>71263</v>
      </c>
      <c r="M31" s="60">
        <v>178313</v>
      </c>
      <c r="N31" s="60">
        <v>327074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633794</v>
      </c>
      <c r="X31" s="60">
        <v>2492586</v>
      </c>
      <c r="Y31" s="60">
        <v>-1858792</v>
      </c>
      <c r="Z31" s="140">
        <v>-74.57</v>
      </c>
      <c r="AA31" s="155">
        <v>4985172</v>
      </c>
    </row>
    <row r="32" spans="1:27" ht="12.75">
      <c r="A32" s="183" t="s">
        <v>121</v>
      </c>
      <c r="B32" s="182"/>
      <c r="C32" s="155">
        <v>4797121</v>
      </c>
      <c r="D32" s="155">
        <v>0</v>
      </c>
      <c r="E32" s="156">
        <v>13540599</v>
      </c>
      <c r="F32" s="60">
        <v>13540599</v>
      </c>
      <c r="G32" s="60">
        <v>201101</v>
      </c>
      <c r="H32" s="60">
        <v>827539</v>
      </c>
      <c r="I32" s="60">
        <v>1536251</v>
      </c>
      <c r="J32" s="60">
        <v>2564891</v>
      </c>
      <c r="K32" s="60">
        <v>-1262591</v>
      </c>
      <c r="L32" s="60">
        <v>706094</v>
      </c>
      <c r="M32" s="60">
        <v>282849</v>
      </c>
      <c r="N32" s="60">
        <v>-273648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2291243</v>
      </c>
      <c r="X32" s="60">
        <v>6770298</v>
      </c>
      <c r="Y32" s="60">
        <v>-4479055</v>
      </c>
      <c r="Z32" s="140">
        <v>-66.16</v>
      </c>
      <c r="AA32" s="155">
        <v>13540599</v>
      </c>
    </row>
    <row r="33" spans="1:27" ht="12.75">
      <c r="A33" s="183" t="s">
        <v>42</v>
      </c>
      <c r="B33" s="182"/>
      <c r="C33" s="155">
        <v>8098229</v>
      </c>
      <c r="D33" s="155">
        <v>0</v>
      </c>
      <c r="E33" s="156">
        <v>0</v>
      </c>
      <c r="F33" s="60">
        <v>0</v>
      </c>
      <c r="G33" s="60">
        <v>2780588</v>
      </c>
      <c r="H33" s="60">
        <v>0</v>
      </c>
      <c r="I33" s="60">
        <v>0</v>
      </c>
      <c r="J33" s="60">
        <v>2780588</v>
      </c>
      <c r="K33" s="60">
        <v>294886</v>
      </c>
      <c r="L33" s="60">
        <v>0</v>
      </c>
      <c r="M33" s="60">
        <v>-294886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2780588</v>
      </c>
      <c r="X33" s="60"/>
      <c r="Y33" s="60">
        <v>2780588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16046790</v>
      </c>
      <c r="D34" s="155">
        <v>0</v>
      </c>
      <c r="E34" s="156">
        <v>22101501</v>
      </c>
      <c r="F34" s="60">
        <v>22101501</v>
      </c>
      <c r="G34" s="60">
        <v>708875</v>
      </c>
      <c r="H34" s="60">
        <v>1262926</v>
      </c>
      <c r="I34" s="60">
        <v>965715</v>
      </c>
      <c r="J34" s="60">
        <v>2937516</v>
      </c>
      <c r="K34" s="60">
        <v>1314120</v>
      </c>
      <c r="L34" s="60">
        <v>2826492</v>
      </c>
      <c r="M34" s="60">
        <v>1943753</v>
      </c>
      <c r="N34" s="60">
        <v>6084365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9021881</v>
      </c>
      <c r="X34" s="60">
        <v>11050752</v>
      </c>
      <c r="Y34" s="60">
        <v>-2028871</v>
      </c>
      <c r="Z34" s="140">
        <v>-18.36</v>
      </c>
      <c r="AA34" s="155">
        <v>22101501</v>
      </c>
    </row>
    <row r="35" spans="1:27" ht="12.75">
      <c r="A35" s="181" t="s">
        <v>122</v>
      </c>
      <c r="B35" s="185"/>
      <c r="C35" s="155">
        <v>22858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131927699</v>
      </c>
      <c r="D36" s="188">
        <f>SUM(D25:D35)</f>
        <v>0</v>
      </c>
      <c r="E36" s="189">
        <f t="shared" si="1"/>
        <v>152246384</v>
      </c>
      <c r="F36" s="190">
        <f t="shared" si="1"/>
        <v>152246385</v>
      </c>
      <c r="G36" s="190">
        <f t="shared" si="1"/>
        <v>4143433</v>
      </c>
      <c r="H36" s="190">
        <f t="shared" si="1"/>
        <v>2638724</v>
      </c>
      <c r="I36" s="190">
        <f t="shared" si="1"/>
        <v>2979163</v>
      </c>
      <c r="J36" s="190">
        <f t="shared" si="1"/>
        <v>9761320</v>
      </c>
      <c r="K36" s="190">
        <f t="shared" si="1"/>
        <v>883048</v>
      </c>
      <c r="L36" s="190">
        <f t="shared" si="1"/>
        <v>4137247</v>
      </c>
      <c r="M36" s="190">
        <f t="shared" si="1"/>
        <v>26449407</v>
      </c>
      <c r="N36" s="190">
        <f t="shared" si="1"/>
        <v>31469702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41231022</v>
      </c>
      <c r="X36" s="190">
        <f t="shared" si="1"/>
        <v>76123194</v>
      </c>
      <c r="Y36" s="190">
        <f t="shared" si="1"/>
        <v>-34892172</v>
      </c>
      <c r="Z36" s="191">
        <f>+IF(X36&lt;&gt;0,+(Y36/X36)*100,0)</f>
        <v>-45.83645294757338</v>
      </c>
      <c r="AA36" s="188">
        <f>SUM(AA25:AA35)</f>
        <v>152246385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-8028618</v>
      </c>
      <c r="D38" s="199">
        <f>+D22-D36</f>
        <v>0</v>
      </c>
      <c r="E38" s="200">
        <f t="shared" si="2"/>
        <v>-35454913</v>
      </c>
      <c r="F38" s="106">
        <f t="shared" si="2"/>
        <v>-35454914</v>
      </c>
      <c r="G38" s="106">
        <f t="shared" si="2"/>
        <v>20643980</v>
      </c>
      <c r="H38" s="106">
        <f t="shared" si="2"/>
        <v>1610868</v>
      </c>
      <c r="I38" s="106">
        <f t="shared" si="2"/>
        <v>18907412</v>
      </c>
      <c r="J38" s="106">
        <f t="shared" si="2"/>
        <v>41162260</v>
      </c>
      <c r="K38" s="106">
        <f t="shared" si="2"/>
        <v>1420848</v>
      </c>
      <c r="L38" s="106">
        <f t="shared" si="2"/>
        <v>2365634</v>
      </c>
      <c r="M38" s="106">
        <f t="shared" si="2"/>
        <v>-9977765</v>
      </c>
      <c r="N38" s="106">
        <f t="shared" si="2"/>
        <v>-6191283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34970977</v>
      </c>
      <c r="X38" s="106">
        <f>IF(F22=F36,0,X22-X36)</f>
        <v>-2019041</v>
      </c>
      <c r="Y38" s="106">
        <f t="shared" si="2"/>
        <v>36990018</v>
      </c>
      <c r="Z38" s="201">
        <f>+IF(X38&lt;&gt;0,+(Y38/X38)*100,0)</f>
        <v>-1832.0587843436563</v>
      </c>
      <c r="AA38" s="199">
        <f>+AA22-AA36</f>
        <v>-35454914</v>
      </c>
    </row>
    <row r="39" spans="1:27" ht="12.75">
      <c r="A39" s="181" t="s">
        <v>46</v>
      </c>
      <c r="B39" s="185"/>
      <c r="C39" s="155">
        <v>23975174</v>
      </c>
      <c r="D39" s="155">
        <v>0</v>
      </c>
      <c r="E39" s="156">
        <v>14411500</v>
      </c>
      <c r="F39" s="60">
        <v>38172500</v>
      </c>
      <c r="G39" s="60">
        <v>0</v>
      </c>
      <c r="H39" s="60">
        <v>0</v>
      </c>
      <c r="I39" s="60">
        <v>0</v>
      </c>
      <c r="J39" s="60">
        <v>0</v>
      </c>
      <c r="K39" s="60">
        <v>915943</v>
      </c>
      <c r="L39" s="60">
        <v>0</v>
      </c>
      <c r="M39" s="60">
        <v>1688895</v>
      </c>
      <c r="N39" s="60">
        <v>2604838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2604838</v>
      </c>
      <c r="X39" s="60">
        <v>9607666</v>
      </c>
      <c r="Y39" s="60">
        <v>-7002828</v>
      </c>
      <c r="Z39" s="140">
        <v>-72.89</v>
      </c>
      <c r="AA39" s="155">
        <v>38172500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15946556</v>
      </c>
      <c r="D42" s="206">
        <f>SUM(D38:D41)</f>
        <v>0</v>
      </c>
      <c r="E42" s="207">
        <f t="shared" si="3"/>
        <v>-21043413</v>
      </c>
      <c r="F42" s="88">
        <f t="shared" si="3"/>
        <v>2717586</v>
      </c>
      <c r="G42" s="88">
        <f t="shared" si="3"/>
        <v>20643980</v>
      </c>
      <c r="H42" s="88">
        <f t="shared" si="3"/>
        <v>1610868</v>
      </c>
      <c r="I42" s="88">
        <f t="shared" si="3"/>
        <v>18907412</v>
      </c>
      <c r="J42" s="88">
        <f t="shared" si="3"/>
        <v>41162260</v>
      </c>
      <c r="K42" s="88">
        <f t="shared" si="3"/>
        <v>2336791</v>
      </c>
      <c r="L42" s="88">
        <f t="shared" si="3"/>
        <v>2365634</v>
      </c>
      <c r="M42" s="88">
        <f t="shared" si="3"/>
        <v>-8288870</v>
      </c>
      <c r="N42" s="88">
        <f t="shared" si="3"/>
        <v>-3586445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37575815</v>
      </c>
      <c r="X42" s="88">
        <f t="shared" si="3"/>
        <v>7588625</v>
      </c>
      <c r="Y42" s="88">
        <f t="shared" si="3"/>
        <v>29987190</v>
      </c>
      <c r="Z42" s="208">
        <f>+IF(X42&lt;&gt;0,+(Y42/X42)*100,0)</f>
        <v>395.15972919995386</v>
      </c>
      <c r="AA42" s="206">
        <f>SUM(AA38:AA41)</f>
        <v>2717586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15946556</v>
      </c>
      <c r="D44" s="210">
        <f>+D42-D43</f>
        <v>0</v>
      </c>
      <c r="E44" s="211">
        <f t="shared" si="4"/>
        <v>-21043413</v>
      </c>
      <c r="F44" s="77">
        <f t="shared" si="4"/>
        <v>2717586</v>
      </c>
      <c r="G44" s="77">
        <f t="shared" si="4"/>
        <v>20643980</v>
      </c>
      <c r="H44" s="77">
        <f t="shared" si="4"/>
        <v>1610868</v>
      </c>
      <c r="I44" s="77">
        <f t="shared" si="4"/>
        <v>18907412</v>
      </c>
      <c r="J44" s="77">
        <f t="shared" si="4"/>
        <v>41162260</v>
      </c>
      <c r="K44" s="77">
        <f t="shared" si="4"/>
        <v>2336791</v>
      </c>
      <c r="L44" s="77">
        <f t="shared" si="4"/>
        <v>2365634</v>
      </c>
      <c r="M44" s="77">
        <f t="shared" si="4"/>
        <v>-8288870</v>
      </c>
      <c r="N44" s="77">
        <f t="shared" si="4"/>
        <v>-3586445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37575815</v>
      </c>
      <c r="X44" s="77">
        <f t="shared" si="4"/>
        <v>7588625</v>
      </c>
      <c r="Y44" s="77">
        <f t="shared" si="4"/>
        <v>29987190</v>
      </c>
      <c r="Z44" s="212">
        <f>+IF(X44&lt;&gt;0,+(Y44/X44)*100,0)</f>
        <v>395.15972919995386</v>
      </c>
      <c r="AA44" s="210">
        <f>+AA42-AA43</f>
        <v>2717586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15946556</v>
      </c>
      <c r="D46" s="206">
        <f>SUM(D44:D45)</f>
        <v>0</v>
      </c>
      <c r="E46" s="207">
        <f t="shared" si="5"/>
        <v>-21043413</v>
      </c>
      <c r="F46" s="88">
        <f t="shared" si="5"/>
        <v>2717586</v>
      </c>
      <c r="G46" s="88">
        <f t="shared" si="5"/>
        <v>20643980</v>
      </c>
      <c r="H46" s="88">
        <f t="shared" si="5"/>
        <v>1610868</v>
      </c>
      <c r="I46" s="88">
        <f t="shared" si="5"/>
        <v>18907412</v>
      </c>
      <c r="J46" s="88">
        <f t="shared" si="5"/>
        <v>41162260</v>
      </c>
      <c r="K46" s="88">
        <f t="shared" si="5"/>
        <v>2336791</v>
      </c>
      <c r="L46" s="88">
        <f t="shared" si="5"/>
        <v>2365634</v>
      </c>
      <c r="M46" s="88">
        <f t="shared" si="5"/>
        <v>-8288870</v>
      </c>
      <c r="N46" s="88">
        <f t="shared" si="5"/>
        <v>-3586445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37575815</v>
      </c>
      <c r="X46" s="88">
        <f t="shared" si="5"/>
        <v>7588625</v>
      </c>
      <c r="Y46" s="88">
        <f t="shared" si="5"/>
        <v>29987190</v>
      </c>
      <c r="Z46" s="208">
        <f>+IF(X46&lt;&gt;0,+(Y46/X46)*100,0)</f>
        <v>395.15972919995386</v>
      </c>
      <c r="AA46" s="206">
        <f>SUM(AA44:AA45)</f>
        <v>2717586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15946556</v>
      </c>
      <c r="D48" s="217">
        <f>SUM(D46:D47)</f>
        <v>0</v>
      </c>
      <c r="E48" s="218">
        <f t="shared" si="6"/>
        <v>-21043413</v>
      </c>
      <c r="F48" s="219">
        <f t="shared" si="6"/>
        <v>2717586</v>
      </c>
      <c r="G48" s="219">
        <f t="shared" si="6"/>
        <v>20643980</v>
      </c>
      <c r="H48" s="220">
        <f t="shared" si="6"/>
        <v>1610868</v>
      </c>
      <c r="I48" s="220">
        <f t="shared" si="6"/>
        <v>18907412</v>
      </c>
      <c r="J48" s="220">
        <f t="shared" si="6"/>
        <v>41162260</v>
      </c>
      <c r="K48" s="220">
        <f t="shared" si="6"/>
        <v>2336791</v>
      </c>
      <c r="L48" s="220">
        <f t="shared" si="6"/>
        <v>2365634</v>
      </c>
      <c r="M48" s="219">
        <f t="shared" si="6"/>
        <v>-8288870</v>
      </c>
      <c r="N48" s="219">
        <f t="shared" si="6"/>
        <v>-3586445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37575815</v>
      </c>
      <c r="X48" s="220">
        <f t="shared" si="6"/>
        <v>7588625</v>
      </c>
      <c r="Y48" s="220">
        <f t="shared" si="6"/>
        <v>29987190</v>
      </c>
      <c r="Z48" s="221">
        <f>+IF(X48&lt;&gt;0,+(Y48/X48)*100,0)</f>
        <v>395.15972919995386</v>
      </c>
      <c r="AA48" s="222">
        <f>SUM(AA46:AA47)</f>
        <v>2717586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1683923</v>
      </c>
      <c r="F5" s="100">
        <f t="shared" si="0"/>
        <v>2032000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958</v>
      </c>
      <c r="L5" s="100">
        <f t="shared" si="0"/>
        <v>0</v>
      </c>
      <c r="M5" s="100">
        <f t="shared" si="0"/>
        <v>0</v>
      </c>
      <c r="N5" s="100">
        <f t="shared" si="0"/>
        <v>958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958</v>
      </c>
      <c r="X5" s="100">
        <f t="shared" si="0"/>
        <v>950000</v>
      </c>
      <c r="Y5" s="100">
        <f t="shared" si="0"/>
        <v>-949042</v>
      </c>
      <c r="Z5" s="137">
        <f>+IF(X5&lt;&gt;0,+(Y5/X5)*100,0)</f>
        <v>-99.89915789473685</v>
      </c>
      <c r="AA5" s="153">
        <f>SUM(AA6:AA8)</f>
        <v>2032000</v>
      </c>
    </row>
    <row r="6" spans="1:27" ht="12.75">
      <c r="A6" s="138" t="s">
        <v>75</v>
      </c>
      <c r="B6" s="136"/>
      <c r="C6" s="155"/>
      <c r="D6" s="155"/>
      <c r="E6" s="156">
        <v>250000</v>
      </c>
      <c r="F6" s="60">
        <v>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250000</v>
      </c>
    </row>
    <row r="7" spans="1:27" ht="12.75">
      <c r="A7" s="138" t="s">
        <v>76</v>
      </c>
      <c r="B7" s="136"/>
      <c r="C7" s="157"/>
      <c r="D7" s="157"/>
      <c r="E7" s="158">
        <v>1433923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950000</v>
      </c>
      <c r="Y7" s="159">
        <v>-950000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>
        <v>1782000</v>
      </c>
      <c r="G8" s="60"/>
      <c r="H8" s="60"/>
      <c r="I8" s="60"/>
      <c r="J8" s="60"/>
      <c r="K8" s="60">
        <v>958</v>
      </c>
      <c r="L8" s="60"/>
      <c r="M8" s="60"/>
      <c r="N8" s="60">
        <v>958</v>
      </c>
      <c r="O8" s="60"/>
      <c r="P8" s="60"/>
      <c r="Q8" s="60"/>
      <c r="R8" s="60"/>
      <c r="S8" s="60"/>
      <c r="T8" s="60"/>
      <c r="U8" s="60"/>
      <c r="V8" s="60"/>
      <c r="W8" s="60">
        <v>958</v>
      </c>
      <c r="X8" s="60"/>
      <c r="Y8" s="60">
        <v>958</v>
      </c>
      <c r="Z8" s="140"/>
      <c r="AA8" s="62">
        <v>1782000</v>
      </c>
    </row>
    <row r="9" spans="1:27" ht="12.75">
      <c r="A9" s="135" t="s">
        <v>78</v>
      </c>
      <c r="B9" s="136"/>
      <c r="C9" s="153">
        <f aca="true" t="shared" si="1" ref="C9:Y9">SUM(C10:C14)</f>
        <v>428720</v>
      </c>
      <c r="D9" s="153">
        <f>SUM(D10:D14)</f>
        <v>0</v>
      </c>
      <c r="E9" s="154">
        <f t="shared" si="1"/>
        <v>8399349</v>
      </c>
      <c r="F9" s="100">
        <f t="shared" si="1"/>
        <v>3662953</v>
      </c>
      <c r="G9" s="100">
        <f t="shared" si="1"/>
        <v>0</v>
      </c>
      <c r="H9" s="100">
        <f t="shared" si="1"/>
        <v>0</v>
      </c>
      <c r="I9" s="100">
        <f t="shared" si="1"/>
        <v>1193</v>
      </c>
      <c r="J9" s="100">
        <f t="shared" si="1"/>
        <v>1193</v>
      </c>
      <c r="K9" s="100">
        <f t="shared" si="1"/>
        <v>1895</v>
      </c>
      <c r="L9" s="100">
        <f t="shared" si="1"/>
        <v>12960</v>
      </c>
      <c r="M9" s="100">
        <f t="shared" si="1"/>
        <v>0</v>
      </c>
      <c r="N9" s="100">
        <f t="shared" si="1"/>
        <v>14855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16048</v>
      </c>
      <c r="X9" s="100">
        <f t="shared" si="1"/>
        <v>4199676</v>
      </c>
      <c r="Y9" s="100">
        <f t="shared" si="1"/>
        <v>-4183628</v>
      </c>
      <c r="Z9" s="137">
        <f>+IF(X9&lt;&gt;0,+(Y9/X9)*100,0)</f>
        <v>-99.61787528371237</v>
      </c>
      <c r="AA9" s="102">
        <f>SUM(AA10:AA14)</f>
        <v>3662953</v>
      </c>
    </row>
    <row r="10" spans="1:27" ht="12.75">
      <c r="A10" s="138" t="s">
        <v>79</v>
      </c>
      <c r="B10" s="136"/>
      <c r="C10" s="155">
        <v>426857</v>
      </c>
      <c r="D10" s="155"/>
      <c r="E10" s="156">
        <v>8399349</v>
      </c>
      <c r="F10" s="60">
        <v>3662953</v>
      </c>
      <c r="G10" s="60"/>
      <c r="H10" s="60"/>
      <c r="I10" s="60">
        <v>1193</v>
      </c>
      <c r="J10" s="60">
        <v>1193</v>
      </c>
      <c r="K10" s="60">
        <v>1895</v>
      </c>
      <c r="L10" s="60">
        <v>12960</v>
      </c>
      <c r="M10" s="60"/>
      <c r="N10" s="60">
        <v>14855</v>
      </c>
      <c r="O10" s="60"/>
      <c r="P10" s="60"/>
      <c r="Q10" s="60"/>
      <c r="R10" s="60"/>
      <c r="S10" s="60"/>
      <c r="T10" s="60"/>
      <c r="U10" s="60"/>
      <c r="V10" s="60"/>
      <c r="W10" s="60">
        <v>16048</v>
      </c>
      <c r="X10" s="60">
        <v>4199676</v>
      </c>
      <c r="Y10" s="60">
        <v>-4183628</v>
      </c>
      <c r="Z10" s="140">
        <v>-99.62</v>
      </c>
      <c r="AA10" s="62">
        <v>3662953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1863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5329491</v>
      </c>
      <c r="D15" s="153">
        <f>SUM(D16:D18)</f>
        <v>0</v>
      </c>
      <c r="E15" s="154">
        <f t="shared" si="2"/>
        <v>7056731</v>
      </c>
      <c r="F15" s="100">
        <f t="shared" si="2"/>
        <v>5703584</v>
      </c>
      <c r="G15" s="100">
        <f t="shared" si="2"/>
        <v>138000</v>
      </c>
      <c r="H15" s="100">
        <f t="shared" si="2"/>
        <v>237137</v>
      </c>
      <c r="I15" s="100">
        <f t="shared" si="2"/>
        <v>614501</v>
      </c>
      <c r="J15" s="100">
        <f t="shared" si="2"/>
        <v>989638</v>
      </c>
      <c r="K15" s="100">
        <f t="shared" si="2"/>
        <v>592843</v>
      </c>
      <c r="L15" s="100">
        <f t="shared" si="2"/>
        <v>0</v>
      </c>
      <c r="M15" s="100">
        <f t="shared" si="2"/>
        <v>1660227</v>
      </c>
      <c r="N15" s="100">
        <f t="shared" si="2"/>
        <v>2253070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3242708</v>
      </c>
      <c r="X15" s="100">
        <f t="shared" si="2"/>
        <v>3528366</v>
      </c>
      <c r="Y15" s="100">
        <f t="shared" si="2"/>
        <v>-285658</v>
      </c>
      <c r="Z15" s="137">
        <f>+IF(X15&lt;&gt;0,+(Y15/X15)*100,0)</f>
        <v>-8.096042190634419</v>
      </c>
      <c r="AA15" s="102">
        <f>SUM(AA16:AA18)</f>
        <v>5703584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138000</v>
      </c>
      <c r="H16" s="60"/>
      <c r="I16" s="60"/>
      <c r="J16" s="60">
        <v>138000</v>
      </c>
      <c r="K16" s="60">
        <v>7559</v>
      </c>
      <c r="L16" s="60"/>
      <c r="M16" s="60"/>
      <c r="N16" s="60">
        <v>7559</v>
      </c>
      <c r="O16" s="60"/>
      <c r="P16" s="60"/>
      <c r="Q16" s="60"/>
      <c r="R16" s="60"/>
      <c r="S16" s="60"/>
      <c r="T16" s="60"/>
      <c r="U16" s="60"/>
      <c r="V16" s="60"/>
      <c r="W16" s="60">
        <v>145559</v>
      </c>
      <c r="X16" s="60"/>
      <c r="Y16" s="60">
        <v>145559</v>
      </c>
      <c r="Z16" s="140"/>
      <c r="AA16" s="62"/>
    </row>
    <row r="17" spans="1:27" ht="12.75">
      <c r="A17" s="138" t="s">
        <v>86</v>
      </c>
      <c r="B17" s="136"/>
      <c r="C17" s="155">
        <v>5329491</v>
      </c>
      <c r="D17" s="155"/>
      <c r="E17" s="156">
        <v>7056731</v>
      </c>
      <c r="F17" s="60">
        <v>5703584</v>
      </c>
      <c r="G17" s="60"/>
      <c r="H17" s="60">
        <v>237137</v>
      </c>
      <c r="I17" s="60">
        <v>614501</v>
      </c>
      <c r="J17" s="60">
        <v>851638</v>
      </c>
      <c r="K17" s="60">
        <v>585284</v>
      </c>
      <c r="L17" s="60"/>
      <c r="M17" s="60">
        <v>1660227</v>
      </c>
      <c r="N17" s="60">
        <v>2245511</v>
      </c>
      <c r="O17" s="60"/>
      <c r="P17" s="60"/>
      <c r="Q17" s="60"/>
      <c r="R17" s="60"/>
      <c r="S17" s="60"/>
      <c r="T17" s="60"/>
      <c r="U17" s="60"/>
      <c r="V17" s="60"/>
      <c r="W17" s="60">
        <v>3097149</v>
      </c>
      <c r="X17" s="60">
        <v>3528366</v>
      </c>
      <c r="Y17" s="60">
        <v>-431217</v>
      </c>
      <c r="Z17" s="140">
        <v>-12.22</v>
      </c>
      <c r="AA17" s="62">
        <v>5703584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10686141</v>
      </c>
      <c r="D19" s="153">
        <f>SUM(D20:D23)</f>
        <v>0</v>
      </c>
      <c r="E19" s="154">
        <f t="shared" si="3"/>
        <v>2566807</v>
      </c>
      <c r="F19" s="100">
        <f t="shared" si="3"/>
        <v>31927849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330660</v>
      </c>
      <c r="L19" s="100">
        <f t="shared" si="3"/>
        <v>20500</v>
      </c>
      <c r="M19" s="100">
        <f t="shared" si="3"/>
        <v>1491742</v>
      </c>
      <c r="N19" s="100">
        <f t="shared" si="3"/>
        <v>1842902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1842902</v>
      </c>
      <c r="X19" s="100">
        <f t="shared" si="3"/>
        <v>1283406</v>
      </c>
      <c r="Y19" s="100">
        <f t="shared" si="3"/>
        <v>559496</v>
      </c>
      <c r="Z19" s="137">
        <f>+IF(X19&lt;&gt;0,+(Y19/X19)*100,0)</f>
        <v>43.59462243436605</v>
      </c>
      <c r="AA19" s="102">
        <f>SUM(AA20:AA23)</f>
        <v>31927849</v>
      </c>
    </row>
    <row r="20" spans="1:27" ht="12.75">
      <c r="A20" s="138" t="s">
        <v>89</v>
      </c>
      <c r="B20" s="136"/>
      <c r="C20" s="155">
        <v>2213096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8473045</v>
      </c>
      <c r="D21" s="155"/>
      <c r="E21" s="156">
        <v>716807</v>
      </c>
      <c r="F21" s="60">
        <v>24370723</v>
      </c>
      <c r="G21" s="60"/>
      <c r="H21" s="60"/>
      <c r="I21" s="60"/>
      <c r="J21" s="60"/>
      <c r="K21" s="60">
        <v>330660</v>
      </c>
      <c r="L21" s="60"/>
      <c r="M21" s="60">
        <v>1491742</v>
      </c>
      <c r="N21" s="60">
        <v>1822402</v>
      </c>
      <c r="O21" s="60"/>
      <c r="P21" s="60"/>
      <c r="Q21" s="60"/>
      <c r="R21" s="60"/>
      <c r="S21" s="60"/>
      <c r="T21" s="60"/>
      <c r="U21" s="60"/>
      <c r="V21" s="60"/>
      <c r="W21" s="60">
        <v>1822402</v>
      </c>
      <c r="X21" s="60">
        <v>358404</v>
      </c>
      <c r="Y21" s="60">
        <v>1463998</v>
      </c>
      <c r="Z21" s="140">
        <v>408.48</v>
      </c>
      <c r="AA21" s="62">
        <v>24370723</v>
      </c>
    </row>
    <row r="22" spans="1:27" ht="12.75">
      <c r="A22" s="138" t="s">
        <v>91</v>
      </c>
      <c r="B22" s="136"/>
      <c r="C22" s="157"/>
      <c r="D22" s="157"/>
      <c r="E22" s="158"/>
      <c r="F22" s="159">
        <v>5707126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5707126</v>
      </c>
    </row>
    <row r="23" spans="1:27" ht="12.75">
      <c r="A23" s="138" t="s">
        <v>92</v>
      </c>
      <c r="B23" s="136"/>
      <c r="C23" s="155"/>
      <c r="D23" s="155"/>
      <c r="E23" s="156">
        <v>1850000</v>
      </c>
      <c r="F23" s="60">
        <v>1850000</v>
      </c>
      <c r="G23" s="60"/>
      <c r="H23" s="60"/>
      <c r="I23" s="60"/>
      <c r="J23" s="60"/>
      <c r="K23" s="60"/>
      <c r="L23" s="60">
        <v>20500</v>
      </c>
      <c r="M23" s="60"/>
      <c r="N23" s="60">
        <v>20500</v>
      </c>
      <c r="O23" s="60"/>
      <c r="P23" s="60"/>
      <c r="Q23" s="60"/>
      <c r="R23" s="60"/>
      <c r="S23" s="60"/>
      <c r="T23" s="60"/>
      <c r="U23" s="60"/>
      <c r="V23" s="60"/>
      <c r="W23" s="60">
        <v>20500</v>
      </c>
      <c r="X23" s="60">
        <v>925002</v>
      </c>
      <c r="Y23" s="60">
        <v>-904502</v>
      </c>
      <c r="Z23" s="140">
        <v>-97.78</v>
      </c>
      <c r="AA23" s="62">
        <v>1850000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16444352</v>
      </c>
      <c r="D25" s="217">
        <f>+D5+D9+D15+D19+D24</f>
        <v>0</v>
      </c>
      <c r="E25" s="230">
        <f t="shared" si="4"/>
        <v>19706810</v>
      </c>
      <c r="F25" s="219">
        <f t="shared" si="4"/>
        <v>43326386</v>
      </c>
      <c r="G25" s="219">
        <f t="shared" si="4"/>
        <v>138000</v>
      </c>
      <c r="H25" s="219">
        <f t="shared" si="4"/>
        <v>237137</v>
      </c>
      <c r="I25" s="219">
        <f t="shared" si="4"/>
        <v>615694</v>
      </c>
      <c r="J25" s="219">
        <f t="shared" si="4"/>
        <v>990831</v>
      </c>
      <c r="K25" s="219">
        <f t="shared" si="4"/>
        <v>926356</v>
      </c>
      <c r="L25" s="219">
        <f t="shared" si="4"/>
        <v>33460</v>
      </c>
      <c r="M25" s="219">
        <f t="shared" si="4"/>
        <v>3151969</v>
      </c>
      <c r="N25" s="219">
        <f t="shared" si="4"/>
        <v>4111785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5102616</v>
      </c>
      <c r="X25" s="219">
        <f t="shared" si="4"/>
        <v>9961448</v>
      </c>
      <c r="Y25" s="219">
        <f t="shared" si="4"/>
        <v>-4858832</v>
      </c>
      <c r="Z25" s="231">
        <f>+IF(X25&lt;&gt;0,+(Y25/X25)*100,0)</f>
        <v>-48.7763626332236</v>
      </c>
      <c r="AA25" s="232">
        <f>+AA5+AA9+AA15+AA19+AA24</f>
        <v>43326386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16167180</v>
      </c>
      <c r="D28" s="155"/>
      <c r="E28" s="156">
        <v>14411500</v>
      </c>
      <c r="F28" s="60">
        <v>38031386</v>
      </c>
      <c r="G28" s="60"/>
      <c r="H28" s="60">
        <v>237137</v>
      </c>
      <c r="I28" s="60">
        <v>614501</v>
      </c>
      <c r="J28" s="60">
        <v>851638</v>
      </c>
      <c r="K28" s="60">
        <v>915944</v>
      </c>
      <c r="L28" s="60"/>
      <c r="M28" s="60">
        <v>3151969</v>
      </c>
      <c r="N28" s="60">
        <v>4067913</v>
      </c>
      <c r="O28" s="60"/>
      <c r="P28" s="60"/>
      <c r="Q28" s="60"/>
      <c r="R28" s="60"/>
      <c r="S28" s="60"/>
      <c r="T28" s="60"/>
      <c r="U28" s="60"/>
      <c r="V28" s="60"/>
      <c r="W28" s="60">
        <v>4919551</v>
      </c>
      <c r="X28" s="60">
        <v>7205748</v>
      </c>
      <c r="Y28" s="60">
        <v>-2286197</v>
      </c>
      <c r="Z28" s="140">
        <v>-31.73</v>
      </c>
      <c r="AA28" s="155">
        <v>38031386</v>
      </c>
    </row>
    <row r="29" spans="1:27" ht="12.75">
      <c r="A29" s="234" t="s">
        <v>134</v>
      </c>
      <c r="B29" s="136"/>
      <c r="C29" s="155">
        <v>275309</v>
      </c>
      <c r="D29" s="155"/>
      <c r="E29" s="156">
        <v>133387</v>
      </c>
      <c r="F29" s="60">
        <v>133000</v>
      </c>
      <c r="G29" s="60">
        <v>138000</v>
      </c>
      <c r="H29" s="60"/>
      <c r="I29" s="60">
        <v>1193</v>
      </c>
      <c r="J29" s="60">
        <v>139193</v>
      </c>
      <c r="K29" s="60">
        <v>9454</v>
      </c>
      <c r="L29" s="60"/>
      <c r="M29" s="60"/>
      <c r="N29" s="60">
        <v>9454</v>
      </c>
      <c r="O29" s="60"/>
      <c r="P29" s="60"/>
      <c r="Q29" s="60"/>
      <c r="R29" s="60"/>
      <c r="S29" s="60"/>
      <c r="T29" s="60"/>
      <c r="U29" s="60"/>
      <c r="V29" s="60"/>
      <c r="W29" s="60">
        <v>148647</v>
      </c>
      <c r="X29" s="60">
        <v>66696</v>
      </c>
      <c r="Y29" s="60">
        <v>81951</v>
      </c>
      <c r="Z29" s="140">
        <v>122.87</v>
      </c>
      <c r="AA29" s="62">
        <v>133000</v>
      </c>
    </row>
    <row r="30" spans="1:27" ht="12.75">
      <c r="A30" s="234" t="s">
        <v>135</v>
      </c>
      <c r="B30" s="136"/>
      <c r="C30" s="157">
        <v>1863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16444352</v>
      </c>
      <c r="D32" s="210">
        <f>SUM(D28:D31)</f>
        <v>0</v>
      </c>
      <c r="E32" s="211">
        <f t="shared" si="5"/>
        <v>14544887</v>
      </c>
      <c r="F32" s="77">
        <f t="shared" si="5"/>
        <v>38164386</v>
      </c>
      <c r="G32" s="77">
        <f t="shared" si="5"/>
        <v>138000</v>
      </c>
      <c r="H32" s="77">
        <f t="shared" si="5"/>
        <v>237137</v>
      </c>
      <c r="I32" s="77">
        <f t="shared" si="5"/>
        <v>615694</v>
      </c>
      <c r="J32" s="77">
        <f t="shared" si="5"/>
        <v>990831</v>
      </c>
      <c r="K32" s="77">
        <f t="shared" si="5"/>
        <v>925398</v>
      </c>
      <c r="L32" s="77">
        <f t="shared" si="5"/>
        <v>0</v>
      </c>
      <c r="M32" s="77">
        <f t="shared" si="5"/>
        <v>3151969</v>
      </c>
      <c r="N32" s="77">
        <f t="shared" si="5"/>
        <v>4077367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5068198</v>
      </c>
      <c r="X32" s="77">
        <f t="shared" si="5"/>
        <v>7272444</v>
      </c>
      <c r="Y32" s="77">
        <f t="shared" si="5"/>
        <v>-2204246</v>
      </c>
      <c r="Z32" s="212">
        <f>+IF(X32&lt;&gt;0,+(Y32/X32)*100,0)</f>
        <v>-30.309563057481085</v>
      </c>
      <c r="AA32" s="79">
        <f>SUM(AA28:AA31)</f>
        <v>38164386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5161923</v>
      </c>
      <c r="F35" s="60">
        <v>5162000</v>
      </c>
      <c r="G35" s="60"/>
      <c r="H35" s="60"/>
      <c r="I35" s="60"/>
      <c r="J35" s="60"/>
      <c r="K35" s="60">
        <v>958</v>
      </c>
      <c r="L35" s="60">
        <v>33460</v>
      </c>
      <c r="M35" s="60"/>
      <c r="N35" s="60">
        <v>34418</v>
      </c>
      <c r="O35" s="60"/>
      <c r="P35" s="60"/>
      <c r="Q35" s="60"/>
      <c r="R35" s="60"/>
      <c r="S35" s="60"/>
      <c r="T35" s="60"/>
      <c r="U35" s="60"/>
      <c r="V35" s="60"/>
      <c r="W35" s="60">
        <v>34418</v>
      </c>
      <c r="X35" s="60">
        <v>2813960</v>
      </c>
      <c r="Y35" s="60">
        <v>-2779542</v>
      </c>
      <c r="Z35" s="140">
        <v>-98.78</v>
      </c>
      <c r="AA35" s="62">
        <v>5162000</v>
      </c>
    </row>
    <row r="36" spans="1:27" ht="12.75">
      <c r="A36" s="238" t="s">
        <v>139</v>
      </c>
      <c r="B36" s="149"/>
      <c r="C36" s="222">
        <f aca="true" t="shared" si="6" ref="C36:Y36">SUM(C32:C35)</f>
        <v>16444352</v>
      </c>
      <c r="D36" s="222">
        <f>SUM(D32:D35)</f>
        <v>0</v>
      </c>
      <c r="E36" s="218">
        <f t="shared" si="6"/>
        <v>19706810</v>
      </c>
      <c r="F36" s="220">
        <f t="shared" si="6"/>
        <v>43326386</v>
      </c>
      <c r="G36" s="220">
        <f t="shared" si="6"/>
        <v>138000</v>
      </c>
      <c r="H36" s="220">
        <f t="shared" si="6"/>
        <v>237137</v>
      </c>
      <c r="I36" s="220">
        <f t="shared" si="6"/>
        <v>615694</v>
      </c>
      <c r="J36" s="220">
        <f t="shared" si="6"/>
        <v>990831</v>
      </c>
      <c r="K36" s="220">
        <f t="shared" si="6"/>
        <v>926356</v>
      </c>
      <c r="L36" s="220">
        <f t="shared" si="6"/>
        <v>33460</v>
      </c>
      <c r="M36" s="220">
        <f t="shared" si="6"/>
        <v>3151969</v>
      </c>
      <c r="N36" s="220">
        <f t="shared" si="6"/>
        <v>4111785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5102616</v>
      </c>
      <c r="X36" s="220">
        <f t="shared" si="6"/>
        <v>10086404</v>
      </c>
      <c r="Y36" s="220">
        <f t="shared" si="6"/>
        <v>-4983788</v>
      </c>
      <c r="Z36" s="221">
        <f>+IF(X36&lt;&gt;0,+(Y36/X36)*100,0)</f>
        <v>-49.410949630809945</v>
      </c>
      <c r="AA36" s="239">
        <f>SUM(AA32:AA35)</f>
        <v>43326386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1484723</v>
      </c>
      <c r="D6" s="155"/>
      <c r="E6" s="59"/>
      <c r="F6" s="60"/>
      <c r="G6" s="60">
        <v>11414960</v>
      </c>
      <c r="H6" s="60">
        <v>7920275</v>
      </c>
      <c r="I6" s="60">
        <v>2319231</v>
      </c>
      <c r="J6" s="60">
        <v>2319231</v>
      </c>
      <c r="K6" s="60">
        <v>3605920</v>
      </c>
      <c r="L6" s="60">
        <v>2627155</v>
      </c>
      <c r="M6" s="60">
        <v>6247805</v>
      </c>
      <c r="N6" s="60">
        <v>6247805</v>
      </c>
      <c r="O6" s="60"/>
      <c r="P6" s="60"/>
      <c r="Q6" s="60"/>
      <c r="R6" s="60"/>
      <c r="S6" s="60"/>
      <c r="T6" s="60"/>
      <c r="U6" s="60"/>
      <c r="V6" s="60"/>
      <c r="W6" s="60">
        <v>6247805</v>
      </c>
      <c r="X6" s="60"/>
      <c r="Y6" s="60">
        <v>6247805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>
        <v>-6052620</v>
      </c>
      <c r="I7" s="60"/>
      <c r="J7" s="60"/>
      <c r="K7" s="60">
        <v>851121</v>
      </c>
      <c r="L7" s="60">
        <v>915943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12862726</v>
      </c>
      <c r="D8" s="155"/>
      <c r="E8" s="59">
        <v>48018458</v>
      </c>
      <c r="F8" s="60">
        <v>48018458</v>
      </c>
      <c r="G8" s="60">
        <v>614685</v>
      </c>
      <c r="H8" s="60">
        <v>225683</v>
      </c>
      <c r="I8" s="60">
        <v>304823</v>
      </c>
      <c r="J8" s="60">
        <v>304823</v>
      </c>
      <c r="K8" s="60">
        <v>99721</v>
      </c>
      <c r="L8" s="60">
        <v>1398123</v>
      </c>
      <c r="M8" s="60">
        <v>367424</v>
      </c>
      <c r="N8" s="60">
        <v>367424</v>
      </c>
      <c r="O8" s="60"/>
      <c r="P8" s="60"/>
      <c r="Q8" s="60"/>
      <c r="R8" s="60"/>
      <c r="S8" s="60"/>
      <c r="T8" s="60"/>
      <c r="U8" s="60"/>
      <c r="V8" s="60"/>
      <c r="W8" s="60">
        <v>367424</v>
      </c>
      <c r="X8" s="60">
        <v>24009229</v>
      </c>
      <c r="Y8" s="60">
        <v>-23641805</v>
      </c>
      <c r="Z8" s="140">
        <v>-98.47</v>
      </c>
      <c r="AA8" s="62">
        <v>48018458</v>
      </c>
    </row>
    <row r="9" spans="1:27" ht="12.75">
      <c r="A9" s="249" t="s">
        <v>146</v>
      </c>
      <c r="B9" s="182"/>
      <c r="C9" s="155">
        <v>27926114</v>
      </c>
      <c r="D9" s="155"/>
      <c r="E9" s="59">
        <v>19013821</v>
      </c>
      <c r="F9" s="60">
        <v>19013821</v>
      </c>
      <c r="G9" s="60">
        <v>-38174</v>
      </c>
      <c r="H9" s="60">
        <v>-255830</v>
      </c>
      <c r="I9" s="60">
        <v>-277046</v>
      </c>
      <c r="J9" s="60">
        <v>-277046</v>
      </c>
      <c r="K9" s="60">
        <v>-260073</v>
      </c>
      <c r="L9" s="60">
        <v>-476000</v>
      </c>
      <c r="M9" s="60">
        <v>-218817</v>
      </c>
      <c r="N9" s="60">
        <v>-218817</v>
      </c>
      <c r="O9" s="60"/>
      <c r="P9" s="60"/>
      <c r="Q9" s="60"/>
      <c r="R9" s="60"/>
      <c r="S9" s="60"/>
      <c r="T9" s="60"/>
      <c r="U9" s="60"/>
      <c r="V9" s="60"/>
      <c r="W9" s="60">
        <v>-218817</v>
      </c>
      <c r="X9" s="60">
        <v>9506911</v>
      </c>
      <c r="Y9" s="60">
        <v>-9725728</v>
      </c>
      <c r="Z9" s="140">
        <v>-102.3</v>
      </c>
      <c r="AA9" s="62">
        <v>19013821</v>
      </c>
    </row>
    <row r="10" spans="1:27" ht="12.75">
      <c r="A10" s="249" t="s">
        <v>147</v>
      </c>
      <c r="B10" s="182"/>
      <c r="C10" s="155"/>
      <c r="D10" s="155"/>
      <c r="E10" s="59">
        <v>160540</v>
      </c>
      <c r="F10" s="60">
        <v>160540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80270</v>
      </c>
      <c r="Y10" s="159">
        <v>-80270</v>
      </c>
      <c r="Z10" s="141">
        <v>-100</v>
      </c>
      <c r="AA10" s="225">
        <v>160540</v>
      </c>
    </row>
    <row r="11" spans="1:27" ht="12.75">
      <c r="A11" s="249" t="s">
        <v>148</v>
      </c>
      <c r="B11" s="182"/>
      <c r="C11" s="155">
        <v>266175</v>
      </c>
      <c r="D11" s="155"/>
      <c r="E11" s="59">
        <v>2126679</v>
      </c>
      <c r="F11" s="60">
        <v>2126679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1063340</v>
      </c>
      <c r="Y11" s="60">
        <v>-1063340</v>
      </c>
      <c r="Z11" s="140">
        <v>-100</v>
      </c>
      <c r="AA11" s="62">
        <v>2126679</v>
      </c>
    </row>
    <row r="12" spans="1:27" ht="12.75">
      <c r="A12" s="250" t="s">
        <v>56</v>
      </c>
      <c r="B12" s="251"/>
      <c r="C12" s="168">
        <f aca="true" t="shared" si="0" ref="C12:Y12">SUM(C6:C11)</f>
        <v>42539738</v>
      </c>
      <c r="D12" s="168">
        <f>SUM(D6:D11)</f>
        <v>0</v>
      </c>
      <c r="E12" s="72">
        <f t="shared" si="0"/>
        <v>69319498</v>
      </c>
      <c r="F12" s="73">
        <f t="shared" si="0"/>
        <v>69319498</v>
      </c>
      <c r="G12" s="73">
        <f t="shared" si="0"/>
        <v>11991471</v>
      </c>
      <c r="H12" s="73">
        <f t="shared" si="0"/>
        <v>1837508</v>
      </c>
      <c r="I12" s="73">
        <f t="shared" si="0"/>
        <v>2347008</v>
      </c>
      <c r="J12" s="73">
        <f t="shared" si="0"/>
        <v>2347008</v>
      </c>
      <c r="K12" s="73">
        <f t="shared" si="0"/>
        <v>4296689</v>
      </c>
      <c r="L12" s="73">
        <f t="shared" si="0"/>
        <v>4465221</v>
      </c>
      <c r="M12" s="73">
        <f t="shared" si="0"/>
        <v>6396412</v>
      </c>
      <c r="N12" s="73">
        <f t="shared" si="0"/>
        <v>6396412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6396412</v>
      </c>
      <c r="X12" s="73">
        <f t="shared" si="0"/>
        <v>34659750</v>
      </c>
      <c r="Y12" s="73">
        <f t="shared" si="0"/>
        <v>-28263338</v>
      </c>
      <c r="Z12" s="170">
        <f>+IF(X12&lt;&gt;0,+(Y12/X12)*100,0)</f>
        <v>-81.54512943688283</v>
      </c>
      <c r="AA12" s="74">
        <f>SUM(AA6:AA11)</f>
        <v>69319498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25047135</v>
      </c>
      <c r="D17" s="155"/>
      <c r="E17" s="59">
        <v>28402844</v>
      </c>
      <c r="F17" s="60">
        <v>28402844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14201422</v>
      </c>
      <c r="Y17" s="60">
        <v>-14201422</v>
      </c>
      <c r="Z17" s="140">
        <v>-100</v>
      </c>
      <c r="AA17" s="62">
        <v>28402844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308246873</v>
      </c>
      <c r="D19" s="155"/>
      <c r="E19" s="59">
        <v>281245156</v>
      </c>
      <c r="F19" s="60">
        <v>304865044</v>
      </c>
      <c r="G19" s="60">
        <v>-138000</v>
      </c>
      <c r="H19" s="60"/>
      <c r="I19" s="60">
        <v>-881098</v>
      </c>
      <c r="J19" s="60">
        <v>-881098</v>
      </c>
      <c r="K19" s="60">
        <v>-879893</v>
      </c>
      <c r="L19" s="60">
        <v>-29095</v>
      </c>
      <c r="M19" s="60">
        <v>-2740843</v>
      </c>
      <c r="N19" s="60">
        <v>-2740843</v>
      </c>
      <c r="O19" s="60"/>
      <c r="P19" s="60"/>
      <c r="Q19" s="60"/>
      <c r="R19" s="60"/>
      <c r="S19" s="60"/>
      <c r="T19" s="60"/>
      <c r="U19" s="60"/>
      <c r="V19" s="60"/>
      <c r="W19" s="60">
        <v>-2740843</v>
      </c>
      <c r="X19" s="60">
        <v>152432522</v>
      </c>
      <c r="Y19" s="60">
        <v>-155173365</v>
      </c>
      <c r="Z19" s="140">
        <v>-101.8</v>
      </c>
      <c r="AA19" s="62">
        <v>304865044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152544</v>
      </c>
      <c r="D22" s="155"/>
      <c r="E22" s="59">
        <v>747595</v>
      </c>
      <c r="F22" s="60">
        <v>747595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373798</v>
      </c>
      <c r="Y22" s="60">
        <v>-373798</v>
      </c>
      <c r="Z22" s="140">
        <v>-100</v>
      </c>
      <c r="AA22" s="62">
        <v>747595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333446552</v>
      </c>
      <c r="D24" s="168">
        <f>SUM(D15:D23)</f>
        <v>0</v>
      </c>
      <c r="E24" s="76">
        <f t="shared" si="1"/>
        <v>310395595</v>
      </c>
      <c r="F24" s="77">
        <f t="shared" si="1"/>
        <v>334015483</v>
      </c>
      <c r="G24" s="77">
        <f t="shared" si="1"/>
        <v>-138000</v>
      </c>
      <c r="H24" s="77">
        <f t="shared" si="1"/>
        <v>0</v>
      </c>
      <c r="I24" s="77">
        <f t="shared" si="1"/>
        <v>-881098</v>
      </c>
      <c r="J24" s="77">
        <f t="shared" si="1"/>
        <v>-881098</v>
      </c>
      <c r="K24" s="77">
        <f t="shared" si="1"/>
        <v>-879893</v>
      </c>
      <c r="L24" s="77">
        <f t="shared" si="1"/>
        <v>-29095</v>
      </c>
      <c r="M24" s="77">
        <f t="shared" si="1"/>
        <v>-2740843</v>
      </c>
      <c r="N24" s="77">
        <f t="shared" si="1"/>
        <v>-2740843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-2740843</v>
      </c>
      <c r="X24" s="77">
        <f t="shared" si="1"/>
        <v>167007742</v>
      </c>
      <c r="Y24" s="77">
        <f t="shared" si="1"/>
        <v>-169748585</v>
      </c>
      <c r="Z24" s="212">
        <f>+IF(X24&lt;&gt;0,+(Y24/X24)*100,0)</f>
        <v>-101.6411472708852</v>
      </c>
      <c r="AA24" s="79">
        <f>SUM(AA15:AA23)</f>
        <v>334015483</v>
      </c>
    </row>
    <row r="25" spans="1:27" ht="12.75">
      <c r="A25" s="250" t="s">
        <v>159</v>
      </c>
      <c r="B25" s="251"/>
      <c r="C25" s="168">
        <f aca="true" t="shared" si="2" ref="C25:Y25">+C12+C24</f>
        <v>375986290</v>
      </c>
      <c r="D25" s="168">
        <f>+D12+D24</f>
        <v>0</v>
      </c>
      <c r="E25" s="72">
        <f t="shared" si="2"/>
        <v>379715093</v>
      </c>
      <c r="F25" s="73">
        <f t="shared" si="2"/>
        <v>403334981</v>
      </c>
      <c r="G25" s="73">
        <f t="shared" si="2"/>
        <v>11853471</v>
      </c>
      <c r="H25" s="73">
        <f t="shared" si="2"/>
        <v>1837508</v>
      </c>
      <c r="I25" s="73">
        <f t="shared" si="2"/>
        <v>1465910</v>
      </c>
      <c r="J25" s="73">
        <f t="shared" si="2"/>
        <v>1465910</v>
      </c>
      <c r="K25" s="73">
        <f t="shared" si="2"/>
        <v>3416796</v>
      </c>
      <c r="L25" s="73">
        <f t="shared" si="2"/>
        <v>4436126</v>
      </c>
      <c r="M25" s="73">
        <f t="shared" si="2"/>
        <v>3655569</v>
      </c>
      <c r="N25" s="73">
        <f t="shared" si="2"/>
        <v>3655569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3655569</v>
      </c>
      <c r="X25" s="73">
        <f t="shared" si="2"/>
        <v>201667492</v>
      </c>
      <c r="Y25" s="73">
        <f t="shared" si="2"/>
        <v>-198011923</v>
      </c>
      <c r="Z25" s="170">
        <f>+IF(X25&lt;&gt;0,+(Y25/X25)*100,0)</f>
        <v>-98.18732857549496</v>
      </c>
      <c r="AA25" s="74">
        <f>+AA12+AA24</f>
        <v>403334981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104588</v>
      </c>
      <c r="D31" s="155"/>
      <c r="E31" s="59">
        <v>105000</v>
      </c>
      <c r="F31" s="60">
        <v>105000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52500</v>
      </c>
      <c r="Y31" s="60">
        <v>-52500</v>
      </c>
      <c r="Z31" s="140">
        <v>-100</v>
      </c>
      <c r="AA31" s="62">
        <v>105000</v>
      </c>
    </row>
    <row r="32" spans="1:27" ht="12.75">
      <c r="A32" s="249" t="s">
        <v>164</v>
      </c>
      <c r="B32" s="182"/>
      <c r="C32" s="155">
        <v>25561186</v>
      </c>
      <c r="D32" s="155"/>
      <c r="E32" s="59">
        <v>41797160</v>
      </c>
      <c r="F32" s="60">
        <v>41797160</v>
      </c>
      <c r="G32" s="60">
        <v>-9055126</v>
      </c>
      <c r="H32" s="60">
        <v>-206641</v>
      </c>
      <c r="I32" s="60">
        <v>1288496</v>
      </c>
      <c r="J32" s="60">
        <v>1288496</v>
      </c>
      <c r="K32" s="60">
        <v>4611296</v>
      </c>
      <c r="L32" s="60">
        <v>3085446</v>
      </c>
      <c r="M32" s="60">
        <v>-1598621</v>
      </c>
      <c r="N32" s="60">
        <v>-1598621</v>
      </c>
      <c r="O32" s="60"/>
      <c r="P32" s="60"/>
      <c r="Q32" s="60"/>
      <c r="R32" s="60"/>
      <c r="S32" s="60"/>
      <c r="T32" s="60"/>
      <c r="U32" s="60"/>
      <c r="V32" s="60"/>
      <c r="W32" s="60">
        <v>-1598621</v>
      </c>
      <c r="X32" s="60">
        <v>20898580</v>
      </c>
      <c r="Y32" s="60">
        <v>-22497201</v>
      </c>
      <c r="Z32" s="140">
        <v>-107.65</v>
      </c>
      <c r="AA32" s="62">
        <v>41797160</v>
      </c>
    </row>
    <row r="33" spans="1:27" ht="12.75">
      <c r="A33" s="249" t="s">
        <v>165</v>
      </c>
      <c r="B33" s="182"/>
      <c r="C33" s="155">
        <v>3527954</v>
      </c>
      <c r="D33" s="155"/>
      <c r="E33" s="59">
        <v>3978473</v>
      </c>
      <c r="F33" s="60">
        <v>3978473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1989237</v>
      </c>
      <c r="Y33" s="60">
        <v>-1989237</v>
      </c>
      <c r="Z33" s="140">
        <v>-100</v>
      </c>
      <c r="AA33" s="62">
        <v>3978473</v>
      </c>
    </row>
    <row r="34" spans="1:27" ht="12.75">
      <c r="A34" s="250" t="s">
        <v>58</v>
      </c>
      <c r="B34" s="251"/>
      <c r="C34" s="168">
        <f aca="true" t="shared" si="3" ref="C34:Y34">SUM(C29:C33)</f>
        <v>29193728</v>
      </c>
      <c r="D34" s="168">
        <f>SUM(D29:D33)</f>
        <v>0</v>
      </c>
      <c r="E34" s="72">
        <f t="shared" si="3"/>
        <v>45880633</v>
      </c>
      <c r="F34" s="73">
        <f t="shared" si="3"/>
        <v>45880633</v>
      </c>
      <c r="G34" s="73">
        <f t="shared" si="3"/>
        <v>-9055126</v>
      </c>
      <c r="H34" s="73">
        <f t="shared" si="3"/>
        <v>-206641</v>
      </c>
      <c r="I34" s="73">
        <f t="shared" si="3"/>
        <v>1288496</v>
      </c>
      <c r="J34" s="73">
        <f t="shared" si="3"/>
        <v>1288496</v>
      </c>
      <c r="K34" s="73">
        <f t="shared" si="3"/>
        <v>4611296</v>
      </c>
      <c r="L34" s="73">
        <f t="shared" si="3"/>
        <v>3085446</v>
      </c>
      <c r="M34" s="73">
        <f t="shared" si="3"/>
        <v>-1598621</v>
      </c>
      <c r="N34" s="73">
        <f t="shared" si="3"/>
        <v>-1598621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-1598621</v>
      </c>
      <c r="X34" s="73">
        <f t="shared" si="3"/>
        <v>22940317</v>
      </c>
      <c r="Y34" s="73">
        <f t="shared" si="3"/>
        <v>-24538938</v>
      </c>
      <c r="Z34" s="170">
        <f>+IF(X34&lt;&gt;0,+(Y34/X34)*100,0)</f>
        <v>-106.96860902140106</v>
      </c>
      <c r="AA34" s="74">
        <f>SUM(AA29:AA33)</f>
        <v>45880633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5101485</v>
      </c>
      <c r="D38" s="155"/>
      <c r="E38" s="59">
        <v>4950000</v>
      </c>
      <c r="F38" s="60">
        <v>4950000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2475000</v>
      </c>
      <c r="Y38" s="60">
        <v>-2475000</v>
      </c>
      <c r="Z38" s="140">
        <v>-100</v>
      </c>
      <c r="AA38" s="62">
        <v>4950000</v>
      </c>
    </row>
    <row r="39" spans="1:27" ht="12.75">
      <c r="A39" s="250" t="s">
        <v>59</v>
      </c>
      <c r="B39" s="253"/>
      <c r="C39" s="168">
        <f aca="true" t="shared" si="4" ref="C39:Y39">SUM(C37:C38)</f>
        <v>5101485</v>
      </c>
      <c r="D39" s="168">
        <f>SUM(D37:D38)</f>
        <v>0</v>
      </c>
      <c r="E39" s="76">
        <f t="shared" si="4"/>
        <v>4950000</v>
      </c>
      <c r="F39" s="77">
        <f t="shared" si="4"/>
        <v>4950000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2475000</v>
      </c>
      <c r="Y39" s="77">
        <f t="shared" si="4"/>
        <v>-2475000</v>
      </c>
      <c r="Z39" s="212">
        <f>+IF(X39&lt;&gt;0,+(Y39/X39)*100,0)</f>
        <v>-100</v>
      </c>
      <c r="AA39" s="79">
        <f>SUM(AA37:AA38)</f>
        <v>4950000</v>
      </c>
    </row>
    <row r="40" spans="1:27" ht="12.75">
      <c r="A40" s="250" t="s">
        <v>167</v>
      </c>
      <c r="B40" s="251"/>
      <c r="C40" s="168">
        <f aca="true" t="shared" si="5" ref="C40:Y40">+C34+C39</f>
        <v>34295213</v>
      </c>
      <c r="D40" s="168">
        <f>+D34+D39</f>
        <v>0</v>
      </c>
      <c r="E40" s="72">
        <f t="shared" si="5"/>
        <v>50830633</v>
      </c>
      <c r="F40" s="73">
        <f t="shared" si="5"/>
        <v>50830633</v>
      </c>
      <c r="G40" s="73">
        <f t="shared" si="5"/>
        <v>-9055126</v>
      </c>
      <c r="H40" s="73">
        <f t="shared" si="5"/>
        <v>-206641</v>
      </c>
      <c r="I40" s="73">
        <f t="shared" si="5"/>
        <v>1288496</v>
      </c>
      <c r="J40" s="73">
        <f t="shared" si="5"/>
        <v>1288496</v>
      </c>
      <c r="K40" s="73">
        <f t="shared" si="5"/>
        <v>4611296</v>
      </c>
      <c r="L40" s="73">
        <f t="shared" si="5"/>
        <v>3085446</v>
      </c>
      <c r="M40" s="73">
        <f t="shared" si="5"/>
        <v>-1598621</v>
      </c>
      <c r="N40" s="73">
        <f t="shared" si="5"/>
        <v>-1598621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-1598621</v>
      </c>
      <c r="X40" s="73">
        <f t="shared" si="5"/>
        <v>25415317</v>
      </c>
      <c r="Y40" s="73">
        <f t="shared" si="5"/>
        <v>-27013938</v>
      </c>
      <c r="Z40" s="170">
        <f>+IF(X40&lt;&gt;0,+(Y40/X40)*100,0)</f>
        <v>-106.28999040224446</v>
      </c>
      <c r="AA40" s="74">
        <f>+AA34+AA39</f>
        <v>50830633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341691077</v>
      </c>
      <c r="D42" s="257">
        <f>+D25-D40</f>
        <v>0</v>
      </c>
      <c r="E42" s="258">
        <f t="shared" si="6"/>
        <v>328884460</v>
      </c>
      <c r="F42" s="259">
        <f t="shared" si="6"/>
        <v>352504348</v>
      </c>
      <c r="G42" s="259">
        <f t="shared" si="6"/>
        <v>20908597</v>
      </c>
      <c r="H42" s="259">
        <f t="shared" si="6"/>
        <v>2044149</v>
      </c>
      <c r="I42" s="259">
        <f t="shared" si="6"/>
        <v>177414</v>
      </c>
      <c r="J42" s="259">
        <f t="shared" si="6"/>
        <v>177414</v>
      </c>
      <c r="K42" s="259">
        <f t="shared" si="6"/>
        <v>-1194500</v>
      </c>
      <c r="L42" s="259">
        <f t="shared" si="6"/>
        <v>1350680</v>
      </c>
      <c r="M42" s="259">
        <f t="shared" si="6"/>
        <v>5254190</v>
      </c>
      <c r="N42" s="259">
        <f t="shared" si="6"/>
        <v>5254190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5254190</v>
      </c>
      <c r="X42" s="259">
        <f t="shared" si="6"/>
        <v>176252175</v>
      </c>
      <c r="Y42" s="259">
        <f t="shared" si="6"/>
        <v>-170997985</v>
      </c>
      <c r="Z42" s="260">
        <f>+IF(X42&lt;&gt;0,+(Y42/X42)*100,0)</f>
        <v>-97.01893607837746</v>
      </c>
      <c r="AA42" s="261">
        <f>+AA25-AA40</f>
        <v>352504348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341691077</v>
      </c>
      <c r="D45" s="155"/>
      <c r="E45" s="59">
        <v>328884460</v>
      </c>
      <c r="F45" s="60">
        <v>352504349</v>
      </c>
      <c r="G45" s="60">
        <v>20908598</v>
      </c>
      <c r="H45" s="60">
        <v>2044148</v>
      </c>
      <c r="I45" s="60">
        <v>177414</v>
      </c>
      <c r="J45" s="60">
        <v>177414</v>
      </c>
      <c r="K45" s="60">
        <v>-1194499</v>
      </c>
      <c r="L45" s="60">
        <v>1350679</v>
      </c>
      <c r="M45" s="60">
        <v>5254191</v>
      </c>
      <c r="N45" s="60">
        <v>5254191</v>
      </c>
      <c r="O45" s="60"/>
      <c r="P45" s="60"/>
      <c r="Q45" s="60"/>
      <c r="R45" s="60"/>
      <c r="S45" s="60"/>
      <c r="T45" s="60"/>
      <c r="U45" s="60"/>
      <c r="V45" s="60"/>
      <c r="W45" s="60">
        <v>5254191</v>
      </c>
      <c r="X45" s="60">
        <v>176252175</v>
      </c>
      <c r="Y45" s="60">
        <v>-170997984</v>
      </c>
      <c r="Z45" s="139">
        <v>-97.02</v>
      </c>
      <c r="AA45" s="62">
        <v>352504349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341691077</v>
      </c>
      <c r="D48" s="217">
        <f>SUM(D45:D47)</f>
        <v>0</v>
      </c>
      <c r="E48" s="264">
        <f t="shared" si="7"/>
        <v>328884460</v>
      </c>
      <c r="F48" s="219">
        <f t="shared" si="7"/>
        <v>352504349</v>
      </c>
      <c r="G48" s="219">
        <f t="shared" si="7"/>
        <v>20908598</v>
      </c>
      <c r="H48" s="219">
        <f t="shared" si="7"/>
        <v>2044148</v>
      </c>
      <c r="I48" s="219">
        <f t="shared" si="7"/>
        <v>177414</v>
      </c>
      <c r="J48" s="219">
        <f t="shared" si="7"/>
        <v>177414</v>
      </c>
      <c r="K48" s="219">
        <f t="shared" si="7"/>
        <v>-1194499</v>
      </c>
      <c r="L48" s="219">
        <f t="shared" si="7"/>
        <v>1350679</v>
      </c>
      <c r="M48" s="219">
        <f t="shared" si="7"/>
        <v>5254191</v>
      </c>
      <c r="N48" s="219">
        <f t="shared" si="7"/>
        <v>5254191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5254191</v>
      </c>
      <c r="X48" s="219">
        <f t="shared" si="7"/>
        <v>176252175</v>
      </c>
      <c r="Y48" s="219">
        <f t="shared" si="7"/>
        <v>-170997984</v>
      </c>
      <c r="Z48" s="265">
        <f>+IF(X48&lt;&gt;0,+(Y48/X48)*100,0)</f>
        <v>-97.01893551100859</v>
      </c>
      <c r="AA48" s="232">
        <f>SUM(AA45:AA47)</f>
        <v>352504349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14942424</v>
      </c>
      <c r="D6" s="155"/>
      <c r="E6" s="59">
        <v>10220319</v>
      </c>
      <c r="F6" s="60">
        <v>10220319</v>
      </c>
      <c r="G6" s="60"/>
      <c r="H6" s="60"/>
      <c r="I6" s="60"/>
      <c r="J6" s="60"/>
      <c r="K6" s="60">
        <v>2766217</v>
      </c>
      <c r="L6" s="60">
        <v>58</v>
      </c>
      <c r="M6" s="60">
        <v>400890</v>
      </c>
      <c r="N6" s="60">
        <v>3167165</v>
      </c>
      <c r="O6" s="60"/>
      <c r="P6" s="60"/>
      <c r="Q6" s="60"/>
      <c r="R6" s="60"/>
      <c r="S6" s="60"/>
      <c r="T6" s="60"/>
      <c r="U6" s="60"/>
      <c r="V6" s="60"/>
      <c r="W6" s="60">
        <v>3167165</v>
      </c>
      <c r="X6" s="60">
        <v>9184988</v>
      </c>
      <c r="Y6" s="60">
        <v>-6017823</v>
      </c>
      <c r="Z6" s="140">
        <v>-65.52</v>
      </c>
      <c r="AA6" s="62">
        <v>10220319</v>
      </c>
    </row>
    <row r="7" spans="1:27" ht="12.75">
      <c r="A7" s="249" t="s">
        <v>32</v>
      </c>
      <c r="B7" s="182"/>
      <c r="C7" s="155">
        <v>1746947</v>
      </c>
      <c r="D7" s="155"/>
      <c r="E7" s="59">
        <v>13060932</v>
      </c>
      <c r="F7" s="60">
        <v>13060932</v>
      </c>
      <c r="G7" s="60">
        <v>693594</v>
      </c>
      <c r="H7" s="60">
        <v>600670</v>
      </c>
      <c r="I7" s="60">
        <v>353611</v>
      </c>
      <c r="J7" s="60">
        <v>1647875</v>
      </c>
      <c r="K7" s="60">
        <v>665023</v>
      </c>
      <c r="L7" s="60">
        <v>1428574</v>
      </c>
      <c r="M7" s="60">
        <v>409514</v>
      </c>
      <c r="N7" s="60">
        <v>2503111</v>
      </c>
      <c r="O7" s="60"/>
      <c r="P7" s="60"/>
      <c r="Q7" s="60"/>
      <c r="R7" s="60"/>
      <c r="S7" s="60"/>
      <c r="T7" s="60"/>
      <c r="U7" s="60"/>
      <c r="V7" s="60"/>
      <c r="W7" s="60">
        <v>4150986</v>
      </c>
      <c r="X7" s="60">
        <v>6530466</v>
      </c>
      <c r="Y7" s="60">
        <v>-2379480</v>
      </c>
      <c r="Z7" s="140">
        <v>-36.44</v>
      </c>
      <c r="AA7" s="62">
        <v>13060932</v>
      </c>
    </row>
    <row r="8" spans="1:27" ht="12.75">
      <c r="A8" s="249" t="s">
        <v>178</v>
      </c>
      <c r="B8" s="182"/>
      <c r="C8" s="155">
        <v>7773085</v>
      </c>
      <c r="D8" s="155"/>
      <c r="E8" s="59">
        <v>16845433</v>
      </c>
      <c r="F8" s="60">
        <v>16845433</v>
      </c>
      <c r="G8" s="60">
        <v>19682364</v>
      </c>
      <c r="H8" s="60">
        <v>1115072</v>
      </c>
      <c r="I8" s="60">
        <v>1504274</v>
      </c>
      <c r="J8" s="60">
        <v>22301710</v>
      </c>
      <c r="K8" s="60">
        <v>1565644</v>
      </c>
      <c r="L8" s="60">
        <v>1378460</v>
      </c>
      <c r="M8" s="60">
        <v>1208629</v>
      </c>
      <c r="N8" s="60">
        <v>4152733</v>
      </c>
      <c r="O8" s="60"/>
      <c r="P8" s="60"/>
      <c r="Q8" s="60"/>
      <c r="R8" s="60"/>
      <c r="S8" s="60"/>
      <c r="T8" s="60"/>
      <c r="U8" s="60"/>
      <c r="V8" s="60"/>
      <c r="W8" s="60">
        <v>26454443</v>
      </c>
      <c r="X8" s="60">
        <v>8422716</v>
      </c>
      <c r="Y8" s="60">
        <v>18031727</v>
      </c>
      <c r="Z8" s="140">
        <v>214.08</v>
      </c>
      <c r="AA8" s="62">
        <v>16845433</v>
      </c>
    </row>
    <row r="9" spans="1:27" ht="12.75">
      <c r="A9" s="249" t="s">
        <v>179</v>
      </c>
      <c r="B9" s="182"/>
      <c r="C9" s="155">
        <v>47808552</v>
      </c>
      <c r="D9" s="155"/>
      <c r="E9" s="59">
        <v>52927503</v>
      </c>
      <c r="F9" s="60">
        <v>52927503</v>
      </c>
      <c r="G9" s="60"/>
      <c r="H9" s="60">
        <v>2220000</v>
      </c>
      <c r="I9" s="60">
        <v>258950</v>
      </c>
      <c r="J9" s="60">
        <v>2478950</v>
      </c>
      <c r="K9" s="60">
        <v>238950</v>
      </c>
      <c r="L9" s="60">
        <v>460000</v>
      </c>
      <c r="M9" s="60">
        <v>14981250</v>
      </c>
      <c r="N9" s="60">
        <v>15680200</v>
      </c>
      <c r="O9" s="60"/>
      <c r="P9" s="60"/>
      <c r="Q9" s="60"/>
      <c r="R9" s="60"/>
      <c r="S9" s="60"/>
      <c r="T9" s="60"/>
      <c r="U9" s="60"/>
      <c r="V9" s="60"/>
      <c r="W9" s="60">
        <v>18159150</v>
      </c>
      <c r="X9" s="60">
        <v>49231500</v>
      </c>
      <c r="Y9" s="60">
        <v>-31072350</v>
      </c>
      <c r="Z9" s="140">
        <v>-63.11</v>
      </c>
      <c r="AA9" s="62">
        <v>52927503</v>
      </c>
    </row>
    <row r="10" spans="1:27" ht="12.75">
      <c r="A10" s="249" t="s">
        <v>180</v>
      </c>
      <c r="B10" s="182"/>
      <c r="C10" s="155">
        <v>23362000</v>
      </c>
      <c r="D10" s="155"/>
      <c r="E10" s="59">
        <v>14411500</v>
      </c>
      <c r="F10" s="60">
        <v>38172500</v>
      </c>
      <c r="G10" s="60">
        <v>6122000</v>
      </c>
      <c r="H10" s="60"/>
      <c r="I10" s="60"/>
      <c r="J10" s="60">
        <v>6122000</v>
      </c>
      <c r="K10" s="60"/>
      <c r="L10" s="60"/>
      <c r="M10" s="60">
        <v>6494249</v>
      </c>
      <c r="N10" s="60">
        <v>6494249</v>
      </c>
      <c r="O10" s="60"/>
      <c r="P10" s="60"/>
      <c r="Q10" s="60"/>
      <c r="R10" s="60"/>
      <c r="S10" s="60"/>
      <c r="T10" s="60"/>
      <c r="U10" s="60"/>
      <c r="V10" s="60"/>
      <c r="W10" s="60">
        <v>12616249</v>
      </c>
      <c r="X10" s="60">
        <v>12500000</v>
      </c>
      <c r="Y10" s="60">
        <v>116249</v>
      </c>
      <c r="Z10" s="140">
        <v>0.93</v>
      </c>
      <c r="AA10" s="62">
        <v>38172500</v>
      </c>
    </row>
    <row r="11" spans="1:27" ht="12.75">
      <c r="A11" s="249" t="s">
        <v>181</v>
      </c>
      <c r="B11" s="182"/>
      <c r="C11" s="155">
        <v>213530</v>
      </c>
      <c r="D11" s="155"/>
      <c r="E11" s="59">
        <v>5958048</v>
      </c>
      <c r="F11" s="60">
        <v>5958048</v>
      </c>
      <c r="G11" s="60">
        <v>2338</v>
      </c>
      <c r="H11" s="60">
        <v>35488</v>
      </c>
      <c r="I11" s="60">
        <v>11344</v>
      </c>
      <c r="J11" s="60">
        <v>49170</v>
      </c>
      <c r="K11" s="60">
        <v>550</v>
      </c>
      <c r="L11" s="60"/>
      <c r="M11" s="60"/>
      <c r="N11" s="60">
        <v>550</v>
      </c>
      <c r="O11" s="60"/>
      <c r="P11" s="60"/>
      <c r="Q11" s="60"/>
      <c r="R11" s="60"/>
      <c r="S11" s="60"/>
      <c r="T11" s="60"/>
      <c r="U11" s="60"/>
      <c r="V11" s="60"/>
      <c r="W11" s="60">
        <v>49720</v>
      </c>
      <c r="X11" s="60">
        <v>2979024</v>
      </c>
      <c r="Y11" s="60">
        <v>-2929304</v>
      </c>
      <c r="Z11" s="140">
        <v>-98.33</v>
      </c>
      <c r="AA11" s="62">
        <v>5958048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-72222275</v>
      </c>
      <c r="D14" s="155"/>
      <c r="E14" s="59">
        <v>-103563624</v>
      </c>
      <c r="F14" s="60">
        <v>-103563624</v>
      </c>
      <c r="G14" s="60">
        <v>-17240488</v>
      </c>
      <c r="H14" s="60">
        <v>-4645437</v>
      </c>
      <c r="I14" s="60">
        <v>-3785997</v>
      </c>
      <c r="J14" s="60">
        <v>-25671922</v>
      </c>
      <c r="K14" s="60">
        <v>-5764070</v>
      </c>
      <c r="L14" s="60">
        <v>-8187161</v>
      </c>
      <c r="M14" s="60">
        <v>-8989379</v>
      </c>
      <c r="N14" s="60">
        <v>-22940610</v>
      </c>
      <c r="O14" s="60"/>
      <c r="P14" s="60"/>
      <c r="Q14" s="60"/>
      <c r="R14" s="60"/>
      <c r="S14" s="60"/>
      <c r="T14" s="60"/>
      <c r="U14" s="60"/>
      <c r="V14" s="60"/>
      <c r="W14" s="60">
        <v>-48612532</v>
      </c>
      <c r="X14" s="60">
        <v>-51781812</v>
      </c>
      <c r="Y14" s="60">
        <v>3169280</v>
      </c>
      <c r="Z14" s="140">
        <v>-6.12</v>
      </c>
      <c r="AA14" s="62">
        <v>-103563624</v>
      </c>
    </row>
    <row r="15" spans="1:27" ht="12.75">
      <c r="A15" s="249" t="s">
        <v>40</v>
      </c>
      <c r="B15" s="182"/>
      <c r="C15" s="155">
        <v>-992409</v>
      </c>
      <c r="D15" s="155"/>
      <c r="E15" s="59">
        <v>-1130004</v>
      </c>
      <c r="F15" s="60">
        <v>-1130004</v>
      </c>
      <c r="G15" s="60">
        <v>-1693</v>
      </c>
      <c r="H15" s="60">
        <v>-10334</v>
      </c>
      <c r="I15" s="60">
        <v>-1774</v>
      </c>
      <c r="J15" s="60">
        <v>-13801</v>
      </c>
      <c r="K15" s="60">
        <v>-102171</v>
      </c>
      <c r="L15" s="60">
        <v>-60199</v>
      </c>
      <c r="M15" s="60">
        <v>-36109</v>
      </c>
      <c r="N15" s="60">
        <v>-198479</v>
      </c>
      <c r="O15" s="60"/>
      <c r="P15" s="60"/>
      <c r="Q15" s="60"/>
      <c r="R15" s="60"/>
      <c r="S15" s="60"/>
      <c r="T15" s="60"/>
      <c r="U15" s="60"/>
      <c r="V15" s="60"/>
      <c r="W15" s="60">
        <v>-212280</v>
      </c>
      <c r="X15" s="60">
        <v>-565002</v>
      </c>
      <c r="Y15" s="60">
        <v>352722</v>
      </c>
      <c r="Z15" s="140">
        <v>-62.43</v>
      </c>
      <c r="AA15" s="62">
        <v>-1130004</v>
      </c>
    </row>
    <row r="16" spans="1:27" ht="12.75">
      <c r="A16" s="249" t="s">
        <v>42</v>
      </c>
      <c r="B16" s="182"/>
      <c r="C16" s="155">
        <v>-8098228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14533626</v>
      </c>
      <c r="D17" s="168">
        <f t="shared" si="0"/>
        <v>0</v>
      </c>
      <c r="E17" s="72">
        <f t="shared" si="0"/>
        <v>8730107</v>
      </c>
      <c r="F17" s="73">
        <f t="shared" si="0"/>
        <v>32491107</v>
      </c>
      <c r="G17" s="73">
        <f t="shared" si="0"/>
        <v>9258115</v>
      </c>
      <c r="H17" s="73">
        <f t="shared" si="0"/>
        <v>-684541</v>
      </c>
      <c r="I17" s="73">
        <f t="shared" si="0"/>
        <v>-1659592</v>
      </c>
      <c r="J17" s="73">
        <f t="shared" si="0"/>
        <v>6913982</v>
      </c>
      <c r="K17" s="73">
        <f t="shared" si="0"/>
        <v>-629857</v>
      </c>
      <c r="L17" s="73">
        <f t="shared" si="0"/>
        <v>-4980268</v>
      </c>
      <c r="M17" s="73">
        <f t="shared" si="0"/>
        <v>14469044</v>
      </c>
      <c r="N17" s="73">
        <f t="shared" si="0"/>
        <v>8858919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15772901</v>
      </c>
      <c r="X17" s="73">
        <f t="shared" si="0"/>
        <v>36501880</v>
      </c>
      <c r="Y17" s="73">
        <f t="shared" si="0"/>
        <v>-20728979</v>
      </c>
      <c r="Z17" s="170">
        <f>+IF(X17&lt;&gt;0,+(Y17/X17)*100,0)</f>
        <v>-56.78879827559567</v>
      </c>
      <c r="AA17" s="74">
        <f>SUM(AA6:AA16)</f>
        <v>32491107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376644</v>
      </c>
      <c r="F22" s="159">
        <v>376644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188322</v>
      </c>
      <c r="Y22" s="60">
        <v>-188322</v>
      </c>
      <c r="Z22" s="140">
        <v>-100</v>
      </c>
      <c r="AA22" s="62">
        <v>376644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-13762598</v>
      </c>
      <c r="D26" s="155"/>
      <c r="E26" s="59">
        <v>-19706814</v>
      </c>
      <c r="F26" s="60">
        <v>-43467810</v>
      </c>
      <c r="G26" s="60">
        <v>-138000</v>
      </c>
      <c r="H26" s="60"/>
      <c r="I26" s="60">
        <v>-881098</v>
      </c>
      <c r="J26" s="60">
        <v>-1019098</v>
      </c>
      <c r="K26" s="60">
        <v>-881993</v>
      </c>
      <c r="L26" s="60">
        <v>-35498</v>
      </c>
      <c r="M26" s="60">
        <v>-2740843</v>
      </c>
      <c r="N26" s="60">
        <v>-3658334</v>
      </c>
      <c r="O26" s="60"/>
      <c r="P26" s="60"/>
      <c r="Q26" s="60"/>
      <c r="R26" s="60"/>
      <c r="S26" s="60"/>
      <c r="T26" s="60"/>
      <c r="U26" s="60"/>
      <c r="V26" s="60"/>
      <c r="W26" s="60">
        <v>-4677432</v>
      </c>
      <c r="X26" s="60">
        <v>-12237088</v>
      </c>
      <c r="Y26" s="60">
        <v>7559656</v>
      </c>
      <c r="Z26" s="140">
        <v>-61.78</v>
      </c>
      <c r="AA26" s="62">
        <v>-43467810</v>
      </c>
    </row>
    <row r="27" spans="1:27" ht="12.75">
      <c r="A27" s="250" t="s">
        <v>192</v>
      </c>
      <c r="B27" s="251"/>
      <c r="C27" s="168">
        <f aca="true" t="shared" si="1" ref="C27:Y27">SUM(C21:C26)</f>
        <v>-13762598</v>
      </c>
      <c r="D27" s="168">
        <f>SUM(D21:D26)</f>
        <v>0</v>
      </c>
      <c r="E27" s="72">
        <f t="shared" si="1"/>
        <v>-19330170</v>
      </c>
      <c r="F27" s="73">
        <f t="shared" si="1"/>
        <v>-43091166</v>
      </c>
      <c r="G27" s="73">
        <f t="shared" si="1"/>
        <v>-138000</v>
      </c>
      <c r="H27" s="73">
        <f t="shared" si="1"/>
        <v>0</v>
      </c>
      <c r="I27" s="73">
        <f t="shared" si="1"/>
        <v>-881098</v>
      </c>
      <c r="J27" s="73">
        <f t="shared" si="1"/>
        <v>-1019098</v>
      </c>
      <c r="K27" s="73">
        <f t="shared" si="1"/>
        <v>-881993</v>
      </c>
      <c r="L27" s="73">
        <f t="shared" si="1"/>
        <v>-35498</v>
      </c>
      <c r="M27" s="73">
        <f t="shared" si="1"/>
        <v>-2740843</v>
      </c>
      <c r="N27" s="73">
        <f t="shared" si="1"/>
        <v>-3658334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-4677432</v>
      </c>
      <c r="X27" s="73">
        <f t="shared" si="1"/>
        <v>-12048766</v>
      </c>
      <c r="Y27" s="73">
        <f t="shared" si="1"/>
        <v>7371334</v>
      </c>
      <c r="Z27" s="170">
        <f>+IF(X27&lt;&gt;0,+(Y27/X27)*100,0)</f>
        <v>-61.17916141785806</v>
      </c>
      <c r="AA27" s="74">
        <f>SUM(AA21:AA26)</f>
        <v>-43091166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771028</v>
      </c>
      <c r="D38" s="153">
        <f>+D17+D27+D36</f>
        <v>0</v>
      </c>
      <c r="E38" s="99">
        <f t="shared" si="3"/>
        <v>-10600063</v>
      </c>
      <c r="F38" s="100">
        <f t="shared" si="3"/>
        <v>-10600059</v>
      </c>
      <c r="G38" s="100">
        <f t="shared" si="3"/>
        <v>9120115</v>
      </c>
      <c r="H38" s="100">
        <f t="shared" si="3"/>
        <v>-684541</v>
      </c>
      <c r="I38" s="100">
        <f t="shared" si="3"/>
        <v>-2540690</v>
      </c>
      <c r="J38" s="100">
        <f t="shared" si="3"/>
        <v>5894884</v>
      </c>
      <c r="K38" s="100">
        <f t="shared" si="3"/>
        <v>-1511850</v>
      </c>
      <c r="L38" s="100">
        <f t="shared" si="3"/>
        <v>-5015766</v>
      </c>
      <c r="M38" s="100">
        <f t="shared" si="3"/>
        <v>11728201</v>
      </c>
      <c r="N38" s="100">
        <f t="shared" si="3"/>
        <v>5200585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11095469</v>
      </c>
      <c r="X38" s="100">
        <f t="shared" si="3"/>
        <v>24453114</v>
      </c>
      <c r="Y38" s="100">
        <f t="shared" si="3"/>
        <v>-13357645</v>
      </c>
      <c r="Z38" s="137">
        <f>+IF(X38&lt;&gt;0,+(Y38/X38)*100,0)</f>
        <v>-54.625537671807365</v>
      </c>
      <c r="AA38" s="102">
        <f>+AA17+AA27+AA36</f>
        <v>-10600059</v>
      </c>
    </row>
    <row r="39" spans="1:27" ht="12.75">
      <c r="A39" s="249" t="s">
        <v>200</v>
      </c>
      <c r="B39" s="182"/>
      <c r="C39" s="153">
        <v>713695</v>
      </c>
      <c r="D39" s="153"/>
      <c r="E39" s="99">
        <v>10600041</v>
      </c>
      <c r="F39" s="100">
        <v>10600041</v>
      </c>
      <c r="G39" s="100">
        <v>4187407</v>
      </c>
      <c r="H39" s="100">
        <v>13307522</v>
      </c>
      <c r="I39" s="100">
        <v>12622981</v>
      </c>
      <c r="J39" s="100">
        <v>4187407</v>
      </c>
      <c r="K39" s="100">
        <v>10082291</v>
      </c>
      <c r="L39" s="100">
        <v>8570441</v>
      </c>
      <c r="M39" s="100">
        <v>3554675</v>
      </c>
      <c r="N39" s="100">
        <v>10082291</v>
      </c>
      <c r="O39" s="100"/>
      <c r="P39" s="100"/>
      <c r="Q39" s="100"/>
      <c r="R39" s="100"/>
      <c r="S39" s="100"/>
      <c r="T39" s="100"/>
      <c r="U39" s="100"/>
      <c r="V39" s="100"/>
      <c r="W39" s="100">
        <v>4187407</v>
      </c>
      <c r="X39" s="100">
        <v>10600041</v>
      </c>
      <c r="Y39" s="100">
        <v>-6412634</v>
      </c>
      <c r="Z39" s="137">
        <v>-60.5</v>
      </c>
      <c r="AA39" s="102">
        <v>10600041</v>
      </c>
    </row>
    <row r="40" spans="1:27" ht="12.75">
      <c r="A40" s="269" t="s">
        <v>201</v>
      </c>
      <c r="B40" s="256"/>
      <c r="C40" s="257">
        <v>1484723</v>
      </c>
      <c r="D40" s="257"/>
      <c r="E40" s="258">
        <v>-20</v>
      </c>
      <c r="F40" s="259">
        <v>-16</v>
      </c>
      <c r="G40" s="259">
        <v>13307522</v>
      </c>
      <c r="H40" s="259">
        <v>12622981</v>
      </c>
      <c r="I40" s="259">
        <v>10082291</v>
      </c>
      <c r="J40" s="259">
        <v>10082291</v>
      </c>
      <c r="K40" s="259">
        <v>8570441</v>
      </c>
      <c r="L40" s="259">
        <v>3554675</v>
      </c>
      <c r="M40" s="259">
        <v>15282876</v>
      </c>
      <c r="N40" s="259">
        <v>15282876</v>
      </c>
      <c r="O40" s="259"/>
      <c r="P40" s="259"/>
      <c r="Q40" s="259"/>
      <c r="R40" s="259"/>
      <c r="S40" s="259"/>
      <c r="T40" s="259"/>
      <c r="U40" s="259"/>
      <c r="V40" s="259"/>
      <c r="W40" s="259">
        <v>15282876</v>
      </c>
      <c r="X40" s="259">
        <v>35053157</v>
      </c>
      <c r="Y40" s="259">
        <v>-19770281</v>
      </c>
      <c r="Z40" s="260">
        <v>-56.4</v>
      </c>
      <c r="AA40" s="261">
        <v>-16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16444352</v>
      </c>
      <c r="D5" s="200">
        <f t="shared" si="0"/>
        <v>0</v>
      </c>
      <c r="E5" s="106">
        <f t="shared" si="0"/>
        <v>8163272</v>
      </c>
      <c r="F5" s="106">
        <f t="shared" si="0"/>
        <v>6324953</v>
      </c>
      <c r="G5" s="106">
        <f t="shared" si="0"/>
        <v>138000</v>
      </c>
      <c r="H5" s="106">
        <f t="shared" si="0"/>
        <v>237137</v>
      </c>
      <c r="I5" s="106">
        <f t="shared" si="0"/>
        <v>615694</v>
      </c>
      <c r="J5" s="106">
        <f t="shared" si="0"/>
        <v>990831</v>
      </c>
      <c r="K5" s="106">
        <f t="shared" si="0"/>
        <v>926356</v>
      </c>
      <c r="L5" s="106">
        <f t="shared" si="0"/>
        <v>33460</v>
      </c>
      <c r="M5" s="106">
        <f t="shared" si="0"/>
        <v>3151969</v>
      </c>
      <c r="N5" s="106">
        <f t="shared" si="0"/>
        <v>4111785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5102616</v>
      </c>
      <c r="X5" s="106">
        <f t="shared" si="0"/>
        <v>3162477</v>
      </c>
      <c r="Y5" s="106">
        <f t="shared" si="0"/>
        <v>1940139</v>
      </c>
      <c r="Z5" s="201">
        <f>+IF(X5&lt;&gt;0,+(Y5/X5)*100,0)</f>
        <v>61.3487149471759</v>
      </c>
      <c r="AA5" s="199">
        <f>SUM(AA11:AA18)</f>
        <v>6324953</v>
      </c>
    </row>
    <row r="6" spans="1:27" ht="12.75">
      <c r="A6" s="291" t="s">
        <v>206</v>
      </c>
      <c r="B6" s="142"/>
      <c r="C6" s="62">
        <v>5329491</v>
      </c>
      <c r="D6" s="156"/>
      <c r="E6" s="60"/>
      <c r="F6" s="60"/>
      <c r="G6" s="60"/>
      <c r="H6" s="60">
        <v>237137</v>
      </c>
      <c r="I6" s="60">
        <v>614501</v>
      </c>
      <c r="J6" s="60">
        <v>851638</v>
      </c>
      <c r="K6" s="60">
        <v>585284</v>
      </c>
      <c r="L6" s="60"/>
      <c r="M6" s="60">
        <v>1660227</v>
      </c>
      <c r="N6" s="60">
        <v>2245511</v>
      </c>
      <c r="O6" s="60"/>
      <c r="P6" s="60"/>
      <c r="Q6" s="60"/>
      <c r="R6" s="60"/>
      <c r="S6" s="60"/>
      <c r="T6" s="60"/>
      <c r="U6" s="60"/>
      <c r="V6" s="60"/>
      <c r="W6" s="60">
        <v>3097149</v>
      </c>
      <c r="X6" s="60"/>
      <c r="Y6" s="60">
        <v>3097149</v>
      </c>
      <c r="Z6" s="140"/>
      <c r="AA6" s="155"/>
    </row>
    <row r="7" spans="1:27" ht="12.75">
      <c r="A7" s="291" t="s">
        <v>207</v>
      </c>
      <c r="B7" s="142"/>
      <c r="C7" s="62">
        <v>2213096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7703046</v>
      </c>
      <c r="D8" s="156"/>
      <c r="E8" s="60"/>
      <c r="F8" s="60"/>
      <c r="G8" s="60"/>
      <c r="H8" s="60"/>
      <c r="I8" s="60"/>
      <c r="J8" s="60"/>
      <c r="K8" s="60">
        <v>330660</v>
      </c>
      <c r="L8" s="60"/>
      <c r="M8" s="60">
        <v>1491742</v>
      </c>
      <c r="N8" s="60">
        <v>1822402</v>
      </c>
      <c r="O8" s="60"/>
      <c r="P8" s="60"/>
      <c r="Q8" s="60"/>
      <c r="R8" s="60"/>
      <c r="S8" s="60"/>
      <c r="T8" s="60"/>
      <c r="U8" s="60"/>
      <c r="V8" s="60"/>
      <c r="W8" s="60">
        <v>1822402</v>
      </c>
      <c r="X8" s="60"/>
      <c r="Y8" s="60">
        <v>1822402</v>
      </c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769999</v>
      </c>
      <c r="D10" s="156"/>
      <c r="E10" s="60"/>
      <c r="F10" s="60">
        <v>1850000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925000</v>
      </c>
      <c r="Y10" s="60">
        <v>-925000</v>
      </c>
      <c r="Z10" s="140">
        <v>-100</v>
      </c>
      <c r="AA10" s="155">
        <v>1850000</v>
      </c>
    </row>
    <row r="11" spans="1:27" ht="12.75">
      <c r="A11" s="292" t="s">
        <v>211</v>
      </c>
      <c r="B11" s="142"/>
      <c r="C11" s="293">
        <f aca="true" t="shared" si="1" ref="C11:Y11">SUM(C6:C10)</f>
        <v>16015632</v>
      </c>
      <c r="D11" s="294">
        <f t="shared" si="1"/>
        <v>0</v>
      </c>
      <c r="E11" s="295">
        <f t="shared" si="1"/>
        <v>0</v>
      </c>
      <c r="F11" s="295">
        <f t="shared" si="1"/>
        <v>1850000</v>
      </c>
      <c r="G11" s="295">
        <f t="shared" si="1"/>
        <v>0</v>
      </c>
      <c r="H11" s="295">
        <f t="shared" si="1"/>
        <v>237137</v>
      </c>
      <c r="I11" s="295">
        <f t="shared" si="1"/>
        <v>614501</v>
      </c>
      <c r="J11" s="295">
        <f t="shared" si="1"/>
        <v>851638</v>
      </c>
      <c r="K11" s="295">
        <f t="shared" si="1"/>
        <v>915944</v>
      </c>
      <c r="L11" s="295">
        <f t="shared" si="1"/>
        <v>0</v>
      </c>
      <c r="M11" s="295">
        <f t="shared" si="1"/>
        <v>3151969</v>
      </c>
      <c r="N11" s="295">
        <f t="shared" si="1"/>
        <v>4067913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4919551</v>
      </c>
      <c r="X11" s="295">
        <f t="shared" si="1"/>
        <v>925000</v>
      </c>
      <c r="Y11" s="295">
        <f t="shared" si="1"/>
        <v>3994551</v>
      </c>
      <c r="Z11" s="296">
        <f>+IF(X11&lt;&gt;0,+(Y11/X11)*100,0)</f>
        <v>431.8433513513513</v>
      </c>
      <c r="AA11" s="297">
        <f>SUM(AA6:AA10)</f>
        <v>1850000</v>
      </c>
    </row>
    <row r="12" spans="1:27" ht="12.75">
      <c r="A12" s="298" t="s">
        <v>212</v>
      </c>
      <c r="B12" s="136"/>
      <c r="C12" s="62">
        <v>414681</v>
      </c>
      <c r="D12" s="156"/>
      <c r="E12" s="60">
        <v>7117962</v>
      </c>
      <c r="F12" s="60">
        <v>2729953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1364977</v>
      </c>
      <c r="Y12" s="60">
        <v>-1364977</v>
      </c>
      <c r="Z12" s="140">
        <v>-100</v>
      </c>
      <c r="AA12" s="155">
        <v>2729953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14039</v>
      </c>
      <c r="D15" s="156"/>
      <c r="E15" s="60">
        <v>1045310</v>
      </c>
      <c r="F15" s="60">
        <v>1745000</v>
      </c>
      <c r="G15" s="60">
        <v>138000</v>
      </c>
      <c r="H15" s="60"/>
      <c r="I15" s="60">
        <v>1193</v>
      </c>
      <c r="J15" s="60">
        <v>139193</v>
      </c>
      <c r="K15" s="60">
        <v>10412</v>
      </c>
      <c r="L15" s="60">
        <v>33460</v>
      </c>
      <c r="M15" s="60"/>
      <c r="N15" s="60">
        <v>43872</v>
      </c>
      <c r="O15" s="60"/>
      <c r="P15" s="60"/>
      <c r="Q15" s="60"/>
      <c r="R15" s="60"/>
      <c r="S15" s="60"/>
      <c r="T15" s="60"/>
      <c r="U15" s="60"/>
      <c r="V15" s="60"/>
      <c r="W15" s="60">
        <v>183065</v>
      </c>
      <c r="X15" s="60">
        <v>872500</v>
      </c>
      <c r="Y15" s="60">
        <v>-689435</v>
      </c>
      <c r="Z15" s="140">
        <v>-79.02</v>
      </c>
      <c r="AA15" s="155">
        <v>1745000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11543538</v>
      </c>
      <c r="F20" s="100">
        <f t="shared" si="2"/>
        <v>37001433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18500717</v>
      </c>
      <c r="Y20" s="100">
        <f t="shared" si="2"/>
        <v>-18500717</v>
      </c>
      <c r="Z20" s="137">
        <f>+IF(X20&lt;&gt;0,+(Y20/X20)*100,0)</f>
        <v>-100</v>
      </c>
      <c r="AA20" s="153">
        <f>SUM(AA26:AA33)</f>
        <v>37001433</v>
      </c>
    </row>
    <row r="21" spans="1:27" ht="12.75">
      <c r="A21" s="291" t="s">
        <v>206</v>
      </c>
      <c r="B21" s="142"/>
      <c r="C21" s="62"/>
      <c r="D21" s="156"/>
      <c r="E21" s="60">
        <v>7056731</v>
      </c>
      <c r="F21" s="60">
        <v>5703584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2851792</v>
      </c>
      <c r="Y21" s="60">
        <v>-2851792</v>
      </c>
      <c r="Z21" s="140">
        <v>-100</v>
      </c>
      <c r="AA21" s="155">
        <v>5703584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716807</v>
      </c>
      <c r="F23" s="60">
        <v>24370723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12185362</v>
      </c>
      <c r="Y23" s="60">
        <v>-12185362</v>
      </c>
      <c r="Z23" s="140">
        <v>-100</v>
      </c>
      <c r="AA23" s="155">
        <v>24370723</v>
      </c>
    </row>
    <row r="24" spans="1:27" ht="12.75">
      <c r="A24" s="291" t="s">
        <v>209</v>
      </c>
      <c r="B24" s="142"/>
      <c r="C24" s="62"/>
      <c r="D24" s="156"/>
      <c r="E24" s="60"/>
      <c r="F24" s="60">
        <v>5707126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2853563</v>
      </c>
      <c r="Y24" s="60">
        <v>-2853563</v>
      </c>
      <c r="Z24" s="140">
        <v>-100</v>
      </c>
      <c r="AA24" s="155">
        <v>5707126</v>
      </c>
    </row>
    <row r="25" spans="1:27" ht="12.75">
      <c r="A25" s="291" t="s">
        <v>210</v>
      </c>
      <c r="B25" s="142"/>
      <c r="C25" s="62"/>
      <c r="D25" s="156"/>
      <c r="E25" s="60">
        <v>1850000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9623538</v>
      </c>
      <c r="F26" s="295">
        <f t="shared" si="3"/>
        <v>35781433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17890717</v>
      </c>
      <c r="Y26" s="295">
        <f t="shared" si="3"/>
        <v>-17890717</v>
      </c>
      <c r="Z26" s="296">
        <f>+IF(X26&lt;&gt;0,+(Y26/X26)*100,0)</f>
        <v>-100</v>
      </c>
      <c r="AA26" s="297">
        <f>SUM(AA21:AA25)</f>
        <v>35781433</v>
      </c>
    </row>
    <row r="27" spans="1:27" ht="12.75">
      <c r="A27" s="298" t="s">
        <v>212</v>
      </c>
      <c r="B27" s="147"/>
      <c r="C27" s="62"/>
      <c r="D27" s="156"/>
      <c r="E27" s="60">
        <v>800000</v>
      </c>
      <c r="F27" s="60">
        <v>800000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400000</v>
      </c>
      <c r="Y27" s="60">
        <v>-400000</v>
      </c>
      <c r="Z27" s="140">
        <v>-100</v>
      </c>
      <c r="AA27" s="155">
        <v>800000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700000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>
        <v>420000</v>
      </c>
      <c r="F33" s="82">
        <v>420000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210000</v>
      </c>
      <c r="Y33" s="82">
        <v>-210000</v>
      </c>
      <c r="Z33" s="270">
        <v>-100</v>
      </c>
      <c r="AA33" s="278">
        <v>420000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5329491</v>
      </c>
      <c r="D36" s="156">
        <f t="shared" si="4"/>
        <v>0</v>
      </c>
      <c r="E36" s="60">
        <f t="shared" si="4"/>
        <v>7056731</v>
      </c>
      <c r="F36" s="60">
        <f t="shared" si="4"/>
        <v>5703584</v>
      </c>
      <c r="G36" s="60">
        <f t="shared" si="4"/>
        <v>0</v>
      </c>
      <c r="H36" s="60">
        <f t="shared" si="4"/>
        <v>237137</v>
      </c>
      <c r="I36" s="60">
        <f t="shared" si="4"/>
        <v>614501</v>
      </c>
      <c r="J36" s="60">
        <f t="shared" si="4"/>
        <v>851638</v>
      </c>
      <c r="K36" s="60">
        <f t="shared" si="4"/>
        <v>585284</v>
      </c>
      <c r="L36" s="60">
        <f t="shared" si="4"/>
        <v>0</v>
      </c>
      <c r="M36" s="60">
        <f t="shared" si="4"/>
        <v>1660227</v>
      </c>
      <c r="N36" s="60">
        <f t="shared" si="4"/>
        <v>2245511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3097149</v>
      </c>
      <c r="X36" s="60">
        <f t="shared" si="4"/>
        <v>2851792</v>
      </c>
      <c r="Y36" s="60">
        <f t="shared" si="4"/>
        <v>245357</v>
      </c>
      <c r="Z36" s="140">
        <f aca="true" t="shared" si="5" ref="Z36:Z49">+IF(X36&lt;&gt;0,+(Y36/X36)*100,0)</f>
        <v>8.603607836756678</v>
      </c>
      <c r="AA36" s="155">
        <f>AA6+AA21</f>
        <v>5703584</v>
      </c>
    </row>
    <row r="37" spans="1:27" ht="12.75">
      <c r="A37" s="291" t="s">
        <v>207</v>
      </c>
      <c r="B37" s="142"/>
      <c r="C37" s="62">
        <f t="shared" si="4"/>
        <v>2213096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7703046</v>
      </c>
      <c r="D38" s="156">
        <f t="shared" si="4"/>
        <v>0</v>
      </c>
      <c r="E38" s="60">
        <f t="shared" si="4"/>
        <v>716807</v>
      </c>
      <c r="F38" s="60">
        <f t="shared" si="4"/>
        <v>24370723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330660</v>
      </c>
      <c r="L38" s="60">
        <f t="shared" si="4"/>
        <v>0</v>
      </c>
      <c r="M38" s="60">
        <f t="shared" si="4"/>
        <v>1491742</v>
      </c>
      <c r="N38" s="60">
        <f t="shared" si="4"/>
        <v>1822402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1822402</v>
      </c>
      <c r="X38" s="60">
        <f t="shared" si="4"/>
        <v>12185362</v>
      </c>
      <c r="Y38" s="60">
        <f t="shared" si="4"/>
        <v>-10362960</v>
      </c>
      <c r="Z38" s="140">
        <f t="shared" si="5"/>
        <v>-85.04433434148284</v>
      </c>
      <c r="AA38" s="155">
        <f>AA8+AA23</f>
        <v>24370723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5707126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2853563</v>
      </c>
      <c r="Y39" s="60">
        <f t="shared" si="4"/>
        <v>-2853563</v>
      </c>
      <c r="Z39" s="140">
        <f t="shared" si="5"/>
        <v>-100</v>
      </c>
      <c r="AA39" s="155">
        <f>AA9+AA24</f>
        <v>5707126</v>
      </c>
    </row>
    <row r="40" spans="1:27" ht="12.75">
      <c r="A40" s="291" t="s">
        <v>210</v>
      </c>
      <c r="B40" s="142"/>
      <c r="C40" s="62">
        <f t="shared" si="4"/>
        <v>769999</v>
      </c>
      <c r="D40" s="156">
        <f t="shared" si="4"/>
        <v>0</v>
      </c>
      <c r="E40" s="60">
        <f t="shared" si="4"/>
        <v>1850000</v>
      </c>
      <c r="F40" s="60">
        <f t="shared" si="4"/>
        <v>1850000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925000</v>
      </c>
      <c r="Y40" s="60">
        <f t="shared" si="4"/>
        <v>-925000</v>
      </c>
      <c r="Z40" s="140">
        <f t="shared" si="5"/>
        <v>-100</v>
      </c>
      <c r="AA40" s="155">
        <f>AA10+AA25</f>
        <v>1850000</v>
      </c>
    </row>
    <row r="41" spans="1:27" ht="12.75">
      <c r="A41" s="292" t="s">
        <v>211</v>
      </c>
      <c r="B41" s="142"/>
      <c r="C41" s="293">
        <f aca="true" t="shared" si="6" ref="C41:Y41">SUM(C36:C40)</f>
        <v>16015632</v>
      </c>
      <c r="D41" s="294">
        <f t="shared" si="6"/>
        <v>0</v>
      </c>
      <c r="E41" s="295">
        <f t="shared" si="6"/>
        <v>9623538</v>
      </c>
      <c r="F41" s="295">
        <f t="shared" si="6"/>
        <v>37631433</v>
      </c>
      <c r="G41" s="295">
        <f t="shared" si="6"/>
        <v>0</v>
      </c>
      <c r="H41" s="295">
        <f t="shared" si="6"/>
        <v>237137</v>
      </c>
      <c r="I41" s="295">
        <f t="shared" si="6"/>
        <v>614501</v>
      </c>
      <c r="J41" s="295">
        <f t="shared" si="6"/>
        <v>851638</v>
      </c>
      <c r="K41" s="295">
        <f t="shared" si="6"/>
        <v>915944</v>
      </c>
      <c r="L41" s="295">
        <f t="shared" si="6"/>
        <v>0</v>
      </c>
      <c r="M41" s="295">
        <f t="shared" si="6"/>
        <v>3151969</v>
      </c>
      <c r="N41" s="295">
        <f t="shared" si="6"/>
        <v>4067913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4919551</v>
      </c>
      <c r="X41" s="295">
        <f t="shared" si="6"/>
        <v>18815717</v>
      </c>
      <c r="Y41" s="295">
        <f t="shared" si="6"/>
        <v>-13896166</v>
      </c>
      <c r="Z41" s="296">
        <f t="shared" si="5"/>
        <v>-73.85403383777509</v>
      </c>
      <c r="AA41" s="297">
        <f>SUM(AA36:AA40)</f>
        <v>37631433</v>
      </c>
    </row>
    <row r="42" spans="1:27" ht="12.75">
      <c r="A42" s="298" t="s">
        <v>212</v>
      </c>
      <c r="B42" s="136"/>
      <c r="C42" s="95">
        <f aca="true" t="shared" si="7" ref="C42:Y48">C12+C27</f>
        <v>414681</v>
      </c>
      <c r="D42" s="129">
        <f t="shared" si="7"/>
        <v>0</v>
      </c>
      <c r="E42" s="54">
        <f t="shared" si="7"/>
        <v>7917962</v>
      </c>
      <c r="F42" s="54">
        <f t="shared" si="7"/>
        <v>3529953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1764977</v>
      </c>
      <c r="Y42" s="54">
        <f t="shared" si="7"/>
        <v>-1764977</v>
      </c>
      <c r="Z42" s="184">
        <f t="shared" si="5"/>
        <v>-100</v>
      </c>
      <c r="AA42" s="130">
        <f aca="true" t="shared" si="8" ref="AA42:AA48">AA12+AA27</f>
        <v>3529953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14039</v>
      </c>
      <c r="D45" s="129">
        <f t="shared" si="7"/>
        <v>0</v>
      </c>
      <c r="E45" s="54">
        <f t="shared" si="7"/>
        <v>1745310</v>
      </c>
      <c r="F45" s="54">
        <f t="shared" si="7"/>
        <v>1745000</v>
      </c>
      <c r="G45" s="54">
        <f t="shared" si="7"/>
        <v>138000</v>
      </c>
      <c r="H45" s="54">
        <f t="shared" si="7"/>
        <v>0</v>
      </c>
      <c r="I45" s="54">
        <f t="shared" si="7"/>
        <v>1193</v>
      </c>
      <c r="J45" s="54">
        <f t="shared" si="7"/>
        <v>139193</v>
      </c>
      <c r="K45" s="54">
        <f t="shared" si="7"/>
        <v>10412</v>
      </c>
      <c r="L45" s="54">
        <f t="shared" si="7"/>
        <v>33460</v>
      </c>
      <c r="M45" s="54">
        <f t="shared" si="7"/>
        <v>0</v>
      </c>
      <c r="N45" s="54">
        <f t="shared" si="7"/>
        <v>43872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183065</v>
      </c>
      <c r="X45" s="54">
        <f t="shared" si="7"/>
        <v>872500</v>
      </c>
      <c r="Y45" s="54">
        <f t="shared" si="7"/>
        <v>-689435</v>
      </c>
      <c r="Z45" s="184">
        <f t="shared" si="5"/>
        <v>-79.01833810888252</v>
      </c>
      <c r="AA45" s="130">
        <f t="shared" si="8"/>
        <v>1745000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420000</v>
      </c>
      <c r="F48" s="54">
        <f t="shared" si="7"/>
        <v>420000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210000</v>
      </c>
      <c r="Y48" s="54">
        <f t="shared" si="7"/>
        <v>-210000</v>
      </c>
      <c r="Z48" s="184">
        <f t="shared" si="5"/>
        <v>-100</v>
      </c>
      <c r="AA48" s="130">
        <f t="shared" si="8"/>
        <v>420000</v>
      </c>
    </row>
    <row r="49" spans="1:27" ht="12.75">
      <c r="A49" s="308" t="s">
        <v>221</v>
      </c>
      <c r="B49" s="149"/>
      <c r="C49" s="239">
        <f aca="true" t="shared" si="9" ref="C49:Y49">SUM(C41:C48)</f>
        <v>16444352</v>
      </c>
      <c r="D49" s="218">
        <f t="shared" si="9"/>
        <v>0</v>
      </c>
      <c r="E49" s="220">
        <f t="shared" si="9"/>
        <v>19706810</v>
      </c>
      <c r="F49" s="220">
        <f t="shared" si="9"/>
        <v>43326386</v>
      </c>
      <c r="G49" s="220">
        <f t="shared" si="9"/>
        <v>138000</v>
      </c>
      <c r="H49" s="220">
        <f t="shared" si="9"/>
        <v>237137</v>
      </c>
      <c r="I49" s="220">
        <f t="shared" si="9"/>
        <v>615694</v>
      </c>
      <c r="J49" s="220">
        <f t="shared" si="9"/>
        <v>990831</v>
      </c>
      <c r="K49" s="220">
        <f t="shared" si="9"/>
        <v>926356</v>
      </c>
      <c r="L49" s="220">
        <f t="shared" si="9"/>
        <v>33460</v>
      </c>
      <c r="M49" s="220">
        <f t="shared" si="9"/>
        <v>3151969</v>
      </c>
      <c r="N49" s="220">
        <f t="shared" si="9"/>
        <v>4111785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5102616</v>
      </c>
      <c r="X49" s="220">
        <f t="shared" si="9"/>
        <v>21663194</v>
      </c>
      <c r="Y49" s="220">
        <f t="shared" si="9"/>
        <v>-16560578</v>
      </c>
      <c r="Z49" s="221">
        <f t="shared" si="5"/>
        <v>-76.44568940295692</v>
      </c>
      <c r="AA49" s="222">
        <f>SUM(AA41:AA48)</f>
        <v>43326386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8348538</v>
      </c>
      <c r="F51" s="54">
        <f t="shared" si="10"/>
        <v>8348538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4174269</v>
      </c>
      <c r="Y51" s="54">
        <f t="shared" si="10"/>
        <v>-4174269</v>
      </c>
      <c r="Z51" s="184">
        <f>+IF(X51&lt;&gt;0,+(Y51/X51)*100,0)</f>
        <v>-100</v>
      </c>
      <c r="AA51" s="130">
        <f>SUM(AA57:AA61)</f>
        <v>8348538</v>
      </c>
    </row>
    <row r="52" spans="1:27" ht="12.75">
      <c r="A52" s="310" t="s">
        <v>206</v>
      </c>
      <c r="B52" s="142"/>
      <c r="C52" s="62"/>
      <c r="D52" s="156"/>
      <c r="E52" s="60">
        <v>800000</v>
      </c>
      <c r="F52" s="60">
        <v>800000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400000</v>
      </c>
      <c r="Y52" s="60">
        <v>-400000</v>
      </c>
      <c r="Z52" s="140">
        <v>-100</v>
      </c>
      <c r="AA52" s="155">
        <v>800000</v>
      </c>
    </row>
    <row r="53" spans="1:27" ht="12.75">
      <c r="A53" s="310" t="s">
        <v>207</v>
      </c>
      <c r="B53" s="142"/>
      <c r="C53" s="62"/>
      <c r="D53" s="156"/>
      <c r="E53" s="60">
        <v>500000</v>
      </c>
      <c r="F53" s="60">
        <v>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250000</v>
      </c>
      <c r="Y53" s="60">
        <v>-250000</v>
      </c>
      <c r="Z53" s="140">
        <v>-100</v>
      </c>
      <c r="AA53" s="155">
        <v>500000</v>
      </c>
    </row>
    <row r="54" spans="1:27" ht="12.75">
      <c r="A54" s="310" t="s">
        <v>208</v>
      </c>
      <c r="B54" s="142"/>
      <c r="C54" s="62"/>
      <c r="D54" s="156"/>
      <c r="E54" s="60">
        <v>3126360</v>
      </c>
      <c r="F54" s="60">
        <v>3126360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1563180</v>
      </c>
      <c r="Y54" s="60">
        <v>-1563180</v>
      </c>
      <c r="Z54" s="140">
        <v>-100</v>
      </c>
      <c r="AA54" s="155">
        <v>3126360</v>
      </c>
    </row>
    <row r="55" spans="1:27" ht="12.75">
      <c r="A55" s="310" t="s">
        <v>209</v>
      </c>
      <c r="B55" s="142"/>
      <c r="C55" s="62"/>
      <c r="D55" s="156"/>
      <c r="E55" s="60">
        <v>1126710</v>
      </c>
      <c r="F55" s="60">
        <v>1126710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563355</v>
      </c>
      <c r="Y55" s="60">
        <v>-563355</v>
      </c>
      <c r="Z55" s="140">
        <v>-100</v>
      </c>
      <c r="AA55" s="155">
        <v>1126710</v>
      </c>
    </row>
    <row r="56" spans="1:27" ht="12.75">
      <c r="A56" s="310" t="s">
        <v>210</v>
      </c>
      <c r="B56" s="142"/>
      <c r="C56" s="62"/>
      <c r="D56" s="156"/>
      <c r="E56" s="60">
        <v>120000</v>
      </c>
      <c r="F56" s="60">
        <v>120000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60000</v>
      </c>
      <c r="Y56" s="60">
        <v>-60000</v>
      </c>
      <c r="Z56" s="140">
        <v>-100</v>
      </c>
      <c r="AA56" s="155">
        <v>120000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5673070</v>
      </c>
      <c r="F57" s="295">
        <f t="shared" si="11"/>
        <v>5673070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2836535</v>
      </c>
      <c r="Y57" s="295">
        <f t="shared" si="11"/>
        <v>-2836535</v>
      </c>
      <c r="Z57" s="296">
        <f>+IF(X57&lt;&gt;0,+(Y57/X57)*100,0)</f>
        <v>-100</v>
      </c>
      <c r="AA57" s="297">
        <f>SUM(AA52:AA56)</f>
        <v>5673070</v>
      </c>
    </row>
    <row r="58" spans="1:27" ht="12.75">
      <c r="A58" s="311" t="s">
        <v>212</v>
      </c>
      <c r="B58" s="136"/>
      <c r="C58" s="62"/>
      <c r="D58" s="156"/>
      <c r="E58" s="60">
        <v>664310</v>
      </c>
      <c r="F58" s="60">
        <v>664310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332155</v>
      </c>
      <c r="Y58" s="60">
        <v>-332155</v>
      </c>
      <c r="Z58" s="140">
        <v>-100</v>
      </c>
      <c r="AA58" s="155">
        <v>664310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2011158</v>
      </c>
      <c r="F61" s="60">
        <v>2011158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1005579</v>
      </c>
      <c r="Y61" s="60">
        <v>-1005579</v>
      </c>
      <c r="Z61" s="140">
        <v>-100</v>
      </c>
      <c r="AA61" s="155">
        <v>2011158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45217</v>
      </c>
      <c r="H66" s="275">
        <v>111694</v>
      </c>
      <c r="I66" s="275">
        <v>63321</v>
      </c>
      <c r="J66" s="275">
        <v>220232</v>
      </c>
      <c r="K66" s="275">
        <v>80076</v>
      </c>
      <c r="L66" s="275">
        <v>84422</v>
      </c>
      <c r="M66" s="275">
        <v>152070</v>
      </c>
      <c r="N66" s="275">
        <v>316568</v>
      </c>
      <c r="O66" s="275"/>
      <c r="P66" s="275"/>
      <c r="Q66" s="275"/>
      <c r="R66" s="275"/>
      <c r="S66" s="275"/>
      <c r="T66" s="275"/>
      <c r="U66" s="275"/>
      <c r="V66" s="275"/>
      <c r="W66" s="275">
        <v>536800</v>
      </c>
      <c r="X66" s="275"/>
      <c r="Y66" s="275">
        <v>536800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8348538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8348538</v>
      </c>
      <c r="F69" s="220">
        <f t="shared" si="12"/>
        <v>0</v>
      </c>
      <c r="G69" s="220">
        <f t="shared" si="12"/>
        <v>45217</v>
      </c>
      <c r="H69" s="220">
        <f t="shared" si="12"/>
        <v>111694</v>
      </c>
      <c r="I69" s="220">
        <f t="shared" si="12"/>
        <v>63321</v>
      </c>
      <c r="J69" s="220">
        <f t="shared" si="12"/>
        <v>220232</v>
      </c>
      <c r="K69" s="220">
        <f t="shared" si="12"/>
        <v>80076</v>
      </c>
      <c r="L69" s="220">
        <f t="shared" si="12"/>
        <v>84422</v>
      </c>
      <c r="M69" s="220">
        <f t="shared" si="12"/>
        <v>152070</v>
      </c>
      <c r="N69" s="220">
        <f t="shared" si="12"/>
        <v>316568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536800</v>
      </c>
      <c r="X69" s="220">
        <f t="shared" si="12"/>
        <v>0</v>
      </c>
      <c r="Y69" s="220">
        <f t="shared" si="12"/>
        <v>536800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16015632</v>
      </c>
      <c r="D5" s="357">
        <f t="shared" si="0"/>
        <v>0</v>
      </c>
      <c r="E5" s="356">
        <f t="shared" si="0"/>
        <v>0</v>
      </c>
      <c r="F5" s="358">
        <f t="shared" si="0"/>
        <v>1850000</v>
      </c>
      <c r="G5" s="358">
        <f t="shared" si="0"/>
        <v>0</v>
      </c>
      <c r="H5" s="356">
        <f t="shared" si="0"/>
        <v>237137</v>
      </c>
      <c r="I5" s="356">
        <f t="shared" si="0"/>
        <v>614501</v>
      </c>
      <c r="J5" s="358">
        <f t="shared" si="0"/>
        <v>851638</v>
      </c>
      <c r="K5" s="358">
        <f t="shared" si="0"/>
        <v>915944</v>
      </c>
      <c r="L5" s="356">
        <f t="shared" si="0"/>
        <v>0</v>
      </c>
      <c r="M5" s="356">
        <f t="shared" si="0"/>
        <v>3151969</v>
      </c>
      <c r="N5" s="358">
        <f t="shared" si="0"/>
        <v>4067913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4919551</v>
      </c>
      <c r="X5" s="356">
        <f t="shared" si="0"/>
        <v>925000</v>
      </c>
      <c r="Y5" s="358">
        <f t="shared" si="0"/>
        <v>3994551</v>
      </c>
      <c r="Z5" s="359">
        <f>+IF(X5&lt;&gt;0,+(Y5/X5)*100,0)</f>
        <v>431.8433513513513</v>
      </c>
      <c r="AA5" s="360">
        <f>+AA6+AA8+AA11+AA13+AA15</f>
        <v>1850000</v>
      </c>
    </row>
    <row r="6" spans="1:27" ht="12.75">
      <c r="A6" s="361" t="s">
        <v>206</v>
      </c>
      <c r="B6" s="142"/>
      <c r="C6" s="60">
        <f>+C7</f>
        <v>5329491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237137</v>
      </c>
      <c r="I6" s="60">
        <f t="shared" si="1"/>
        <v>614501</v>
      </c>
      <c r="J6" s="59">
        <f t="shared" si="1"/>
        <v>851638</v>
      </c>
      <c r="K6" s="59">
        <f t="shared" si="1"/>
        <v>585284</v>
      </c>
      <c r="L6" s="60">
        <f t="shared" si="1"/>
        <v>0</v>
      </c>
      <c r="M6" s="60">
        <f t="shared" si="1"/>
        <v>1660227</v>
      </c>
      <c r="N6" s="59">
        <f t="shared" si="1"/>
        <v>2245511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3097149</v>
      </c>
      <c r="X6" s="60">
        <f t="shared" si="1"/>
        <v>0</v>
      </c>
      <c r="Y6" s="59">
        <f t="shared" si="1"/>
        <v>3097149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5329491</v>
      </c>
      <c r="D7" s="340"/>
      <c r="E7" s="60"/>
      <c r="F7" s="59"/>
      <c r="G7" s="59"/>
      <c r="H7" s="60">
        <v>237137</v>
      </c>
      <c r="I7" s="60">
        <v>614501</v>
      </c>
      <c r="J7" s="59">
        <v>851638</v>
      </c>
      <c r="K7" s="59">
        <v>585284</v>
      </c>
      <c r="L7" s="60"/>
      <c r="M7" s="60">
        <v>1660227</v>
      </c>
      <c r="N7" s="59">
        <v>2245511</v>
      </c>
      <c r="O7" s="59"/>
      <c r="P7" s="60"/>
      <c r="Q7" s="60"/>
      <c r="R7" s="59"/>
      <c r="S7" s="59"/>
      <c r="T7" s="60"/>
      <c r="U7" s="60"/>
      <c r="V7" s="59"/>
      <c r="W7" s="59">
        <v>3097149</v>
      </c>
      <c r="X7" s="60"/>
      <c r="Y7" s="59">
        <v>3097149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2213096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2213096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7703046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330660</v>
      </c>
      <c r="L11" s="362">
        <f t="shared" si="3"/>
        <v>0</v>
      </c>
      <c r="M11" s="362">
        <f t="shared" si="3"/>
        <v>1491742</v>
      </c>
      <c r="N11" s="364">
        <f t="shared" si="3"/>
        <v>1822402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1822402</v>
      </c>
      <c r="X11" s="362">
        <f t="shared" si="3"/>
        <v>0</v>
      </c>
      <c r="Y11" s="364">
        <f t="shared" si="3"/>
        <v>1822402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7703046</v>
      </c>
      <c r="D12" s="340"/>
      <c r="E12" s="60"/>
      <c r="F12" s="59"/>
      <c r="G12" s="59"/>
      <c r="H12" s="60"/>
      <c r="I12" s="60"/>
      <c r="J12" s="59"/>
      <c r="K12" s="59">
        <v>330660</v>
      </c>
      <c r="L12" s="60"/>
      <c r="M12" s="60">
        <v>1491742</v>
      </c>
      <c r="N12" s="59">
        <v>1822402</v>
      </c>
      <c r="O12" s="59"/>
      <c r="P12" s="60"/>
      <c r="Q12" s="60"/>
      <c r="R12" s="59"/>
      <c r="S12" s="59"/>
      <c r="T12" s="60"/>
      <c r="U12" s="60"/>
      <c r="V12" s="59"/>
      <c r="W12" s="59">
        <v>1822402</v>
      </c>
      <c r="X12" s="60"/>
      <c r="Y12" s="59">
        <v>1822402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769999</v>
      </c>
      <c r="D15" s="340">
        <f t="shared" si="5"/>
        <v>0</v>
      </c>
      <c r="E15" s="60">
        <f t="shared" si="5"/>
        <v>0</v>
      </c>
      <c r="F15" s="59">
        <f t="shared" si="5"/>
        <v>1850000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925000</v>
      </c>
      <c r="Y15" s="59">
        <f t="shared" si="5"/>
        <v>-925000</v>
      </c>
      <c r="Z15" s="61">
        <f>+IF(X15&lt;&gt;0,+(Y15/X15)*100,0)</f>
        <v>-100</v>
      </c>
      <c r="AA15" s="62">
        <f>SUM(AA16:AA20)</f>
        <v>1850000</v>
      </c>
    </row>
    <row r="16" spans="1:27" ht="12.75">
      <c r="A16" s="291" t="s">
        <v>235</v>
      </c>
      <c r="B16" s="300"/>
      <c r="C16" s="60"/>
      <c r="D16" s="340"/>
      <c r="E16" s="60"/>
      <c r="F16" s="59">
        <v>1850000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925000</v>
      </c>
      <c r="Y16" s="59">
        <v>-925000</v>
      </c>
      <c r="Z16" s="61">
        <v>-100</v>
      </c>
      <c r="AA16" s="62">
        <v>1850000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769999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414681</v>
      </c>
      <c r="D22" s="344">
        <f t="shared" si="6"/>
        <v>0</v>
      </c>
      <c r="E22" s="343">
        <f t="shared" si="6"/>
        <v>7117962</v>
      </c>
      <c r="F22" s="345">
        <f t="shared" si="6"/>
        <v>2729953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1364977</v>
      </c>
      <c r="Y22" s="345">
        <f t="shared" si="6"/>
        <v>-1364977</v>
      </c>
      <c r="Z22" s="336">
        <f>+IF(X22&lt;&gt;0,+(Y22/X22)*100,0)</f>
        <v>-100</v>
      </c>
      <c r="AA22" s="350">
        <f>SUM(AA23:AA32)</f>
        <v>2729953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140950</v>
      </c>
      <c r="D25" s="340"/>
      <c r="E25" s="60">
        <v>6637962</v>
      </c>
      <c r="F25" s="59">
        <v>2249953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1124977</v>
      </c>
      <c r="Y25" s="59">
        <v>-1124977</v>
      </c>
      <c r="Z25" s="61">
        <v>-100</v>
      </c>
      <c r="AA25" s="62">
        <v>2249953</v>
      </c>
    </row>
    <row r="26" spans="1:27" ht="12.75">
      <c r="A26" s="361" t="s">
        <v>241</v>
      </c>
      <c r="B26" s="302"/>
      <c r="C26" s="362">
        <v>273731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480000</v>
      </c>
      <c r="F32" s="59">
        <v>480000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240000</v>
      </c>
      <c r="Y32" s="59">
        <v>-240000</v>
      </c>
      <c r="Z32" s="61">
        <v>-100</v>
      </c>
      <c r="AA32" s="62">
        <v>480000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14039</v>
      </c>
      <c r="D40" s="344">
        <f t="shared" si="9"/>
        <v>0</v>
      </c>
      <c r="E40" s="343">
        <f t="shared" si="9"/>
        <v>1045310</v>
      </c>
      <c r="F40" s="345">
        <f t="shared" si="9"/>
        <v>1745000</v>
      </c>
      <c r="G40" s="345">
        <f t="shared" si="9"/>
        <v>138000</v>
      </c>
      <c r="H40" s="343">
        <f t="shared" si="9"/>
        <v>0</v>
      </c>
      <c r="I40" s="343">
        <f t="shared" si="9"/>
        <v>1193</v>
      </c>
      <c r="J40" s="345">
        <f t="shared" si="9"/>
        <v>139193</v>
      </c>
      <c r="K40" s="345">
        <f t="shared" si="9"/>
        <v>10412</v>
      </c>
      <c r="L40" s="343">
        <f t="shared" si="9"/>
        <v>33460</v>
      </c>
      <c r="M40" s="343">
        <f t="shared" si="9"/>
        <v>0</v>
      </c>
      <c r="N40" s="345">
        <f t="shared" si="9"/>
        <v>43872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183065</v>
      </c>
      <c r="X40" s="343">
        <f t="shared" si="9"/>
        <v>872500</v>
      </c>
      <c r="Y40" s="345">
        <f t="shared" si="9"/>
        <v>-689435</v>
      </c>
      <c r="Z40" s="336">
        <f>+IF(X40&lt;&gt;0,+(Y40/X40)*100,0)</f>
        <v>-79.01833810888252</v>
      </c>
      <c r="AA40" s="350">
        <f>SUM(AA41:AA49)</f>
        <v>1745000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>
        <v>138000</v>
      </c>
      <c r="H43" s="305"/>
      <c r="I43" s="305"/>
      <c r="J43" s="370">
        <v>138000</v>
      </c>
      <c r="K43" s="370"/>
      <c r="L43" s="305">
        <v>20500</v>
      </c>
      <c r="M43" s="305"/>
      <c r="N43" s="370">
        <v>20500</v>
      </c>
      <c r="O43" s="370"/>
      <c r="P43" s="305"/>
      <c r="Q43" s="305"/>
      <c r="R43" s="370"/>
      <c r="S43" s="370"/>
      <c r="T43" s="305"/>
      <c r="U43" s="305"/>
      <c r="V43" s="370"/>
      <c r="W43" s="370">
        <v>158500</v>
      </c>
      <c r="X43" s="305"/>
      <c r="Y43" s="370">
        <v>158500</v>
      </c>
      <c r="Z43" s="371"/>
      <c r="AA43" s="303"/>
    </row>
    <row r="44" spans="1:27" ht="12.75">
      <c r="A44" s="361" t="s">
        <v>252</v>
      </c>
      <c r="B44" s="136"/>
      <c r="C44" s="60">
        <v>14039</v>
      </c>
      <c r="D44" s="368"/>
      <c r="E44" s="54">
        <v>1045310</v>
      </c>
      <c r="F44" s="53">
        <v>383000</v>
      </c>
      <c r="G44" s="53"/>
      <c r="H44" s="54"/>
      <c r="I44" s="54">
        <v>1193</v>
      </c>
      <c r="J44" s="53">
        <v>1193</v>
      </c>
      <c r="K44" s="53">
        <v>2853</v>
      </c>
      <c r="L44" s="54"/>
      <c r="M44" s="54"/>
      <c r="N44" s="53">
        <v>2853</v>
      </c>
      <c r="O44" s="53"/>
      <c r="P44" s="54"/>
      <c r="Q44" s="54"/>
      <c r="R44" s="53"/>
      <c r="S44" s="53"/>
      <c r="T44" s="54"/>
      <c r="U44" s="54"/>
      <c r="V44" s="53"/>
      <c r="W44" s="53">
        <v>4046</v>
      </c>
      <c r="X44" s="54">
        <v>191500</v>
      </c>
      <c r="Y44" s="53">
        <v>-187454</v>
      </c>
      <c r="Z44" s="94">
        <v>-97.89</v>
      </c>
      <c r="AA44" s="95">
        <v>383000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>
        <v>700000</v>
      </c>
      <c r="G48" s="53"/>
      <c r="H48" s="54"/>
      <c r="I48" s="54"/>
      <c r="J48" s="53"/>
      <c r="K48" s="53"/>
      <c r="L48" s="54">
        <v>12960</v>
      </c>
      <c r="M48" s="54"/>
      <c r="N48" s="53">
        <v>12960</v>
      </c>
      <c r="O48" s="53"/>
      <c r="P48" s="54"/>
      <c r="Q48" s="54"/>
      <c r="R48" s="53"/>
      <c r="S48" s="53"/>
      <c r="T48" s="54"/>
      <c r="U48" s="54"/>
      <c r="V48" s="53"/>
      <c r="W48" s="53">
        <v>12960</v>
      </c>
      <c r="X48" s="54">
        <v>350000</v>
      </c>
      <c r="Y48" s="53">
        <v>-337040</v>
      </c>
      <c r="Z48" s="94">
        <v>-96.3</v>
      </c>
      <c r="AA48" s="95">
        <v>700000</v>
      </c>
    </row>
    <row r="49" spans="1:27" ht="12.75">
      <c r="A49" s="361" t="s">
        <v>93</v>
      </c>
      <c r="B49" s="136"/>
      <c r="C49" s="54"/>
      <c r="D49" s="368"/>
      <c r="E49" s="54"/>
      <c r="F49" s="53">
        <v>662000</v>
      </c>
      <c r="G49" s="53"/>
      <c r="H49" s="54"/>
      <c r="I49" s="54"/>
      <c r="J49" s="53"/>
      <c r="K49" s="53">
        <v>7559</v>
      </c>
      <c r="L49" s="54"/>
      <c r="M49" s="54"/>
      <c r="N49" s="53">
        <v>7559</v>
      </c>
      <c r="O49" s="53"/>
      <c r="P49" s="54"/>
      <c r="Q49" s="54"/>
      <c r="R49" s="53"/>
      <c r="S49" s="53"/>
      <c r="T49" s="54"/>
      <c r="U49" s="54"/>
      <c r="V49" s="53"/>
      <c r="W49" s="53">
        <v>7559</v>
      </c>
      <c r="X49" s="54">
        <v>331000</v>
      </c>
      <c r="Y49" s="53">
        <v>-323441</v>
      </c>
      <c r="Z49" s="94">
        <v>-97.72</v>
      </c>
      <c r="AA49" s="95">
        <v>662000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16444352</v>
      </c>
      <c r="D60" s="346">
        <f t="shared" si="14"/>
        <v>0</v>
      </c>
      <c r="E60" s="219">
        <f t="shared" si="14"/>
        <v>8163272</v>
      </c>
      <c r="F60" s="264">
        <f t="shared" si="14"/>
        <v>6324953</v>
      </c>
      <c r="G60" s="264">
        <f t="shared" si="14"/>
        <v>138000</v>
      </c>
      <c r="H60" s="219">
        <f t="shared" si="14"/>
        <v>237137</v>
      </c>
      <c r="I60" s="219">
        <f t="shared" si="14"/>
        <v>615694</v>
      </c>
      <c r="J60" s="264">
        <f t="shared" si="14"/>
        <v>990831</v>
      </c>
      <c r="K60" s="264">
        <f t="shared" si="14"/>
        <v>926356</v>
      </c>
      <c r="L60" s="219">
        <f t="shared" si="14"/>
        <v>33460</v>
      </c>
      <c r="M60" s="219">
        <f t="shared" si="14"/>
        <v>3151969</v>
      </c>
      <c r="N60" s="264">
        <f t="shared" si="14"/>
        <v>4111785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5102616</v>
      </c>
      <c r="X60" s="219">
        <f t="shared" si="14"/>
        <v>3162477</v>
      </c>
      <c r="Y60" s="264">
        <f t="shared" si="14"/>
        <v>1940139</v>
      </c>
      <c r="Z60" s="337">
        <f>+IF(X60&lt;&gt;0,+(Y60/X60)*100,0)</f>
        <v>61.3487149471759</v>
      </c>
      <c r="AA60" s="232">
        <f>+AA57+AA54+AA51+AA40+AA37+AA34+AA22+AA5</f>
        <v>6324953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9623538</v>
      </c>
      <c r="F5" s="358">
        <f t="shared" si="0"/>
        <v>35781433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17890717</v>
      </c>
      <c r="Y5" s="358">
        <f t="shared" si="0"/>
        <v>-17890717</v>
      </c>
      <c r="Z5" s="359">
        <f>+IF(X5&lt;&gt;0,+(Y5/X5)*100,0)</f>
        <v>-100</v>
      </c>
      <c r="AA5" s="360">
        <f>+AA6+AA8+AA11+AA13+AA15</f>
        <v>35781433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7056731</v>
      </c>
      <c r="F6" s="59">
        <f t="shared" si="1"/>
        <v>5703584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2851792</v>
      </c>
      <c r="Y6" s="59">
        <f t="shared" si="1"/>
        <v>-2851792</v>
      </c>
      <c r="Z6" s="61">
        <f>+IF(X6&lt;&gt;0,+(Y6/X6)*100,0)</f>
        <v>-100</v>
      </c>
      <c r="AA6" s="62">
        <f t="shared" si="1"/>
        <v>5703584</v>
      </c>
    </row>
    <row r="7" spans="1:27" ht="12.75">
      <c r="A7" s="291" t="s">
        <v>230</v>
      </c>
      <c r="B7" s="142"/>
      <c r="C7" s="60"/>
      <c r="D7" s="340"/>
      <c r="E7" s="60">
        <v>7056731</v>
      </c>
      <c r="F7" s="59">
        <v>5703584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2851792</v>
      </c>
      <c r="Y7" s="59">
        <v>-2851792</v>
      </c>
      <c r="Z7" s="61">
        <v>-100</v>
      </c>
      <c r="AA7" s="62">
        <v>5703584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716807</v>
      </c>
      <c r="F11" s="364">
        <f t="shared" si="3"/>
        <v>24370723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12185362</v>
      </c>
      <c r="Y11" s="364">
        <f t="shared" si="3"/>
        <v>-12185362</v>
      </c>
      <c r="Z11" s="365">
        <f>+IF(X11&lt;&gt;0,+(Y11/X11)*100,0)</f>
        <v>-100</v>
      </c>
      <c r="AA11" s="366">
        <f t="shared" si="3"/>
        <v>24370723</v>
      </c>
    </row>
    <row r="12" spans="1:27" ht="12.75">
      <c r="A12" s="291" t="s">
        <v>233</v>
      </c>
      <c r="B12" s="136"/>
      <c r="C12" s="60"/>
      <c r="D12" s="340"/>
      <c r="E12" s="60">
        <v>716807</v>
      </c>
      <c r="F12" s="59">
        <v>24370723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12185362</v>
      </c>
      <c r="Y12" s="59">
        <v>-12185362</v>
      </c>
      <c r="Z12" s="61">
        <v>-100</v>
      </c>
      <c r="AA12" s="62">
        <v>24370723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5707126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2853563</v>
      </c>
      <c r="Y13" s="342">
        <f t="shared" si="4"/>
        <v>-2853563</v>
      </c>
      <c r="Z13" s="335">
        <f>+IF(X13&lt;&gt;0,+(Y13/X13)*100,0)</f>
        <v>-100</v>
      </c>
      <c r="AA13" s="273">
        <f t="shared" si="4"/>
        <v>5707126</v>
      </c>
    </row>
    <row r="14" spans="1:27" ht="12.75">
      <c r="A14" s="291" t="s">
        <v>234</v>
      </c>
      <c r="B14" s="136"/>
      <c r="C14" s="60"/>
      <c r="D14" s="340"/>
      <c r="E14" s="60"/>
      <c r="F14" s="59">
        <v>5707126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2853563</v>
      </c>
      <c r="Y14" s="59">
        <v>-2853563</v>
      </c>
      <c r="Z14" s="61">
        <v>-100</v>
      </c>
      <c r="AA14" s="62">
        <v>5707126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>
        <v>1850000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800000</v>
      </c>
      <c r="F22" s="345">
        <f t="shared" si="6"/>
        <v>800000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400000</v>
      </c>
      <c r="Y22" s="345">
        <f t="shared" si="6"/>
        <v>-400000</v>
      </c>
      <c r="Z22" s="336">
        <f>+IF(X22&lt;&gt;0,+(Y22/X22)*100,0)</f>
        <v>-100</v>
      </c>
      <c r="AA22" s="350">
        <f>SUM(AA23:AA32)</f>
        <v>800000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800000</v>
      </c>
      <c r="F25" s="59">
        <v>800000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400000</v>
      </c>
      <c r="Y25" s="59">
        <v>-400000</v>
      </c>
      <c r="Z25" s="61">
        <v>-100</v>
      </c>
      <c r="AA25" s="62">
        <v>800000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700000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420000</v>
      </c>
      <c r="F57" s="345">
        <f t="shared" si="13"/>
        <v>420000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210000</v>
      </c>
      <c r="Y57" s="345">
        <f t="shared" si="13"/>
        <v>-210000</v>
      </c>
      <c r="Z57" s="336">
        <f>+IF(X57&lt;&gt;0,+(Y57/X57)*100,0)</f>
        <v>-100</v>
      </c>
      <c r="AA57" s="350">
        <f t="shared" si="13"/>
        <v>420000</v>
      </c>
    </row>
    <row r="58" spans="1:27" ht="12.75">
      <c r="A58" s="361" t="s">
        <v>218</v>
      </c>
      <c r="B58" s="136"/>
      <c r="C58" s="60"/>
      <c r="D58" s="340"/>
      <c r="E58" s="60">
        <v>420000</v>
      </c>
      <c r="F58" s="59">
        <v>420000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210000</v>
      </c>
      <c r="Y58" s="59">
        <v>-210000</v>
      </c>
      <c r="Z58" s="61">
        <v>-100</v>
      </c>
      <c r="AA58" s="62">
        <v>420000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11543538</v>
      </c>
      <c r="F60" s="264">
        <f t="shared" si="14"/>
        <v>37001433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18500717</v>
      </c>
      <c r="Y60" s="264">
        <f t="shared" si="14"/>
        <v>-18500717</v>
      </c>
      <c r="Z60" s="337">
        <f>+IF(X60&lt;&gt;0,+(Y60/X60)*100,0)</f>
        <v>-100</v>
      </c>
      <c r="AA60" s="232">
        <f>+AA57+AA54+AA51+AA40+AA37+AA34+AA22+AA5</f>
        <v>37001433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2019-01-31T12:48:06Z</dcterms:created>
  <dcterms:modified xsi:type="dcterms:W3CDTF">2019-01-31T12:48:10Z</dcterms:modified>
  <cp:category/>
  <cp:version/>
  <cp:contentType/>
  <cp:contentStatus/>
</cp:coreProperties>
</file>