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<sst xmlns="http://schemas.openxmlformats.org/spreadsheetml/2006/main" count="859" uniqueCount="304">
  <si>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Mbhashe(EC121)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</si>
  <si>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</si>
  <si>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</si>
  <si>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</si>
  <si>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</si>
  <si>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</si>
  <si>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</si>
  <si>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</si>
  <si>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</si>
  <si>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</si>
  <si>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</si>
  <si>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</si>
  <si>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</si>
  <si>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</si>
  <si>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</si>
  <si>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</si>
  <si>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</si>
  <si>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</si>
  <si>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</si>
  <si>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</si>
  <si>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</si>
  <si>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</si>
  <si>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</si>
  <si>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</si>
  <si>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</si>
  <si>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</si>
  <si>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</si>
  <si>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</si>
  <si>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</si>
  <si>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</si>
  <si>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</si>
  <si>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</si>
  <si>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</si>
  <si>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</si>
  <si>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</si>
  <si>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</si>
  <si>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</si>
  <si>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</si>
  <si>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</si>
  <si>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</si>
  <si>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</si>
  <si>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</si>
  <si>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</si>
  <si>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</si>
  <si>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</si>
  <si>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</si>
  <si>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</si>
  <si>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</si>
  <si>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</si>
  <si>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</si>
  <si>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</si>
  <si>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</si>
  <si>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</si>
  <si>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</si>
  <si>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</si>
  <si>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</si>
  <si>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</si>
  <si>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</si>
  <si>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</si>
  <si>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</si>
  <si>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</si>
  <si>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</si>
  <si>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</si>
  <si>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</si>
  <si>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</si>
  <si>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</si>
  <si>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</si>
  <si>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</si>
  <si>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</si>
  <si>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</si>
  <si>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Mbhashe(EC121)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</si>
  <si>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</si>
  <si>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</si>
  <si>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</si>
  <si>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</si>
  <si>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</si>
  <si>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</si>
  <si>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</si>
  <si>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</si>
  <si>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</si>
  <si>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</si>
  <si>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</si>
  <si>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</si>
  <si>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</si>
  <si>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</si>
  <si>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</si>
  <si>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</si>
  <si>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</si>
  <si>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</si>
  <si>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</si>
  <si>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</si>
  <si>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</si>
  <si>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</si>
  <si>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</si>
  <si>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</si>
  <si>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</si>
  <si>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</si>
  <si>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</si>
  <si>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</si>
  <si>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</si>
  <si>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Mbhashe(EC121)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</si>
  <si>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</si>
  <si>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</si>
  <si>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</si>
  <si>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</si>
  <si>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</si>
  <si>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</si>
  <si>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</si>
  <si>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</si>
  <si>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</si>
  <si>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</si>
  <si>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</si>
  <si>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</si>
  <si>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</si>
  <si>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</si>
  <si>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</si>
  <si>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</si>
  <si>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</si>
  <si>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</si>
  <si>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</si>
  <si>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</si>
  <si>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</si>
  <si>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</si>
  <si>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</si>
  <si>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</si>
  <si>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</si>
  <si>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</si>
  <si>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</si>
  <si>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</si>
  <si>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Mbhashe(EC121)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</si>
  <si>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</si>
  <si>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</si>
  <si>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</si>
  <si>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</si>
  <si>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</si>
  <si>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</si>
  <si>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</si>
  <si>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</si>
  <si>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</si>
  <si>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</si>
  <si>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Mbhashe(EC121)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</si>
  <si>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</si>
  <si>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</si>
  <si>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</si>
  <si>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</si>
  <si>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</si>
  <si>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</si>
  <si>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</si>
  <si>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</si>
  <si>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</si>
  <si>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</si>
  <si>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</si>
  <si>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</si>
  <si>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</si>
  <si>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</si>
  <si>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</si>
  <si>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</si>
  <si>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</si>
  <si>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</si>
  <si>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</si>
  <si>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</si>
  <si>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</si>
  <si>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</si>
  <si>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</si>
  <si>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</si>
  <si>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</si>
  <si>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</si>
  <si>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</si>
  <si>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</si>
  <si>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</si>
  <si>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</si>
  <si>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</si>
  <si>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</si>
  <si>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</si>
  <si>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Mbhashe(EC121)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</si>
  <si>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</si>
  <si>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</si>
  <si>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</si>
  <si>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</si>
  <si>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</si>
  <si>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</si>
  <si>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</si>
  <si>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</si>
  <si>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</si>
  <si>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</si>
  <si>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</si>
  <si>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</si>
  <si>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</si>
  <si>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</si>
  <si>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</si>
  <si>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</si>
  <si>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</si>
  <si>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</si>
  <si>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</si>
  <si>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</si>
  <si>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</si>
  <si>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</si>
  <si>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</si>
  <si>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</si>
  <si>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</si>
  <si>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</si>
  <si>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</si>
  <si>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Mbhashe(EC121)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</si>
  <si>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</si>
  <si>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</si>
  <si>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</si>
  <si>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</si>
  <si>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</si>
  <si>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</si>
  <si>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</si>
  <si>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</si>
  <si>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</si>
  <si>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</si>
  <si>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</si>
  <si>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</si>
  <si>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</si>
  <si>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</si>
  <si>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</si>
  <si>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</si>
  <si>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</si>
  <si>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</si>
  <si>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</si>
  <si>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</si>
  <si>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</si>
  <si>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</si>
  <si>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</si>
  <si>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</si>
  <si>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</si>
  <si>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Mbhashe(EC121)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</si>
  <si>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</si>
  <si>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</si>
  <si>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</si>
  <si>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</si>
  <si>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</si>
  <si>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</si>
  <si>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</si>
  <si>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</si>
  <si>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</si>
  <si>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</si>
  <si>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</si>
  <si>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</si>
  <si>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</si>
  <si>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</si>
  <si>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</si>
  <si>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</si>
  <si>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</si>
  <si>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</si>
  <si>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</si>
  <si>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</si>
  <si>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</si>
  <si>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</si>
  <si>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</si>
  <si>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</si>
  <si>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</si>
  <si>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</si>
  <si>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</si>
  <si>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</si>
  <si>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</si>
  <si>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</si>
  <si>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</si>
  <si>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</si>
  <si>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</si>
  <si>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</si>
  <si>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</si>
  <si>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Mbhashe(EC121)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</si>
  <si>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</si>
  <si>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</si>
  <si>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Mbhashe(EC121)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</si>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</sst>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9693917</v>
      </c>
      <c r="C5" s="19">
        <v>0</v>
      </c>
      <c r="D5" s="59">
        <v>5700000</v>
      </c>
      <c r="E5" s="60">
        <v>5700000</v>
      </c>
      <c r="F5" s="60">
        <v>1116927</v>
      </c>
      <c r="G5" s="60">
        <v>1119120</v>
      </c>
      <c r="H5" s="60">
        <v>1121764</v>
      </c>
      <c r="I5" s="60">
        <v>3357811</v>
      </c>
      <c r="J5" s="60">
        <v>1153301</v>
      </c>
      <c r="K5" s="60">
        <v>1149052</v>
      </c>
      <c r="L5" s="60">
        <v>1157010</v>
      </c>
      <c r="M5" s="60">
        <v>3459363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6817174</v>
      </c>
      <c r="W5" s="60">
        <v>2123100</v>
      </c>
      <c r="X5" s="60">
        <v>4694074</v>
      </c>
      <c r="Y5" s="61">
        <v>221.1</v>
      </c>
      <c r="Z5" s="62">
        <v>5700000</v>
      </c>
    </row>
    <row r="6" spans="1:26" ht="12.75">
      <c r="A6" s="58" t="s">
        <v>32</v>
      </c>
      <c r="B6" s="19">
        <v>673224</v>
      </c>
      <c r="C6" s="19">
        <v>0</v>
      </c>
      <c r="D6" s="59">
        <v>1650000</v>
      </c>
      <c r="E6" s="60">
        <v>1650000</v>
      </c>
      <c r="F6" s="60">
        <v>58125</v>
      </c>
      <c r="G6" s="60">
        <v>58125</v>
      </c>
      <c r="H6" s="60">
        <v>58517</v>
      </c>
      <c r="I6" s="60">
        <v>174767</v>
      </c>
      <c r="J6" s="60">
        <v>58125</v>
      </c>
      <c r="K6" s="60">
        <v>58125</v>
      </c>
      <c r="L6" s="60">
        <v>58125</v>
      </c>
      <c r="M6" s="60">
        <v>174375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349142</v>
      </c>
      <c r="W6" s="60">
        <v>633498</v>
      </c>
      <c r="X6" s="60">
        <v>-284356</v>
      </c>
      <c r="Y6" s="61">
        <v>-44.89</v>
      </c>
      <c r="Z6" s="62">
        <v>1650000</v>
      </c>
    </row>
    <row r="7" spans="1:26" ht="12.75">
      <c r="A7" s="58" t="s">
        <v>33</v>
      </c>
      <c r="B7" s="19">
        <v>2486447</v>
      </c>
      <c r="C7" s="19">
        <v>0</v>
      </c>
      <c r="D7" s="59">
        <v>4000000</v>
      </c>
      <c r="E7" s="60">
        <v>4000000</v>
      </c>
      <c r="F7" s="60">
        <v>96998</v>
      </c>
      <c r="G7" s="60">
        <v>70832</v>
      </c>
      <c r="H7" s="60">
        <v>118010</v>
      </c>
      <c r="I7" s="60">
        <v>285840</v>
      </c>
      <c r="J7" s="60">
        <v>139049</v>
      </c>
      <c r="K7" s="60">
        <v>92571</v>
      </c>
      <c r="L7" s="60">
        <v>173700</v>
      </c>
      <c r="M7" s="60">
        <v>405320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691160</v>
      </c>
      <c r="W7" s="60">
        <v>5239332</v>
      </c>
      <c r="X7" s="60">
        <v>-4548172</v>
      </c>
      <c r="Y7" s="61">
        <v>-86.81</v>
      </c>
      <c r="Z7" s="62">
        <v>4000000</v>
      </c>
    </row>
    <row r="8" spans="1:26" ht="12.75">
      <c r="A8" s="58" t="s">
        <v>34</v>
      </c>
      <c r="B8" s="19">
        <v>224311000</v>
      </c>
      <c r="C8" s="19">
        <v>0</v>
      </c>
      <c r="D8" s="59">
        <v>232176000</v>
      </c>
      <c r="E8" s="60">
        <v>232176000</v>
      </c>
      <c r="F8" s="60">
        <v>93913000</v>
      </c>
      <c r="G8" s="60">
        <v>0</v>
      </c>
      <c r="H8" s="60">
        <v>0</v>
      </c>
      <c r="I8" s="60">
        <v>93913000</v>
      </c>
      <c r="J8" s="60">
        <v>144368</v>
      </c>
      <c r="K8" s="60">
        <v>308655</v>
      </c>
      <c r="L8" s="60">
        <v>75535823</v>
      </c>
      <c r="M8" s="60">
        <v>75988846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169901846</v>
      </c>
      <c r="W8" s="60">
        <v>112205500</v>
      </c>
      <c r="X8" s="60">
        <v>57696346</v>
      </c>
      <c r="Y8" s="61">
        <v>51.42</v>
      </c>
      <c r="Z8" s="62">
        <v>232176000</v>
      </c>
    </row>
    <row r="9" spans="1:26" ht="12.75">
      <c r="A9" s="58" t="s">
        <v>35</v>
      </c>
      <c r="B9" s="19">
        <v>12199583</v>
      </c>
      <c r="C9" s="19">
        <v>0</v>
      </c>
      <c r="D9" s="59">
        <v>22500000</v>
      </c>
      <c r="E9" s="60">
        <v>22500000</v>
      </c>
      <c r="F9" s="60">
        <v>611300</v>
      </c>
      <c r="G9" s="60">
        <v>565308</v>
      </c>
      <c r="H9" s="60">
        <v>496667</v>
      </c>
      <c r="I9" s="60">
        <v>1673275</v>
      </c>
      <c r="J9" s="60">
        <v>633573</v>
      </c>
      <c r="K9" s="60">
        <v>471787</v>
      </c>
      <c r="L9" s="60">
        <v>394000</v>
      </c>
      <c r="M9" s="60">
        <v>1499360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3172635</v>
      </c>
      <c r="W9" s="60">
        <v>52350624</v>
      </c>
      <c r="X9" s="60">
        <v>-49177989</v>
      </c>
      <c r="Y9" s="61">
        <v>-93.94</v>
      </c>
      <c r="Z9" s="62">
        <v>22500000</v>
      </c>
    </row>
    <row r="10" spans="1:26" ht="22.5">
      <c r="A10" s="63" t="s">
        <v>279</v>
      </c>
      <c r="B10" s="64">
        <f>SUM(B5:B9)</f>
        <v>249364171</v>
      </c>
      <c r="C10" s="64">
        <f>SUM(C5:C9)</f>
        <v>0</v>
      </c>
      <c r="D10" s="65">
        <f aca="true" t="shared" si="0" ref="D10:Z10">SUM(D5:D9)</f>
        <v>266026000</v>
      </c>
      <c r="E10" s="66">
        <f t="shared" si="0"/>
        <v>266026000</v>
      </c>
      <c r="F10" s="66">
        <f t="shared" si="0"/>
        <v>95796350</v>
      </c>
      <c r="G10" s="66">
        <f t="shared" si="0"/>
        <v>1813385</v>
      </c>
      <c r="H10" s="66">
        <f t="shared" si="0"/>
        <v>1794958</v>
      </c>
      <c r="I10" s="66">
        <f t="shared" si="0"/>
        <v>99404693</v>
      </c>
      <c r="J10" s="66">
        <f t="shared" si="0"/>
        <v>2128416</v>
      </c>
      <c r="K10" s="66">
        <f t="shared" si="0"/>
        <v>2080190</v>
      </c>
      <c r="L10" s="66">
        <f t="shared" si="0"/>
        <v>77318658</v>
      </c>
      <c r="M10" s="66">
        <f t="shared" si="0"/>
        <v>81527264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180931957</v>
      </c>
      <c r="W10" s="66">
        <f t="shared" si="0"/>
        <v>172552054</v>
      </c>
      <c r="X10" s="66">
        <f t="shared" si="0"/>
        <v>8379903</v>
      </c>
      <c r="Y10" s="67">
        <f>+IF(W10&lt;&gt;0,(X10/W10)*100,0)</f>
        <v>4.856449289209852</v>
      </c>
      <c r="Z10" s="68">
        <f t="shared" si="0"/>
        <v>266026000</v>
      </c>
    </row>
    <row r="11" spans="1:26" ht="12.75">
      <c r="A11" s="58" t="s">
        <v>37</v>
      </c>
      <c r="B11" s="19">
        <v>121884355</v>
      </c>
      <c r="C11" s="19">
        <v>0</v>
      </c>
      <c r="D11" s="59">
        <v>107640072</v>
      </c>
      <c r="E11" s="60">
        <v>107640072</v>
      </c>
      <c r="F11" s="60">
        <v>0</v>
      </c>
      <c r="G11" s="60">
        <v>0</v>
      </c>
      <c r="H11" s="60">
        <v>8188708</v>
      </c>
      <c r="I11" s="60">
        <v>8188708</v>
      </c>
      <c r="J11" s="60">
        <v>7550627</v>
      </c>
      <c r="K11" s="60">
        <v>0</v>
      </c>
      <c r="L11" s="60">
        <v>8301872</v>
      </c>
      <c r="M11" s="60">
        <v>15852499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24041207</v>
      </c>
      <c r="W11" s="60">
        <v>56497152</v>
      </c>
      <c r="X11" s="60">
        <v>-32455945</v>
      </c>
      <c r="Y11" s="61">
        <v>-57.45</v>
      </c>
      <c r="Z11" s="62">
        <v>107640072</v>
      </c>
    </row>
    <row r="12" spans="1:26" ht="12.75">
      <c r="A12" s="58" t="s">
        <v>38</v>
      </c>
      <c r="B12" s="19">
        <v>25088557</v>
      </c>
      <c r="C12" s="19">
        <v>0</v>
      </c>
      <c r="D12" s="59">
        <v>24667637</v>
      </c>
      <c r="E12" s="60">
        <v>24667637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11139756</v>
      </c>
      <c r="X12" s="60">
        <v>-11139756</v>
      </c>
      <c r="Y12" s="61">
        <v>-100</v>
      </c>
      <c r="Z12" s="62">
        <v>24667637</v>
      </c>
    </row>
    <row r="13" spans="1:26" ht="12.75">
      <c r="A13" s="58" t="s">
        <v>280</v>
      </c>
      <c r="B13" s="19">
        <v>57441881</v>
      </c>
      <c r="C13" s="19">
        <v>0</v>
      </c>
      <c r="D13" s="59">
        <v>70000000</v>
      </c>
      <c r="E13" s="60">
        <v>70000000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2034288</v>
      </c>
      <c r="M13" s="60">
        <v>2034288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2034288</v>
      </c>
      <c r="W13" s="60">
        <v>34999998</v>
      </c>
      <c r="X13" s="60">
        <v>-32965710</v>
      </c>
      <c r="Y13" s="61">
        <v>-94.19</v>
      </c>
      <c r="Z13" s="62">
        <v>70000000</v>
      </c>
    </row>
    <row r="14" spans="1:26" ht="12.75">
      <c r="A14" s="58" t="s">
        <v>40</v>
      </c>
      <c r="B14" s="19">
        <v>1920007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2518500</v>
      </c>
      <c r="H15" s="60">
        <v>-7015</v>
      </c>
      <c r="I15" s="60">
        <v>2511485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2511485</v>
      </c>
      <c r="W15" s="60">
        <v>15000</v>
      </c>
      <c r="X15" s="60">
        <v>2496485</v>
      </c>
      <c r="Y15" s="61">
        <v>16643.23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117667932</v>
      </c>
      <c r="C17" s="19">
        <v>0</v>
      </c>
      <c r="D17" s="59">
        <v>150988791</v>
      </c>
      <c r="E17" s="60">
        <v>150988791</v>
      </c>
      <c r="F17" s="60">
        <v>13227915</v>
      </c>
      <c r="G17" s="60">
        <v>7627054</v>
      </c>
      <c r="H17" s="60">
        <v>8126645</v>
      </c>
      <c r="I17" s="60">
        <v>28981614</v>
      </c>
      <c r="J17" s="60">
        <v>9926636</v>
      </c>
      <c r="K17" s="60">
        <v>8826910</v>
      </c>
      <c r="L17" s="60">
        <v>7644081</v>
      </c>
      <c r="M17" s="60">
        <v>26397627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55379241</v>
      </c>
      <c r="W17" s="60">
        <v>103985238</v>
      </c>
      <c r="X17" s="60">
        <v>-48605997</v>
      </c>
      <c r="Y17" s="61">
        <v>-46.74</v>
      </c>
      <c r="Z17" s="62">
        <v>150988791</v>
      </c>
    </row>
    <row r="18" spans="1:26" ht="12.75">
      <c r="A18" s="70" t="s">
        <v>44</v>
      </c>
      <c r="B18" s="71">
        <f>SUM(B11:B17)</f>
        <v>324002732</v>
      </c>
      <c r="C18" s="71">
        <f>SUM(C11:C17)</f>
        <v>0</v>
      </c>
      <c r="D18" s="72">
        <f aca="true" t="shared" si="1" ref="D18:Z18">SUM(D11:D17)</f>
        <v>353296500</v>
      </c>
      <c r="E18" s="73">
        <f t="shared" si="1"/>
        <v>353296500</v>
      </c>
      <c r="F18" s="73">
        <f t="shared" si="1"/>
        <v>13227915</v>
      </c>
      <c r="G18" s="73">
        <f t="shared" si="1"/>
        <v>10145554</v>
      </c>
      <c r="H18" s="73">
        <f t="shared" si="1"/>
        <v>16308338</v>
      </c>
      <c r="I18" s="73">
        <f t="shared" si="1"/>
        <v>39681807</v>
      </c>
      <c r="J18" s="73">
        <f t="shared" si="1"/>
        <v>17477263</v>
      </c>
      <c r="K18" s="73">
        <f t="shared" si="1"/>
        <v>8826910</v>
      </c>
      <c r="L18" s="73">
        <f t="shared" si="1"/>
        <v>17980241</v>
      </c>
      <c r="M18" s="73">
        <f t="shared" si="1"/>
        <v>44284414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83966221</v>
      </c>
      <c r="W18" s="73">
        <f t="shared" si="1"/>
        <v>206637144</v>
      </c>
      <c r="X18" s="73">
        <f t="shared" si="1"/>
        <v>-122670923</v>
      </c>
      <c r="Y18" s="67">
        <f>+IF(W18&lt;&gt;0,(X18/W18)*100,0)</f>
        <v>-59.365378665899485</v>
      </c>
      <c r="Z18" s="74">
        <f t="shared" si="1"/>
        <v>353296500</v>
      </c>
    </row>
    <row r="19" spans="1:26" ht="12.75">
      <c r="A19" s="70" t="s">
        <v>45</v>
      </c>
      <c r="B19" s="75">
        <f>+B10-B18</f>
        <v>-74638561</v>
      </c>
      <c r="C19" s="75">
        <f>+C10-C18</f>
        <v>0</v>
      </c>
      <c r="D19" s="76">
        <f aca="true" t="shared" si="2" ref="D19:Z19">+D10-D18</f>
        <v>-87270500</v>
      </c>
      <c r="E19" s="77">
        <f t="shared" si="2"/>
        <v>-87270500</v>
      </c>
      <c r="F19" s="77">
        <f t="shared" si="2"/>
        <v>82568435</v>
      </c>
      <c r="G19" s="77">
        <f t="shared" si="2"/>
        <v>-8332169</v>
      </c>
      <c r="H19" s="77">
        <f t="shared" si="2"/>
        <v>-14513380</v>
      </c>
      <c r="I19" s="77">
        <f t="shared" si="2"/>
        <v>59722886</v>
      </c>
      <c r="J19" s="77">
        <f t="shared" si="2"/>
        <v>-15348847</v>
      </c>
      <c r="K19" s="77">
        <f t="shared" si="2"/>
        <v>-6746720</v>
      </c>
      <c r="L19" s="77">
        <f t="shared" si="2"/>
        <v>59338417</v>
      </c>
      <c r="M19" s="77">
        <f t="shared" si="2"/>
        <v>37242850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96965736</v>
      </c>
      <c r="W19" s="77">
        <f>IF(E10=E18,0,W10-W18)</f>
        <v>-34085090</v>
      </c>
      <c r="X19" s="77">
        <f t="shared" si="2"/>
        <v>131050826</v>
      </c>
      <c r="Y19" s="78">
        <f>+IF(W19&lt;&gt;0,(X19/W19)*100,0)</f>
        <v>-384.4813846758216</v>
      </c>
      <c r="Z19" s="79">
        <f t="shared" si="2"/>
        <v>-87270500</v>
      </c>
    </row>
    <row r="20" spans="1:26" ht="12.75">
      <c r="A20" s="58" t="s">
        <v>46</v>
      </c>
      <c r="B20" s="19">
        <v>74807709</v>
      </c>
      <c r="C20" s="19">
        <v>0</v>
      </c>
      <c r="D20" s="59">
        <v>79138000</v>
      </c>
      <c r="E20" s="60">
        <v>79138000</v>
      </c>
      <c r="F20" s="60">
        <v>10788424</v>
      </c>
      <c r="G20" s="60">
        <v>2395989</v>
      </c>
      <c r="H20" s="60">
        <v>0</v>
      </c>
      <c r="I20" s="60">
        <v>13184413</v>
      </c>
      <c r="J20" s="60">
        <v>8284162</v>
      </c>
      <c r="K20" s="60">
        <v>5371567</v>
      </c>
      <c r="L20" s="60">
        <v>9087501</v>
      </c>
      <c r="M20" s="60">
        <v>22743230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35927643</v>
      </c>
      <c r="W20" s="60">
        <v>37513500</v>
      </c>
      <c r="X20" s="60">
        <v>-1585857</v>
      </c>
      <c r="Y20" s="61">
        <v>-4.23</v>
      </c>
      <c r="Z20" s="62">
        <v>79138000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169148</v>
      </c>
      <c r="C22" s="86">
        <f>SUM(C19:C21)</f>
        <v>0</v>
      </c>
      <c r="D22" s="87">
        <f aca="true" t="shared" si="3" ref="D22:Z22">SUM(D19:D21)</f>
        <v>-8132500</v>
      </c>
      <c r="E22" s="88">
        <f t="shared" si="3"/>
        <v>-8132500</v>
      </c>
      <c r="F22" s="88">
        <f t="shared" si="3"/>
        <v>93356859</v>
      </c>
      <c r="G22" s="88">
        <f t="shared" si="3"/>
        <v>-5936180</v>
      </c>
      <c r="H22" s="88">
        <f t="shared" si="3"/>
        <v>-14513380</v>
      </c>
      <c r="I22" s="88">
        <f t="shared" si="3"/>
        <v>72907299</v>
      </c>
      <c r="J22" s="88">
        <f t="shared" si="3"/>
        <v>-7064685</v>
      </c>
      <c r="K22" s="88">
        <f t="shared" si="3"/>
        <v>-1375153</v>
      </c>
      <c r="L22" s="88">
        <f t="shared" si="3"/>
        <v>68425918</v>
      </c>
      <c r="M22" s="88">
        <f t="shared" si="3"/>
        <v>59986080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132893379</v>
      </c>
      <c r="W22" s="88">
        <f t="shared" si="3"/>
        <v>3428410</v>
      </c>
      <c r="X22" s="88">
        <f t="shared" si="3"/>
        <v>129464969</v>
      </c>
      <c r="Y22" s="89">
        <f>+IF(W22&lt;&gt;0,(X22/W22)*100,0)</f>
        <v>3776.239393771457</v>
      </c>
      <c r="Z22" s="90">
        <f t="shared" si="3"/>
        <v>-8132500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169148</v>
      </c>
      <c r="C24" s="75">
        <f>SUM(C22:C23)</f>
        <v>0</v>
      </c>
      <c r="D24" s="76">
        <f aca="true" t="shared" si="4" ref="D24:Z24">SUM(D22:D23)</f>
        <v>-8132500</v>
      </c>
      <c r="E24" s="77">
        <f t="shared" si="4"/>
        <v>-8132500</v>
      </c>
      <c r="F24" s="77">
        <f t="shared" si="4"/>
        <v>93356859</v>
      </c>
      <c r="G24" s="77">
        <f t="shared" si="4"/>
        <v>-5936180</v>
      </c>
      <c r="H24" s="77">
        <f t="shared" si="4"/>
        <v>-14513380</v>
      </c>
      <c r="I24" s="77">
        <f t="shared" si="4"/>
        <v>72907299</v>
      </c>
      <c r="J24" s="77">
        <f t="shared" si="4"/>
        <v>-7064685</v>
      </c>
      <c r="K24" s="77">
        <f t="shared" si="4"/>
        <v>-1375153</v>
      </c>
      <c r="L24" s="77">
        <f t="shared" si="4"/>
        <v>68425918</v>
      </c>
      <c r="M24" s="77">
        <f t="shared" si="4"/>
        <v>59986080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132893379</v>
      </c>
      <c r="W24" s="77">
        <f t="shared" si="4"/>
        <v>3428410</v>
      </c>
      <c r="X24" s="77">
        <f t="shared" si="4"/>
        <v>129464969</v>
      </c>
      <c r="Y24" s="78">
        <f>+IF(W24&lt;&gt;0,(X24/W24)*100,0)</f>
        <v>3776.239393771457</v>
      </c>
      <c r="Z24" s="79">
        <f t="shared" si="4"/>
        <v>-8132500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52952272</v>
      </c>
      <c r="C27" s="22">
        <v>0</v>
      </c>
      <c r="D27" s="99">
        <v>62877846</v>
      </c>
      <c r="E27" s="100">
        <v>62877846</v>
      </c>
      <c r="F27" s="100">
        <v>6138051</v>
      </c>
      <c r="G27" s="100">
        <v>6536172</v>
      </c>
      <c r="H27" s="100">
        <v>1463287</v>
      </c>
      <c r="I27" s="100">
        <v>14137510</v>
      </c>
      <c r="J27" s="100">
        <v>6200965</v>
      </c>
      <c r="K27" s="100">
        <v>3564122</v>
      </c>
      <c r="L27" s="100">
        <v>8322243</v>
      </c>
      <c r="M27" s="100">
        <v>18087330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32224840</v>
      </c>
      <c r="W27" s="100">
        <v>31438923</v>
      </c>
      <c r="X27" s="100">
        <v>785917</v>
      </c>
      <c r="Y27" s="101">
        <v>2.5</v>
      </c>
      <c r="Z27" s="102">
        <v>62877846</v>
      </c>
    </row>
    <row r="28" spans="1:26" ht="12.75">
      <c r="A28" s="103" t="s">
        <v>46</v>
      </c>
      <c r="B28" s="19">
        <v>52952272</v>
      </c>
      <c r="C28" s="19">
        <v>0</v>
      </c>
      <c r="D28" s="59">
        <v>62877846</v>
      </c>
      <c r="E28" s="60">
        <v>62877846</v>
      </c>
      <c r="F28" s="60">
        <v>6138051</v>
      </c>
      <c r="G28" s="60">
        <v>6536172</v>
      </c>
      <c r="H28" s="60">
        <v>1463287</v>
      </c>
      <c r="I28" s="60">
        <v>14137510</v>
      </c>
      <c r="J28" s="60">
        <v>6200965</v>
      </c>
      <c r="K28" s="60">
        <v>3564122</v>
      </c>
      <c r="L28" s="60">
        <v>8322243</v>
      </c>
      <c r="M28" s="60">
        <v>18087330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32224840</v>
      </c>
      <c r="W28" s="60">
        <v>31438923</v>
      </c>
      <c r="X28" s="60">
        <v>785917</v>
      </c>
      <c r="Y28" s="61">
        <v>2.5</v>
      </c>
      <c r="Z28" s="62">
        <v>62877846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52952272</v>
      </c>
      <c r="C32" s="22">
        <f>SUM(C28:C31)</f>
        <v>0</v>
      </c>
      <c r="D32" s="99">
        <f aca="true" t="shared" si="5" ref="D32:Z32">SUM(D28:D31)</f>
        <v>62877846</v>
      </c>
      <c r="E32" s="100">
        <f t="shared" si="5"/>
        <v>62877846</v>
      </c>
      <c r="F32" s="100">
        <f t="shared" si="5"/>
        <v>6138051</v>
      </c>
      <c r="G32" s="100">
        <f t="shared" si="5"/>
        <v>6536172</v>
      </c>
      <c r="H32" s="100">
        <f t="shared" si="5"/>
        <v>1463287</v>
      </c>
      <c r="I32" s="100">
        <f t="shared" si="5"/>
        <v>14137510</v>
      </c>
      <c r="J32" s="100">
        <f t="shared" si="5"/>
        <v>6200965</v>
      </c>
      <c r="K32" s="100">
        <f t="shared" si="5"/>
        <v>3564122</v>
      </c>
      <c r="L32" s="100">
        <f t="shared" si="5"/>
        <v>8322243</v>
      </c>
      <c r="M32" s="100">
        <f t="shared" si="5"/>
        <v>18087330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32224840</v>
      </c>
      <c r="W32" s="100">
        <f t="shared" si="5"/>
        <v>31438923</v>
      </c>
      <c r="X32" s="100">
        <f t="shared" si="5"/>
        <v>785917</v>
      </c>
      <c r="Y32" s="101">
        <f>+IF(W32&lt;&gt;0,(X32/W32)*100,0)</f>
        <v>2.499821638292126</v>
      </c>
      <c r="Z32" s="102">
        <f t="shared" si="5"/>
        <v>62877846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14754831</v>
      </c>
      <c r="C35" s="19">
        <v>0</v>
      </c>
      <c r="D35" s="59">
        <v>111473614</v>
      </c>
      <c r="E35" s="60">
        <v>111473614</v>
      </c>
      <c r="F35" s="60">
        <v>152652944</v>
      </c>
      <c r="G35" s="60">
        <v>141790437</v>
      </c>
      <c r="H35" s="60">
        <v>121755619</v>
      </c>
      <c r="I35" s="60">
        <v>121755619</v>
      </c>
      <c r="J35" s="60">
        <v>76129031</v>
      </c>
      <c r="K35" s="60">
        <v>70822368</v>
      </c>
      <c r="L35" s="60">
        <v>45638733</v>
      </c>
      <c r="M35" s="60">
        <v>45638733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45638733</v>
      </c>
      <c r="W35" s="60">
        <v>55736807</v>
      </c>
      <c r="X35" s="60">
        <v>-10098074</v>
      </c>
      <c r="Y35" s="61">
        <v>-18.12</v>
      </c>
      <c r="Z35" s="62">
        <v>111473614</v>
      </c>
    </row>
    <row r="36" spans="1:26" ht="12.75">
      <c r="A36" s="58" t="s">
        <v>57</v>
      </c>
      <c r="B36" s="19">
        <v>588762624</v>
      </c>
      <c r="C36" s="19">
        <v>0</v>
      </c>
      <c r="D36" s="59">
        <v>112311951</v>
      </c>
      <c r="E36" s="60">
        <v>112311951</v>
      </c>
      <c r="F36" s="60">
        <v>502322416</v>
      </c>
      <c r="G36" s="60">
        <v>515310999</v>
      </c>
      <c r="H36" s="60">
        <v>555924088</v>
      </c>
      <c r="I36" s="60">
        <v>555924088</v>
      </c>
      <c r="J36" s="60">
        <v>609083342</v>
      </c>
      <c r="K36" s="60">
        <v>612654630</v>
      </c>
      <c r="L36" s="60">
        <v>621017332</v>
      </c>
      <c r="M36" s="60">
        <v>621017332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621017332</v>
      </c>
      <c r="W36" s="60">
        <v>56155976</v>
      </c>
      <c r="X36" s="60">
        <v>564861356</v>
      </c>
      <c r="Y36" s="61">
        <v>1005.88</v>
      </c>
      <c r="Z36" s="62">
        <v>112311951</v>
      </c>
    </row>
    <row r="37" spans="1:26" ht="12.75">
      <c r="A37" s="58" t="s">
        <v>58</v>
      </c>
      <c r="B37" s="19">
        <v>30383455</v>
      </c>
      <c r="C37" s="19">
        <v>0</v>
      </c>
      <c r="D37" s="59">
        <v>52710000</v>
      </c>
      <c r="E37" s="60">
        <v>52710000</v>
      </c>
      <c r="F37" s="60">
        <v>76016015</v>
      </c>
      <c r="G37" s="60">
        <v>78142091</v>
      </c>
      <c r="H37" s="60">
        <v>99130691</v>
      </c>
      <c r="I37" s="60">
        <v>99130691</v>
      </c>
      <c r="J37" s="60">
        <v>106663357</v>
      </c>
      <c r="K37" s="60">
        <v>104927982</v>
      </c>
      <c r="L37" s="60">
        <v>88107049</v>
      </c>
      <c r="M37" s="60">
        <v>88107049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88107049</v>
      </c>
      <c r="W37" s="60">
        <v>26355000</v>
      </c>
      <c r="X37" s="60">
        <v>61752049</v>
      </c>
      <c r="Y37" s="61">
        <v>234.31</v>
      </c>
      <c r="Z37" s="62">
        <v>52710000</v>
      </c>
    </row>
    <row r="38" spans="1:26" ht="12.75">
      <c r="A38" s="58" t="s">
        <v>59</v>
      </c>
      <c r="B38" s="19">
        <v>12244033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2.75">
      <c r="A39" s="58" t="s">
        <v>60</v>
      </c>
      <c r="B39" s="19">
        <v>560889967</v>
      </c>
      <c r="C39" s="19">
        <v>0</v>
      </c>
      <c r="D39" s="59">
        <v>171075565</v>
      </c>
      <c r="E39" s="60">
        <v>171075565</v>
      </c>
      <c r="F39" s="60">
        <v>578959345</v>
      </c>
      <c r="G39" s="60">
        <v>578959345</v>
      </c>
      <c r="H39" s="60">
        <v>578549016</v>
      </c>
      <c r="I39" s="60">
        <v>578549016</v>
      </c>
      <c r="J39" s="60">
        <v>578549016</v>
      </c>
      <c r="K39" s="60">
        <v>578549016</v>
      </c>
      <c r="L39" s="60">
        <v>578549016</v>
      </c>
      <c r="M39" s="60">
        <v>578549016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578549016</v>
      </c>
      <c r="W39" s="60">
        <v>85537783</v>
      </c>
      <c r="X39" s="60">
        <v>493011233</v>
      </c>
      <c r="Y39" s="61">
        <v>576.37</v>
      </c>
      <c r="Z39" s="62">
        <v>171075565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45540289</v>
      </c>
      <c r="C42" s="19">
        <v>0</v>
      </c>
      <c r="D42" s="59">
        <v>62877846</v>
      </c>
      <c r="E42" s="60">
        <v>62877846</v>
      </c>
      <c r="F42" s="60">
        <v>93356859</v>
      </c>
      <c r="G42" s="60">
        <v>-5936180</v>
      </c>
      <c r="H42" s="60">
        <v>-14513379</v>
      </c>
      <c r="I42" s="60">
        <v>72907300</v>
      </c>
      <c r="J42" s="60">
        <v>-7064685</v>
      </c>
      <c r="K42" s="60">
        <v>-1375153</v>
      </c>
      <c r="L42" s="60">
        <v>70460206</v>
      </c>
      <c r="M42" s="60">
        <v>62020368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134927668</v>
      </c>
      <c r="W42" s="60">
        <v>31438920</v>
      </c>
      <c r="X42" s="60">
        <v>103488748</v>
      </c>
      <c r="Y42" s="61">
        <v>329.17</v>
      </c>
      <c r="Z42" s="62">
        <v>62877846</v>
      </c>
    </row>
    <row r="43" spans="1:26" ht="12.75">
      <c r="A43" s="58" t="s">
        <v>63</v>
      </c>
      <c r="B43" s="19">
        <v>-52952272</v>
      </c>
      <c r="C43" s="19">
        <v>0</v>
      </c>
      <c r="D43" s="59">
        <v>-62877846</v>
      </c>
      <c r="E43" s="60">
        <v>-62877846</v>
      </c>
      <c r="F43" s="60">
        <v>-6138051</v>
      </c>
      <c r="G43" s="60">
        <v>-6536172</v>
      </c>
      <c r="H43" s="60">
        <v>-1463287</v>
      </c>
      <c r="I43" s="60">
        <v>-14137510</v>
      </c>
      <c r="J43" s="60">
        <v>-6200965</v>
      </c>
      <c r="K43" s="60">
        <v>-3571288</v>
      </c>
      <c r="L43" s="60">
        <v>-8322243</v>
      </c>
      <c r="M43" s="60">
        <v>-18094496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-32232006</v>
      </c>
      <c r="W43" s="60">
        <v>-31438920</v>
      </c>
      <c r="X43" s="60">
        <v>-793086</v>
      </c>
      <c r="Y43" s="61">
        <v>2.52</v>
      </c>
      <c r="Z43" s="62">
        <v>-62877846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6223493</v>
      </c>
      <c r="C45" s="22">
        <v>0</v>
      </c>
      <c r="D45" s="99">
        <v>0</v>
      </c>
      <c r="E45" s="100">
        <v>0</v>
      </c>
      <c r="F45" s="100">
        <v>87218808</v>
      </c>
      <c r="G45" s="100">
        <v>74746456</v>
      </c>
      <c r="H45" s="100">
        <v>58769790</v>
      </c>
      <c r="I45" s="100">
        <v>58769790</v>
      </c>
      <c r="J45" s="100">
        <v>45504140</v>
      </c>
      <c r="K45" s="100">
        <v>40557699</v>
      </c>
      <c r="L45" s="100">
        <v>102695662</v>
      </c>
      <c r="M45" s="100">
        <v>102695662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102695662</v>
      </c>
      <c r="W45" s="100"/>
      <c r="X45" s="100">
        <v>102695662</v>
      </c>
      <c r="Y45" s="101">
        <v>0</v>
      </c>
      <c r="Z45" s="102">
        <v>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867310</v>
      </c>
      <c r="C49" s="52">
        <v>0</v>
      </c>
      <c r="D49" s="129">
        <v>1048340</v>
      </c>
      <c r="E49" s="54">
        <v>-1478963</v>
      </c>
      <c r="F49" s="54">
        <v>0</v>
      </c>
      <c r="G49" s="54">
        <v>0</v>
      </c>
      <c r="H49" s="54">
        <v>0</v>
      </c>
      <c r="I49" s="54">
        <v>758427</v>
      </c>
      <c r="J49" s="54">
        <v>0</v>
      </c>
      <c r="K49" s="54">
        <v>0</v>
      </c>
      <c r="L49" s="54">
        <v>0</v>
      </c>
      <c r="M49" s="54">
        <v>193769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644707</v>
      </c>
      <c r="W49" s="54">
        <v>4361903</v>
      </c>
      <c r="X49" s="54">
        <v>19184743</v>
      </c>
      <c r="Y49" s="54">
        <v>25580236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2090669</v>
      </c>
      <c r="C51" s="52">
        <v>0</v>
      </c>
      <c r="D51" s="129">
        <v>81911</v>
      </c>
      <c r="E51" s="54">
        <v>921939</v>
      </c>
      <c r="F51" s="54">
        <v>0</v>
      </c>
      <c r="G51" s="54">
        <v>0</v>
      </c>
      <c r="H51" s="54">
        <v>0</v>
      </c>
      <c r="I51" s="54">
        <v>1013906</v>
      </c>
      <c r="J51" s="54">
        <v>0</v>
      </c>
      <c r="K51" s="54">
        <v>0</v>
      </c>
      <c r="L51" s="54">
        <v>0</v>
      </c>
      <c r="M51" s="54">
        <v>-985140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-3222960</v>
      </c>
      <c r="W51" s="54">
        <v>3294828</v>
      </c>
      <c r="X51" s="54">
        <v>20005</v>
      </c>
      <c r="Y51" s="54">
        <v>3215158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85.72524662376271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100</v>
      </c>
      <c r="G58" s="7">
        <f t="shared" si="6"/>
        <v>99.99991621913722</v>
      </c>
      <c r="H58" s="7">
        <f t="shared" si="6"/>
        <v>100</v>
      </c>
      <c r="I58" s="7">
        <f t="shared" si="6"/>
        <v>99.99997207994629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99.99998623942466</v>
      </c>
      <c r="W58" s="7">
        <f t="shared" si="6"/>
        <v>133.31650099143945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2.75">
      <c r="A59" s="37" t="s">
        <v>31</v>
      </c>
      <c r="B59" s="9">
        <f aca="true" t="shared" si="7" ref="B59:Z66">IF(B68=0,0,+(B77/B68)*100)</f>
        <v>87.48829807393646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134.23767132965946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8" t="s">
        <v>32</v>
      </c>
      <c r="B60" s="12">
        <f t="shared" si="7"/>
        <v>25.071595783869853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</v>
      </c>
      <c r="G60" s="13">
        <f t="shared" si="7"/>
        <v>99.99827956989247</v>
      </c>
      <c r="H60" s="13">
        <f t="shared" si="7"/>
        <v>100</v>
      </c>
      <c r="I60" s="13">
        <f t="shared" si="7"/>
        <v>99.99942780959792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99.9997135835849</v>
      </c>
      <c r="W60" s="13">
        <f t="shared" si="7"/>
        <v>130.22929827718477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25.071595783869853</v>
      </c>
      <c r="C64" s="12">
        <f t="shared" si="7"/>
        <v>0</v>
      </c>
      <c r="D64" s="3">
        <f t="shared" si="7"/>
        <v>99.99969230769231</v>
      </c>
      <c r="E64" s="13">
        <f t="shared" si="7"/>
        <v>99.99969230769231</v>
      </c>
      <c r="F64" s="13">
        <f t="shared" si="7"/>
        <v>100</v>
      </c>
      <c r="G64" s="13">
        <f t="shared" si="7"/>
        <v>99.99827956989247</v>
      </c>
      <c r="H64" s="13">
        <f t="shared" si="7"/>
        <v>100</v>
      </c>
      <c r="I64" s="13">
        <f t="shared" si="7"/>
        <v>99.99942780959792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99.9997135835849</v>
      </c>
      <c r="W64" s="13">
        <f t="shared" si="7"/>
        <v>102.60458596554369</v>
      </c>
      <c r="X64" s="13">
        <f t="shared" si="7"/>
        <v>0</v>
      </c>
      <c r="Y64" s="13">
        <f t="shared" si="7"/>
        <v>0</v>
      </c>
      <c r="Z64" s="14">
        <f t="shared" si="7"/>
        <v>99.99969230769231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94.78083432657927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12989016</v>
      </c>
      <c r="C67" s="24"/>
      <c r="D67" s="25">
        <v>7350000</v>
      </c>
      <c r="E67" s="26">
        <v>7350000</v>
      </c>
      <c r="F67" s="26">
        <v>1190829</v>
      </c>
      <c r="G67" s="26">
        <v>1193590</v>
      </c>
      <c r="H67" s="26">
        <v>1197236</v>
      </c>
      <c r="I67" s="26">
        <v>3581655</v>
      </c>
      <c r="J67" s="26">
        <v>1228353</v>
      </c>
      <c r="K67" s="26">
        <v>1224040</v>
      </c>
      <c r="L67" s="26">
        <v>1233090</v>
      </c>
      <c r="M67" s="26">
        <v>3685483</v>
      </c>
      <c r="N67" s="26"/>
      <c r="O67" s="26"/>
      <c r="P67" s="26"/>
      <c r="Q67" s="26"/>
      <c r="R67" s="26"/>
      <c r="S67" s="26"/>
      <c r="T67" s="26"/>
      <c r="U67" s="26"/>
      <c r="V67" s="26">
        <v>7267138</v>
      </c>
      <c r="W67" s="26">
        <v>2756598</v>
      </c>
      <c r="X67" s="26"/>
      <c r="Y67" s="25"/>
      <c r="Z67" s="27">
        <v>7350000</v>
      </c>
    </row>
    <row r="68" spans="1:26" ht="12.75" hidden="1">
      <c r="A68" s="37" t="s">
        <v>31</v>
      </c>
      <c r="B68" s="19">
        <v>9693917</v>
      </c>
      <c r="C68" s="19"/>
      <c r="D68" s="20">
        <v>5700000</v>
      </c>
      <c r="E68" s="21">
        <v>5700000</v>
      </c>
      <c r="F68" s="21">
        <v>1116927</v>
      </c>
      <c r="G68" s="21">
        <v>1119120</v>
      </c>
      <c r="H68" s="21">
        <v>1121764</v>
      </c>
      <c r="I68" s="21">
        <v>3357811</v>
      </c>
      <c r="J68" s="21">
        <v>1153301</v>
      </c>
      <c r="K68" s="21">
        <v>1149052</v>
      </c>
      <c r="L68" s="21">
        <v>1157010</v>
      </c>
      <c r="M68" s="21">
        <v>3459363</v>
      </c>
      <c r="N68" s="21"/>
      <c r="O68" s="21"/>
      <c r="P68" s="21"/>
      <c r="Q68" s="21"/>
      <c r="R68" s="21"/>
      <c r="S68" s="21"/>
      <c r="T68" s="21"/>
      <c r="U68" s="21"/>
      <c r="V68" s="21">
        <v>6817174</v>
      </c>
      <c r="W68" s="21">
        <v>2123100</v>
      </c>
      <c r="X68" s="21"/>
      <c r="Y68" s="20"/>
      <c r="Z68" s="23">
        <v>5700000</v>
      </c>
    </row>
    <row r="69" spans="1:26" ht="12.75" hidden="1">
      <c r="A69" s="38" t="s">
        <v>32</v>
      </c>
      <c r="B69" s="19">
        <v>673224</v>
      </c>
      <c r="C69" s="19"/>
      <c r="D69" s="20">
        <v>1650000</v>
      </c>
      <c r="E69" s="21">
        <v>1650000</v>
      </c>
      <c r="F69" s="21">
        <v>58125</v>
      </c>
      <c r="G69" s="21">
        <v>58125</v>
      </c>
      <c r="H69" s="21">
        <v>58517</v>
      </c>
      <c r="I69" s="21">
        <v>174767</v>
      </c>
      <c r="J69" s="21">
        <v>58125</v>
      </c>
      <c r="K69" s="21">
        <v>58125</v>
      </c>
      <c r="L69" s="21">
        <v>58125</v>
      </c>
      <c r="M69" s="21">
        <v>174375</v>
      </c>
      <c r="N69" s="21"/>
      <c r="O69" s="21"/>
      <c r="P69" s="21"/>
      <c r="Q69" s="21"/>
      <c r="R69" s="21"/>
      <c r="S69" s="21"/>
      <c r="T69" s="21"/>
      <c r="U69" s="21"/>
      <c r="V69" s="21">
        <v>349142</v>
      </c>
      <c r="W69" s="21">
        <v>633498</v>
      </c>
      <c r="X69" s="21"/>
      <c r="Y69" s="20"/>
      <c r="Z69" s="23">
        <v>1650000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673224</v>
      </c>
      <c r="C73" s="19"/>
      <c r="D73" s="20">
        <v>1300000</v>
      </c>
      <c r="E73" s="21">
        <v>1300000</v>
      </c>
      <c r="F73" s="21">
        <v>58125</v>
      </c>
      <c r="G73" s="21">
        <v>58125</v>
      </c>
      <c r="H73" s="21">
        <v>58517</v>
      </c>
      <c r="I73" s="21">
        <v>174767</v>
      </c>
      <c r="J73" s="21">
        <v>58125</v>
      </c>
      <c r="K73" s="21">
        <v>58125</v>
      </c>
      <c r="L73" s="21">
        <v>58125</v>
      </c>
      <c r="M73" s="21">
        <v>174375</v>
      </c>
      <c r="N73" s="21"/>
      <c r="O73" s="21"/>
      <c r="P73" s="21"/>
      <c r="Q73" s="21"/>
      <c r="R73" s="21"/>
      <c r="S73" s="21"/>
      <c r="T73" s="21"/>
      <c r="U73" s="21"/>
      <c r="V73" s="21">
        <v>349142</v>
      </c>
      <c r="W73" s="21">
        <v>633498</v>
      </c>
      <c r="X73" s="21"/>
      <c r="Y73" s="20"/>
      <c r="Z73" s="23">
        <v>1300000</v>
      </c>
    </row>
    <row r="74" spans="1:26" ht="12.75" hidden="1">
      <c r="A74" s="39" t="s">
        <v>107</v>
      </c>
      <c r="B74" s="19"/>
      <c r="C74" s="19"/>
      <c r="D74" s="20">
        <v>350000</v>
      </c>
      <c r="E74" s="21">
        <v>350000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>
        <v>350000</v>
      </c>
    </row>
    <row r="75" spans="1:26" ht="12.75" hidden="1">
      <c r="A75" s="40" t="s">
        <v>110</v>
      </c>
      <c r="B75" s="28">
        <v>2621875</v>
      </c>
      <c r="C75" s="28"/>
      <c r="D75" s="29"/>
      <c r="E75" s="30"/>
      <c r="F75" s="30">
        <v>15777</v>
      </c>
      <c r="G75" s="30">
        <v>16345</v>
      </c>
      <c r="H75" s="30">
        <v>16955</v>
      </c>
      <c r="I75" s="30">
        <v>49077</v>
      </c>
      <c r="J75" s="30">
        <v>16927</v>
      </c>
      <c r="K75" s="30">
        <v>16863</v>
      </c>
      <c r="L75" s="30">
        <v>17955</v>
      </c>
      <c r="M75" s="30">
        <v>51745</v>
      </c>
      <c r="N75" s="30"/>
      <c r="O75" s="30"/>
      <c r="P75" s="30"/>
      <c r="Q75" s="30"/>
      <c r="R75" s="30"/>
      <c r="S75" s="30"/>
      <c r="T75" s="30"/>
      <c r="U75" s="30"/>
      <c r="V75" s="30">
        <v>100822</v>
      </c>
      <c r="W75" s="30"/>
      <c r="X75" s="30"/>
      <c r="Y75" s="29"/>
      <c r="Z75" s="31"/>
    </row>
    <row r="76" spans="1:26" ht="12.75" hidden="1">
      <c r="A76" s="42" t="s">
        <v>288</v>
      </c>
      <c r="B76" s="32">
        <v>11134866</v>
      </c>
      <c r="C76" s="32"/>
      <c r="D76" s="33">
        <v>7350000</v>
      </c>
      <c r="E76" s="34">
        <v>7350000</v>
      </c>
      <c r="F76" s="34">
        <v>1190829</v>
      </c>
      <c r="G76" s="34">
        <v>1193589</v>
      </c>
      <c r="H76" s="34">
        <v>1197236</v>
      </c>
      <c r="I76" s="34">
        <v>3581654</v>
      </c>
      <c r="J76" s="34">
        <v>1228353</v>
      </c>
      <c r="K76" s="34">
        <v>1224040</v>
      </c>
      <c r="L76" s="34">
        <v>1233090</v>
      </c>
      <c r="M76" s="34">
        <v>3685483</v>
      </c>
      <c r="N76" s="34"/>
      <c r="O76" s="34"/>
      <c r="P76" s="34"/>
      <c r="Q76" s="34"/>
      <c r="R76" s="34"/>
      <c r="S76" s="34"/>
      <c r="T76" s="34"/>
      <c r="U76" s="34"/>
      <c r="V76" s="34">
        <v>7267137</v>
      </c>
      <c r="W76" s="34">
        <v>3675000</v>
      </c>
      <c r="X76" s="34"/>
      <c r="Y76" s="33"/>
      <c r="Z76" s="35">
        <v>7350000</v>
      </c>
    </row>
    <row r="77" spans="1:26" ht="12.75" hidden="1">
      <c r="A77" s="37" t="s">
        <v>31</v>
      </c>
      <c r="B77" s="19">
        <v>8481043</v>
      </c>
      <c r="C77" s="19"/>
      <c r="D77" s="20">
        <v>5700000</v>
      </c>
      <c r="E77" s="21">
        <v>5700000</v>
      </c>
      <c r="F77" s="21">
        <v>1116927</v>
      </c>
      <c r="G77" s="21">
        <v>1119120</v>
      </c>
      <c r="H77" s="21">
        <v>1121764</v>
      </c>
      <c r="I77" s="21">
        <v>3357811</v>
      </c>
      <c r="J77" s="21">
        <v>1153301</v>
      </c>
      <c r="K77" s="21">
        <v>1149052</v>
      </c>
      <c r="L77" s="21">
        <v>1157010</v>
      </c>
      <c r="M77" s="21">
        <v>3459363</v>
      </c>
      <c r="N77" s="21"/>
      <c r="O77" s="21"/>
      <c r="P77" s="21"/>
      <c r="Q77" s="21"/>
      <c r="R77" s="21"/>
      <c r="S77" s="21"/>
      <c r="T77" s="21"/>
      <c r="U77" s="21"/>
      <c r="V77" s="21">
        <v>6817174</v>
      </c>
      <c r="W77" s="21">
        <v>2850000</v>
      </c>
      <c r="X77" s="21"/>
      <c r="Y77" s="20"/>
      <c r="Z77" s="23">
        <v>5700000</v>
      </c>
    </row>
    <row r="78" spans="1:26" ht="12.75" hidden="1">
      <c r="A78" s="38" t="s">
        <v>32</v>
      </c>
      <c r="B78" s="19">
        <v>168788</v>
      </c>
      <c r="C78" s="19"/>
      <c r="D78" s="20">
        <v>1650000</v>
      </c>
      <c r="E78" s="21">
        <v>1650000</v>
      </c>
      <c r="F78" s="21">
        <v>58125</v>
      </c>
      <c r="G78" s="21">
        <v>58124</v>
      </c>
      <c r="H78" s="21">
        <v>58517</v>
      </c>
      <c r="I78" s="21">
        <v>174766</v>
      </c>
      <c r="J78" s="21">
        <v>58125</v>
      </c>
      <c r="K78" s="21">
        <v>58125</v>
      </c>
      <c r="L78" s="21">
        <v>58125</v>
      </c>
      <c r="M78" s="21">
        <v>174375</v>
      </c>
      <c r="N78" s="21"/>
      <c r="O78" s="21"/>
      <c r="P78" s="21"/>
      <c r="Q78" s="21"/>
      <c r="R78" s="21"/>
      <c r="S78" s="21"/>
      <c r="T78" s="21"/>
      <c r="U78" s="21"/>
      <c r="V78" s="21">
        <v>349141</v>
      </c>
      <c r="W78" s="21">
        <v>825000</v>
      </c>
      <c r="X78" s="21"/>
      <c r="Y78" s="20"/>
      <c r="Z78" s="23">
        <v>1650000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>
        <v>350004</v>
      </c>
      <c r="E81" s="21">
        <v>350004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175002</v>
      </c>
      <c r="X81" s="21"/>
      <c r="Y81" s="20"/>
      <c r="Z81" s="23">
        <v>350004</v>
      </c>
    </row>
    <row r="82" spans="1:26" ht="12.75" hidden="1">
      <c r="A82" s="39" t="s">
        <v>106</v>
      </c>
      <c r="B82" s="19">
        <v>168788</v>
      </c>
      <c r="C82" s="19"/>
      <c r="D82" s="20">
        <v>1299996</v>
      </c>
      <c r="E82" s="21">
        <v>1299996</v>
      </c>
      <c r="F82" s="21">
        <v>58125</v>
      </c>
      <c r="G82" s="21">
        <v>58124</v>
      </c>
      <c r="H82" s="21">
        <v>58517</v>
      </c>
      <c r="I82" s="21">
        <v>174766</v>
      </c>
      <c r="J82" s="21">
        <v>58125</v>
      </c>
      <c r="K82" s="21">
        <v>58125</v>
      </c>
      <c r="L82" s="21">
        <v>58125</v>
      </c>
      <c r="M82" s="21">
        <v>174375</v>
      </c>
      <c r="N82" s="21"/>
      <c r="O82" s="21"/>
      <c r="P82" s="21"/>
      <c r="Q82" s="21"/>
      <c r="R82" s="21"/>
      <c r="S82" s="21"/>
      <c r="T82" s="21"/>
      <c r="U82" s="21"/>
      <c r="V82" s="21">
        <v>349141</v>
      </c>
      <c r="W82" s="21">
        <v>649998</v>
      </c>
      <c r="X82" s="21"/>
      <c r="Y82" s="20"/>
      <c r="Z82" s="23">
        <v>1299996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2485035</v>
      </c>
      <c r="C84" s="28"/>
      <c r="D84" s="29"/>
      <c r="E84" s="30"/>
      <c r="F84" s="30">
        <v>15777</v>
      </c>
      <c r="G84" s="30">
        <v>16345</v>
      </c>
      <c r="H84" s="30">
        <v>16955</v>
      </c>
      <c r="I84" s="30">
        <v>49077</v>
      </c>
      <c r="J84" s="30">
        <v>16927</v>
      </c>
      <c r="K84" s="30">
        <v>16863</v>
      </c>
      <c r="L84" s="30">
        <v>17955</v>
      </c>
      <c r="M84" s="30">
        <v>51745</v>
      </c>
      <c r="N84" s="30"/>
      <c r="O84" s="30"/>
      <c r="P84" s="30"/>
      <c r="Q84" s="30"/>
      <c r="R84" s="30"/>
      <c r="S84" s="30"/>
      <c r="T84" s="30"/>
      <c r="U84" s="30"/>
      <c r="V84" s="30">
        <v>100822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1100000</v>
      </c>
      <c r="F22" s="345">
        <f t="shared" si="6"/>
        <v>1100000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550000</v>
      </c>
      <c r="Y22" s="345">
        <f t="shared" si="6"/>
        <v>-550000</v>
      </c>
      <c r="Z22" s="336">
        <f>+IF(X22&lt;&gt;0,+(Y22/X22)*100,0)</f>
        <v>-100</v>
      </c>
      <c r="AA22" s="350">
        <f>SUM(AA23:AA32)</f>
        <v>1100000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1100000</v>
      </c>
      <c r="F32" s="59">
        <v>1100000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550000</v>
      </c>
      <c r="Y32" s="59">
        <v>-550000</v>
      </c>
      <c r="Z32" s="61">
        <v>-100</v>
      </c>
      <c r="AA32" s="62">
        <v>1100000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11390000</v>
      </c>
      <c r="F40" s="345">
        <f t="shared" si="9"/>
        <v>11390000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5695000</v>
      </c>
      <c r="Y40" s="345">
        <f t="shared" si="9"/>
        <v>-5695000</v>
      </c>
      <c r="Z40" s="336">
        <f>+IF(X40&lt;&gt;0,+(Y40/X40)*100,0)</f>
        <v>-100</v>
      </c>
      <c r="AA40" s="350">
        <f>SUM(AA41:AA49)</f>
        <v>11390000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11390000</v>
      </c>
      <c r="F49" s="53">
        <v>11390000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5695000</v>
      </c>
      <c r="Y49" s="53">
        <v>-5695000</v>
      </c>
      <c r="Z49" s="94">
        <v>-100</v>
      </c>
      <c r="AA49" s="95">
        <v>11390000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12490000</v>
      </c>
      <c r="F60" s="264">
        <f t="shared" si="14"/>
        <v>12490000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6245000</v>
      </c>
      <c r="Y60" s="264">
        <f t="shared" si="14"/>
        <v>-6245000</v>
      </c>
      <c r="Z60" s="337">
        <f>+IF(X60&lt;&gt;0,+(Y60/X60)*100,0)</f>
        <v>-100</v>
      </c>
      <c r="AA60" s="232">
        <f>+AA57+AA54+AA51+AA40+AA37+AA34+AA22+AA5</f>
        <v>12490000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242518349</v>
      </c>
      <c r="D5" s="153">
        <f>SUM(D6:D8)</f>
        <v>0</v>
      </c>
      <c r="E5" s="154">
        <f t="shared" si="0"/>
        <v>251726000</v>
      </c>
      <c r="F5" s="100">
        <f t="shared" si="0"/>
        <v>251726000</v>
      </c>
      <c r="G5" s="100">
        <f t="shared" si="0"/>
        <v>95344969</v>
      </c>
      <c r="H5" s="100">
        <f t="shared" si="0"/>
        <v>1293283</v>
      </c>
      <c r="I5" s="100">
        <f t="shared" si="0"/>
        <v>1341030</v>
      </c>
      <c r="J5" s="100">
        <f t="shared" si="0"/>
        <v>97979282</v>
      </c>
      <c r="K5" s="100">
        <f t="shared" si="0"/>
        <v>1650217</v>
      </c>
      <c r="L5" s="100">
        <f t="shared" si="0"/>
        <v>1602225</v>
      </c>
      <c r="M5" s="100">
        <f t="shared" si="0"/>
        <v>76887703</v>
      </c>
      <c r="N5" s="100">
        <f t="shared" si="0"/>
        <v>80140145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178119427</v>
      </c>
      <c r="X5" s="100">
        <f t="shared" si="0"/>
        <v>140461674</v>
      </c>
      <c r="Y5" s="100">
        <f t="shared" si="0"/>
        <v>37657753</v>
      </c>
      <c r="Z5" s="137">
        <f>+IF(X5&lt;&gt;0,+(Y5/X5)*100,0)</f>
        <v>26.80998448017927</v>
      </c>
      <c r="AA5" s="153">
        <f>SUM(AA6:AA8)</f>
        <v>251726000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236940309</v>
      </c>
      <c r="D7" s="157"/>
      <c r="E7" s="158">
        <v>251726000</v>
      </c>
      <c r="F7" s="159">
        <v>251726000</v>
      </c>
      <c r="G7" s="159">
        <v>95247971</v>
      </c>
      <c r="H7" s="159">
        <v>1222451</v>
      </c>
      <c r="I7" s="159">
        <v>1223020</v>
      </c>
      <c r="J7" s="159">
        <v>97693442</v>
      </c>
      <c r="K7" s="159">
        <v>1511168</v>
      </c>
      <c r="L7" s="159">
        <v>1509654</v>
      </c>
      <c r="M7" s="159">
        <v>76714003</v>
      </c>
      <c r="N7" s="159">
        <v>79734825</v>
      </c>
      <c r="O7" s="159"/>
      <c r="P7" s="159"/>
      <c r="Q7" s="159"/>
      <c r="R7" s="159"/>
      <c r="S7" s="159"/>
      <c r="T7" s="159"/>
      <c r="U7" s="159"/>
      <c r="V7" s="159"/>
      <c r="W7" s="159">
        <v>177428267</v>
      </c>
      <c r="X7" s="159">
        <v>140461674</v>
      </c>
      <c r="Y7" s="159">
        <v>36966593</v>
      </c>
      <c r="Z7" s="141">
        <v>26.32</v>
      </c>
      <c r="AA7" s="157">
        <v>251726000</v>
      </c>
    </row>
    <row r="8" spans="1:27" ht="12.75">
      <c r="A8" s="138" t="s">
        <v>77</v>
      </c>
      <c r="B8" s="136"/>
      <c r="C8" s="155">
        <v>5578040</v>
      </c>
      <c r="D8" s="155"/>
      <c r="E8" s="156"/>
      <c r="F8" s="60"/>
      <c r="G8" s="60">
        <v>96998</v>
      </c>
      <c r="H8" s="60">
        <v>70832</v>
      </c>
      <c r="I8" s="60">
        <v>118010</v>
      </c>
      <c r="J8" s="60">
        <v>285840</v>
      </c>
      <c r="K8" s="60">
        <v>139049</v>
      </c>
      <c r="L8" s="60">
        <v>92571</v>
      </c>
      <c r="M8" s="60">
        <v>173700</v>
      </c>
      <c r="N8" s="60">
        <v>405320</v>
      </c>
      <c r="O8" s="60"/>
      <c r="P8" s="60"/>
      <c r="Q8" s="60"/>
      <c r="R8" s="60"/>
      <c r="S8" s="60"/>
      <c r="T8" s="60"/>
      <c r="U8" s="60"/>
      <c r="V8" s="60"/>
      <c r="W8" s="60">
        <v>691160</v>
      </c>
      <c r="X8" s="60"/>
      <c r="Y8" s="60">
        <v>691160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4274109</v>
      </c>
      <c r="D9" s="153">
        <f>SUM(D10:D14)</f>
        <v>0</v>
      </c>
      <c r="E9" s="154">
        <f t="shared" si="1"/>
        <v>1000000</v>
      </c>
      <c r="F9" s="100">
        <f t="shared" si="1"/>
        <v>1000000</v>
      </c>
      <c r="G9" s="100">
        <f t="shared" si="1"/>
        <v>61133</v>
      </c>
      <c r="H9" s="100">
        <f t="shared" si="1"/>
        <v>69828</v>
      </c>
      <c r="I9" s="100">
        <f t="shared" si="1"/>
        <v>118473</v>
      </c>
      <c r="J9" s="100">
        <f t="shared" si="1"/>
        <v>249434</v>
      </c>
      <c r="K9" s="100">
        <f t="shared" si="1"/>
        <v>111141</v>
      </c>
      <c r="L9" s="100">
        <f t="shared" si="1"/>
        <v>74806</v>
      </c>
      <c r="M9" s="100">
        <f t="shared" si="1"/>
        <v>59190</v>
      </c>
      <c r="N9" s="100">
        <f t="shared" si="1"/>
        <v>245137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494571</v>
      </c>
      <c r="X9" s="100">
        <f t="shared" si="1"/>
        <v>760452</v>
      </c>
      <c r="Y9" s="100">
        <f t="shared" si="1"/>
        <v>-265881</v>
      </c>
      <c r="Z9" s="137">
        <f>+IF(X9&lt;&gt;0,+(Y9/X9)*100,0)</f>
        <v>-34.963547995139734</v>
      </c>
      <c r="AA9" s="153">
        <f>SUM(AA10:AA14)</f>
        <v>1000000</v>
      </c>
    </row>
    <row r="10" spans="1:27" ht="12.75">
      <c r="A10" s="138" t="s">
        <v>79</v>
      </c>
      <c r="B10" s="136"/>
      <c r="C10" s="155">
        <v>483041</v>
      </c>
      <c r="D10" s="155"/>
      <c r="E10" s="156">
        <v>1000000</v>
      </c>
      <c r="F10" s="60">
        <v>1000000</v>
      </c>
      <c r="G10" s="60">
        <v>59868</v>
      </c>
      <c r="H10" s="60">
        <v>65414</v>
      </c>
      <c r="I10" s="60">
        <v>64510</v>
      </c>
      <c r="J10" s="60">
        <v>189792</v>
      </c>
      <c r="K10" s="60">
        <v>63791</v>
      </c>
      <c r="L10" s="60">
        <v>62128</v>
      </c>
      <c r="M10" s="60">
        <v>56617</v>
      </c>
      <c r="N10" s="60">
        <v>182536</v>
      </c>
      <c r="O10" s="60"/>
      <c r="P10" s="60"/>
      <c r="Q10" s="60"/>
      <c r="R10" s="60"/>
      <c r="S10" s="60"/>
      <c r="T10" s="60"/>
      <c r="U10" s="60"/>
      <c r="V10" s="60"/>
      <c r="W10" s="60">
        <v>372328</v>
      </c>
      <c r="X10" s="60">
        <v>760452</v>
      </c>
      <c r="Y10" s="60">
        <v>-388124</v>
      </c>
      <c r="Z10" s="140">
        <v>-51.04</v>
      </c>
      <c r="AA10" s="155">
        <v>1000000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>
        <v>1265</v>
      </c>
      <c r="H11" s="60">
        <v>4414</v>
      </c>
      <c r="I11" s="60">
        <v>53963</v>
      </c>
      <c r="J11" s="60">
        <v>59642</v>
      </c>
      <c r="K11" s="60">
        <v>47350</v>
      </c>
      <c r="L11" s="60">
        <v>12678</v>
      </c>
      <c r="M11" s="60">
        <v>2573</v>
      </c>
      <c r="N11" s="60">
        <v>62601</v>
      </c>
      <c r="O11" s="60"/>
      <c r="P11" s="60"/>
      <c r="Q11" s="60"/>
      <c r="R11" s="60"/>
      <c r="S11" s="60"/>
      <c r="T11" s="60"/>
      <c r="U11" s="60"/>
      <c r="V11" s="60"/>
      <c r="W11" s="60">
        <v>122243</v>
      </c>
      <c r="X11" s="60"/>
      <c r="Y11" s="60">
        <v>122243</v>
      </c>
      <c r="Z11" s="140">
        <v>0</v>
      </c>
      <c r="AA11" s="155"/>
    </row>
    <row r="12" spans="1:27" ht="12.75">
      <c r="A12" s="138" t="s">
        <v>81</v>
      </c>
      <c r="B12" s="136"/>
      <c r="C12" s="155">
        <v>3791068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72470198</v>
      </c>
      <c r="D15" s="153">
        <f>SUM(D16:D18)</f>
        <v>0</v>
      </c>
      <c r="E15" s="154">
        <f t="shared" si="2"/>
        <v>82192000</v>
      </c>
      <c r="F15" s="100">
        <f t="shared" si="2"/>
        <v>82192000</v>
      </c>
      <c r="G15" s="100">
        <f t="shared" si="2"/>
        <v>11120547</v>
      </c>
      <c r="H15" s="100">
        <f t="shared" si="2"/>
        <v>2788138</v>
      </c>
      <c r="I15" s="100">
        <f t="shared" si="2"/>
        <v>276938</v>
      </c>
      <c r="J15" s="100">
        <f t="shared" si="2"/>
        <v>14185623</v>
      </c>
      <c r="K15" s="100">
        <f t="shared" si="2"/>
        <v>6550223</v>
      </c>
      <c r="L15" s="100">
        <f t="shared" si="2"/>
        <v>5716601</v>
      </c>
      <c r="M15" s="100">
        <f t="shared" si="2"/>
        <v>7901141</v>
      </c>
      <c r="N15" s="100">
        <f t="shared" si="2"/>
        <v>20167965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34353588</v>
      </c>
      <c r="X15" s="100">
        <f t="shared" si="2"/>
        <v>59634924</v>
      </c>
      <c r="Y15" s="100">
        <f t="shared" si="2"/>
        <v>-25281336</v>
      </c>
      <c r="Z15" s="137">
        <f>+IF(X15&lt;&gt;0,+(Y15/X15)*100,0)</f>
        <v>-42.39350753595326</v>
      </c>
      <c r="AA15" s="153">
        <f>SUM(AA16:AA18)</f>
        <v>82192000</v>
      </c>
    </row>
    <row r="16" spans="1:27" ht="12.75">
      <c r="A16" s="138" t="s">
        <v>85</v>
      </c>
      <c r="B16" s="136"/>
      <c r="C16" s="155">
        <v>443198</v>
      </c>
      <c r="D16" s="155"/>
      <c r="E16" s="156">
        <v>1000000</v>
      </c>
      <c r="F16" s="60">
        <v>1000000</v>
      </c>
      <c r="G16" s="60">
        <v>212663</v>
      </c>
      <c r="H16" s="60">
        <v>315959</v>
      </c>
      <c r="I16" s="60">
        <v>181128</v>
      </c>
      <c r="J16" s="60">
        <v>709750</v>
      </c>
      <c r="K16" s="60">
        <v>197033</v>
      </c>
      <c r="L16" s="60">
        <v>195424</v>
      </c>
      <c r="M16" s="60">
        <v>72560</v>
      </c>
      <c r="N16" s="60">
        <v>465017</v>
      </c>
      <c r="O16" s="60"/>
      <c r="P16" s="60"/>
      <c r="Q16" s="60"/>
      <c r="R16" s="60"/>
      <c r="S16" s="60"/>
      <c r="T16" s="60"/>
      <c r="U16" s="60"/>
      <c r="V16" s="60"/>
      <c r="W16" s="60">
        <v>1174767</v>
      </c>
      <c r="X16" s="60">
        <v>1371426</v>
      </c>
      <c r="Y16" s="60">
        <v>-196659</v>
      </c>
      <c r="Z16" s="140">
        <v>-14.34</v>
      </c>
      <c r="AA16" s="155">
        <v>1000000</v>
      </c>
    </row>
    <row r="17" spans="1:27" ht="12.75">
      <c r="A17" s="138" t="s">
        <v>86</v>
      </c>
      <c r="B17" s="136"/>
      <c r="C17" s="155">
        <v>72027000</v>
      </c>
      <c r="D17" s="155"/>
      <c r="E17" s="156">
        <v>81192000</v>
      </c>
      <c r="F17" s="60">
        <v>81192000</v>
      </c>
      <c r="G17" s="60">
        <v>10907884</v>
      </c>
      <c r="H17" s="60">
        <v>2472179</v>
      </c>
      <c r="I17" s="60">
        <v>95810</v>
      </c>
      <c r="J17" s="60">
        <v>13475873</v>
      </c>
      <c r="K17" s="60">
        <v>6353190</v>
      </c>
      <c r="L17" s="60">
        <v>5521177</v>
      </c>
      <c r="M17" s="60">
        <v>7828581</v>
      </c>
      <c r="N17" s="60">
        <v>19702948</v>
      </c>
      <c r="O17" s="60"/>
      <c r="P17" s="60"/>
      <c r="Q17" s="60"/>
      <c r="R17" s="60"/>
      <c r="S17" s="60"/>
      <c r="T17" s="60"/>
      <c r="U17" s="60"/>
      <c r="V17" s="60"/>
      <c r="W17" s="60">
        <v>33178821</v>
      </c>
      <c r="X17" s="60">
        <v>58263498</v>
      </c>
      <c r="Y17" s="60">
        <v>-25084677</v>
      </c>
      <c r="Z17" s="140">
        <v>-43.05</v>
      </c>
      <c r="AA17" s="155">
        <v>81192000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4909224</v>
      </c>
      <c r="D19" s="153">
        <f>SUM(D20:D23)</f>
        <v>0</v>
      </c>
      <c r="E19" s="154">
        <f t="shared" si="3"/>
        <v>10246000</v>
      </c>
      <c r="F19" s="100">
        <f t="shared" si="3"/>
        <v>10246000</v>
      </c>
      <c r="G19" s="100">
        <f t="shared" si="3"/>
        <v>58125</v>
      </c>
      <c r="H19" s="100">
        <f t="shared" si="3"/>
        <v>58125</v>
      </c>
      <c r="I19" s="100">
        <f t="shared" si="3"/>
        <v>58517</v>
      </c>
      <c r="J19" s="100">
        <f t="shared" si="3"/>
        <v>174767</v>
      </c>
      <c r="K19" s="100">
        <f t="shared" si="3"/>
        <v>2100997</v>
      </c>
      <c r="L19" s="100">
        <f t="shared" si="3"/>
        <v>58125</v>
      </c>
      <c r="M19" s="100">
        <f t="shared" si="3"/>
        <v>1558125</v>
      </c>
      <c r="N19" s="100">
        <f t="shared" si="3"/>
        <v>3717247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3892014</v>
      </c>
      <c r="X19" s="100">
        <f t="shared" si="3"/>
        <v>7708500</v>
      </c>
      <c r="Y19" s="100">
        <f t="shared" si="3"/>
        <v>-3816486</v>
      </c>
      <c r="Z19" s="137">
        <f>+IF(X19&lt;&gt;0,+(Y19/X19)*100,0)</f>
        <v>-49.510099241097485</v>
      </c>
      <c r="AA19" s="153">
        <f>SUM(AA20:AA23)</f>
        <v>10246000</v>
      </c>
    </row>
    <row r="20" spans="1:27" ht="12.75">
      <c r="A20" s="138" t="s">
        <v>89</v>
      </c>
      <c r="B20" s="136"/>
      <c r="C20" s="155"/>
      <c r="D20" s="155"/>
      <c r="E20" s="156">
        <v>8946000</v>
      </c>
      <c r="F20" s="60">
        <v>8946000</v>
      </c>
      <c r="G20" s="60"/>
      <c r="H20" s="60"/>
      <c r="I20" s="60"/>
      <c r="J20" s="60"/>
      <c r="K20" s="60">
        <v>2042872</v>
      </c>
      <c r="L20" s="60"/>
      <c r="M20" s="60">
        <v>1500000</v>
      </c>
      <c r="N20" s="60">
        <v>3542872</v>
      </c>
      <c r="O20" s="60"/>
      <c r="P20" s="60"/>
      <c r="Q20" s="60"/>
      <c r="R20" s="60"/>
      <c r="S20" s="60"/>
      <c r="T20" s="60"/>
      <c r="U20" s="60"/>
      <c r="V20" s="60"/>
      <c r="W20" s="60">
        <v>3542872</v>
      </c>
      <c r="X20" s="60">
        <v>7000002</v>
      </c>
      <c r="Y20" s="60">
        <v>-3457130</v>
      </c>
      <c r="Z20" s="140">
        <v>-49.39</v>
      </c>
      <c r="AA20" s="155">
        <v>8946000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75000</v>
      </c>
      <c r="Y22" s="159">
        <v>-75000</v>
      </c>
      <c r="Z22" s="141">
        <v>-100</v>
      </c>
      <c r="AA22" s="157"/>
    </row>
    <row r="23" spans="1:27" ht="12.75">
      <c r="A23" s="138" t="s">
        <v>92</v>
      </c>
      <c r="B23" s="136"/>
      <c r="C23" s="155">
        <v>4909224</v>
      </c>
      <c r="D23" s="155"/>
      <c r="E23" s="156">
        <v>1300000</v>
      </c>
      <c r="F23" s="60">
        <v>1300000</v>
      </c>
      <c r="G23" s="60">
        <v>58125</v>
      </c>
      <c r="H23" s="60">
        <v>58125</v>
      </c>
      <c r="I23" s="60">
        <v>58517</v>
      </c>
      <c r="J23" s="60">
        <v>174767</v>
      </c>
      <c r="K23" s="60">
        <v>58125</v>
      </c>
      <c r="L23" s="60">
        <v>58125</v>
      </c>
      <c r="M23" s="60">
        <v>58125</v>
      </c>
      <c r="N23" s="60">
        <v>174375</v>
      </c>
      <c r="O23" s="60"/>
      <c r="P23" s="60"/>
      <c r="Q23" s="60"/>
      <c r="R23" s="60"/>
      <c r="S23" s="60"/>
      <c r="T23" s="60"/>
      <c r="U23" s="60"/>
      <c r="V23" s="60"/>
      <c r="W23" s="60">
        <v>349142</v>
      </c>
      <c r="X23" s="60">
        <v>633498</v>
      </c>
      <c r="Y23" s="60">
        <v>-284356</v>
      </c>
      <c r="Z23" s="140">
        <v>-44.89</v>
      </c>
      <c r="AA23" s="155">
        <v>1300000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1500000</v>
      </c>
      <c r="Y24" s="100">
        <v>-1500000</v>
      </c>
      <c r="Z24" s="137">
        <v>-100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324171880</v>
      </c>
      <c r="D25" s="168">
        <f>+D5+D9+D15+D19+D24</f>
        <v>0</v>
      </c>
      <c r="E25" s="169">
        <f t="shared" si="4"/>
        <v>345164000</v>
      </c>
      <c r="F25" s="73">
        <f t="shared" si="4"/>
        <v>345164000</v>
      </c>
      <c r="G25" s="73">
        <f t="shared" si="4"/>
        <v>106584774</v>
      </c>
      <c r="H25" s="73">
        <f t="shared" si="4"/>
        <v>4209374</v>
      </c>
      <c r="I25" s="73">
        <f t="shared" si="4"/>
        <v>1794958</v>
      </c>
      <c r="J25" s="73">
        <f t="shared" si="4"/>
        <v>112589106</v>
      </c>
      <c r="K25" s="73">
        <f t="shared" si="4"/>
        <v>10412578</v>
      </c>
      <c r="L25" s="73">
        <f t="shared" si="4"/>
        <v>7451757</v>
      </c>
      <c r="M25" s="73">
        <f t="shared" si="4"/>
        <v>86406159</v>
      </c>
      <c r="N25" s="73">
        <f t="shared" si="4"/>
        <v>104270494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216859600</v>
      </c>
      <c r="X25" s="73">
        <f t="shared" si="4"/>
        <v>210065550</v>
      </c>
      <c r="Y25" s="73">
        <f t="shared" si="4"/>
        <v>6794050</v>
      </c>
      <c r="Z25" s="170">
        <f>+IF(X25&lt;&gt;0,+(Y25/X25)*100,0)</f>
        <v>3.2342523559907845</v>
      </c>
      <c r="AA25" s="168">
        <f>+AA5+AA9+AA15+AA19+AA24</f>
        <v>345164000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131719558</v>
      </c>
      <c r="D28" s="153">
        <f>SUM(D29:D31)</f>
        <v>0</v>
      </c>
      <c r="E28" s="154">
        <f t="shared" si="5"/>
        <v>212499725</v>
      </c>
      <c r="F28" s="100">
        <f t="shared" si="5"/>
        <v>212499725</v>
      </c>
      <c r="G28" s="100">
        <f t="shared" si="5"/>
        <v>10057406</v>
      </c>
      <c r="H28" s="100">
        <f t="shared" si="5"/>
        <v>6944846</v>
      </c>
      <c r="I28" s="100">
        <f t="shared" si="5"/>
        <v>9753482</v>
      </c>
      <c r="J28" s="100">
        <f t="shared" si="5"/>
        <v>26755734</v>
      </c>
      <c r="K28" s="100">
        <f t="shared" si="5"/>
        <v>6643569</v>
      </c>
      <c r="L28" s="100">
        <f t="shared" si="5"/>
        <v>3252820</v>
      </c>
      <c r="M28" s="100">
        <f t="shared" si="5"/>
        <v>10264256</v>
      </c>
      <c r="N28" s="100">
        <f t="shared" si="5"/>
        <v>20160645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46916379</v>
      </c>
      <c r="X28" s="100">
        <f t="shared" si="5"/>
        <v>157338204</v>
      </c>
      <c r="Y28" s="100">
        <f t="shared" si="5"/>
        <v>-110421825</v>
      </c>
      <c r="Z28" s="137">
        <f>+IF(X28&lt;&gt;0,+(Y28/X28)*100,0)</f>
        <v>-70.18119070432506</v>
      </c>
      <c r="AA28" s="153">
        <f>SUM(AA29:AA31)</f>
        <v>212499725</v>
      </c>
    </row>
    <row r="29" spans="1:27" ht="12.75">
      <c r="A29" s="138" t="s">
        <v>75</v>
      </c>
      <c r="B29" s="136"/>
      <c r="C29" s="155">
        <v>55983968</v>
      </c>
      <c r="D29" s="155"/>
      <c r="E29" s="156">
        <v>60718605</v>
      </c>
      <c r="F29" s="60">
        <v>60718605</v>
      </c>
      <c r="G29" s="60">
        <v>10000000</v>
      </c>
      <c r="H29" s="60">
        <v>1389162</v>
      </c>
      <c r="I29" s="60">
        <v>2878144</v>
      </c>
      <c r="J29" s="60">
        <v>14267306</v>
      </c>
      <c r="K29" s="60">
        <v>2949773</v>
      </c>
      <c r="L29" s="60">
        <v>778197</v>
      </c>
      <c r="M29" s="60">
        <v>2850666</v>
      </c>
      <c r="N29" s="60">
        <v>6578636</v>
      </c>
      <c r="O29" s="60"/>
      <c r="P29" s="60"/>
      <c r="Q29" s="60"/>
      <c r="R29" s="60"/>
      <c r="S29" s="60"/>
      <c r="T29" s="60"/>
      <c r="U29" s="60"/>
      <c r="V29" s="60"/>
      <c r="W29" s="60">
        <v>20845942</v>
      </c>
      <c r="X29" s="60">
        <v>5583402</v>
      </c>
      <c r="Y29" s="60">
        <v>15262540</v>
      </c>
      <c r="Z29" s="140">
        <v>273.36</v>
      </c>
      <c r="AA29" s="155">
        <v>60718605</v>
      </c>
    </row>
    <row r="30" spans="1:27" ht="12.75">
      <c r="A30" s="138" t="s">
        <v>76</v>
      </c>
      <c r="B30" s="136"/>
      <c r="C30" s="157">
        <v>50658328</v>
      </c>
      <c r="D30" s="157"/>
      <c r="E30" s="158">
        <v>151781120</v>
      </c>
      <c r="F30" s="159">
        <v>151781120</v>
      </c>
      <c r="G30" s="159">
        <v>55049</v>
      </c>
      <c r="H30" s="159">
        <v>2233842</v>
      </c>
      <c r="I30" s="159">
        <v>4069008</v>
      </c>
      <c r="J30" s="159">
        <v>6357899</v>
      </c>
      <c r="K30" s="159">
        <v>2856245</v>
      </c>
      <c r="L30" s="159">
        <v>1791061</v>
      </c>
      <c r="M30" s="159">
        <v>4605485</v>
      </c>
      <c r="N30" s="159">
        <v>9252791</v>
      </c>
      <c r="O30" s="159"/>
      <c r="P30" s="159"/>
      <c r="Q30" s="159"/>
      <c r="R30" s="159"/>
      <c r="S30" s="159"/>
      <c r="T30" s="159"/>
      <c r="U30" s="159"/>
      <c r="V30" s="159"/>
      <c r="W30" s="159">
        <v>15610690</v>
      </c>
      <c r="X30" s="159">
        <v>151754802</v>
      </c>
      <c r="Y30" s="159">
        <v>-136144112</v>
      </c>
      <c r="Z30" s="141">
        <v>-89.71</v>
      </c>
      <c r="AA30" s="157">
        <v>151781120</v>
      </c>
    </row>
    <row r="31" spans="1:27" ht="12.75">
      <c r="A31" s="138" t="s">
        <v>77</v>
      </c>
      <c r="B31" s="136"/>
      <c r="C31" s="155">
        <v>25077262</v>
      </c>
      <c r="D31" s="155"/>
      <c r="E31" s="156"/>
      <c r="F31" s="60"/>
      <c r="G31" s="60">
        <v>2357</v>
      </c>
      <c r="H31" s="60">
        <v>3321842</v>
      </c>
      <c r="I31" s="60">
        <v>2806330</v>
      </c>
      <c r="J31" s="60">
        <v>6130529</v>
      </c>
      <c r="K31" s="60">
        <v>837551</v>
      </c>
      <c r="L31" s="60">
        <v>683562</v>
      </c>
      <c r="M31" s="60">
        <v>2808105</v>
      </c>
      <c r="N31" s="60">
        <v>4329218</v>
      </c>
      <c r="O31" s="60"/>
      <c r="P31" s="60"/>
      <c r="Q31" s="60"/>
      <c r="R31" s="60"/>
      <c r="S31" s="60"/>
      <c r="T31" s="60"/>
      <c r="U31" s="60"/>
      <c r="V31" s="60"/>
      <c r="W31" s="60">
        <v>10459747</v>
      </c>
      <c r="X31" s="60"/>
      <c r="Y31" s="60">
        <v>10459747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34602079</v>
      </c>
      <c r="D32" s="153">
        <f>SUM(D33:D37)</f>
        <v>0</v>
      </c>
      <c r="E32" s="154">
        <f t="shared" si="6"/>
        <v>93021718</v>
      </c>
      <c r="F32" s="100">
        <f t="shared" si="6"/>
        <v>93021718</v>
      </c>
      <c r="G32" s="100">
        <f t="shared" si="6"/>
        <v>2868180</v>
      </c>
      <c r="H32" s="100">
        <f t="shared" si="6"/>
        <v>2196210</v>
      </c>
      <c r="I32" s="100">
        <f t="shared" si="6"/>
        <v>2397966</v>
      </c>
      <c r="J32" s="100">
        <f t="shared" si="6"/>
        <v>7462356</v>
      </c>
      <c r="K32" s="100">
        <f t="shared" si="6"/>
        <v>5977160</v>
      </c>
      <c r="L32" s="100">
        <f t="shared" si="6"/>
        <v>1036451</v>
      </c>
      <c r="M32" s="100">
        <f t="shared" si="6"/>
        <v>2353135</v>
      </c>
      <c r="N32" s="100">
        <f t="shared" si="6"/>
        <v>9366746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16829102</v>
      </c>
      <c r="X32" s="100">
        <f t="shared" si="6"/>
        <v>3065754</v>
      </c>
      <c r="Y32" s="100">
        <f t="shared" si="6"/>
        <v>13763348</v>
      </c>
      <c r="Z32" s="137">
        <f>+IF(X32&lt;&gt;0,+(Y32/X32)*100,0)</f>
        <v>448.9384340687478</v>
      </c>
      <c r="AA32" s="153">
        <f>SUM(AA33:AA37)</f>
        <v>93021718</v>
      </c>
    </row>
    <row r="33" spans="1:27" ht="12.75">
      <c r="A33" s="138" t="s">
        <v>79</v>
      </c>
      <c r="B33" s="136"/>
      <c r="C33" s="155">
        <v>33275348</v>
      </c>
      <c r="D33" s="155"/>
      <c r="E33" s="156">
        <v>77463184</v>
      </c>
      <c r="F33" s="60">
        <v>77463184</v>
      </c>
      <c r="G33" s="60">
        <v>53840</v>
      </c>
      <c r="H33" s="60">
        <v>1271220</v>
      </c>
      <c r="I33" s="60">
        <v>2063742</v>
      </c>
      <c r="J33" s="60">
        <v>3388802</v>
      </c>
      <c r="K33" s="60">
        <v>5157321</v>
      </c>
      <c r="L33" s="60">
        <v>650002</v>
      </c>
      <c r="M33" s="60">
        <v>1393519</v>
      </c>
      <c r="N33" s="60">
        <v>7200842</v>
      </c>
      <c r="O33" s="60"/>
      <c r="P33" s="60"/>
      <c r="Q33" s="60"/>
      <c r="R33" s="60"/>
      <c r="S33" s="60"/>
      <c r="T33" s="60"/>
      <c r="U33" s="60"/>
      <c r="V33" s="60"/>
      <c r="W33" s="60">
        <v>10589644</v>
      </c>
      <c r="X33" s="60">
        <v>558054</v>
      </c>
      <c r="Y33" s="60">
        <v>10031590</v>
      </c>
      <c r="Z33" s="140">
        <v>1797.6</v>
      </c>
      <c r="AA33" s="155">
        <v>77463184</v>
      </c>
    </row>
    <row r="34" spans="1:27" ht="12.75">
      <c r="A34" s="138" t="s">
        <v>80</v>
      </c>
      <c r="B34" s="136"/>
      <c r="C34" s="155"/>
      <c r="D34" s="155"/>
      <c r="E34" s="156">
        <v>12094534</v>
      </c>
      <c r="F34" s="60">
        <v>12094534</v>
      </c>
      <c r="G34" s="60">
        <v>2814340</v>
      </c>
      <c r="H34" s="60">
        <v>899162</v>
      </c>
      <c r="I34" s="60">
        <v>273385</v>
      </c>
      <c r="J34" s="60">
        <v>3986887</v>
      </c>
      <c r="K34" s="60">
        <v>695837</v>
      </c>
      <c r="L34" s="60">
        <v>342136</v>
      </c>
      <c r="M34" s="60">
        <v>464302</v>
      </c>
      <c r="N34" s="60">
        <v>1502275</v>
      </c>
      <c r="O34" s="60"/>
      <c r="P34" s="60"/>
      <c r="Q34" s="60"/>
      <c r="R34" s="60"/>
      <c r="S34" s="60"/>
      <c r="T34" s="60"/>
      <c r="U34" s="60"/>
      <c r="V34" s="60"/>
      <c r="W34" s="60">
        <v>5489162</v>
      </c>
      <c r="X34" s="60"/>
      <c r="Y34" s="60">
        <v>5489162</v>
      </c>
      <c r="Z34" s="140">
        <v>0</v>
      </c>
      <c r="AA34" s="155">
        <v>12094534</v>
      </c>
    </row>
    <row r="35" spans="1:27" ht="12.75">
      <c r="A35" s="138" t="s">
        <v>81</v>
      </c>
      <c r="B35" s="136"/>
      <c r="C35" s="155">
        <v>1326731</v>
      </c>
      <c r="D35" s="155"/>
      <c r="E35" s="156">
        <v>3164000</v>
      </c>
      <c r="F35" s="60">
        <v>3164000</v>
      </c>
      <c r="G35" s="60"/>
      <c r="H35" s="60">
        <v>16828</v>
      </c>
      <c r="I35" s="60">
        <v>50911</v>
      </c>
      <c r="J35" s="60">
        <v>67739</v>
      </c>
      <c r="K35" s="60">
        <v>115657</v>
      </c>
      <c r="L35" s="60">
        <v>36795</v>
      </c>
      <c r="M35" s="60">
        <v>491264</v>
      </c>
      <c r="N35" s="60">
        <v>643716</v>
      </c>
      <c r="O35" s="60"/>
      <c r="P35" s="60"/>
      <c r="Q35" s="60"/>
      <c r="R35" s="60"/>
      <c r="S35" s="60"/>
      <c r="T35" s="60"/>
      <c r="U35" s="60"/>
      <c r="V35" s="60"/>
      <c r="W35" s="60">
        <v>711455</v>
      </c>
      <c r="X35" s="60">
        <v>772500</v>
      </c>
      <c r="Y35" s="60">
        <v>-61045</v>
      </c>
      <c r="Z35" s="140">
        <v>-7.9</v>
      </c>
      <c r="AA35" s="155">
        <v>3164000</v>
      </c>
    </row>
    <row r="36" spans="1:27" ht="12.75">
      <c r="A36" s="138" t="s">
        <v>82</v>
      </c>
      <c r="B36" s="136"/>
      <c r="C36" s="155"/>
      <c r="D36" s="155"/>
      <c r="E36" s="156">
        <v>300000</v>
      </c>
      <c r="F36" s="60">
        <v>300000</v>
      </c>
      <c r="G36" s="60"/>
      <c r="H36" s="60">
        <v>9000</v>
      </c>
      <c r="I36" s="60">
        <v>9928</v>
      </c>
      <c r="J36" s="60">
        <v>18928</v>
      </c>
      <c r="K36" s="60">
        <v>8345</v>
      </c>
      <c r="L36" s="60">
        <v>7518</v>
      </c>
      <c r="M36" s="60">
        <v>4050</v>
      </c>
      <c r="N36" s="60">
        <v>19913</v>
      </c>
      <c r="O36" s="60"/>
      <c r="P36" s="60"/>
      <c r="Q36" s="60"/>
      <c r="R36" s="60"/>
      <c r="S36" s="60"/>
      <c r="T36" s="60"/>
      <c r="U36" s="60"/>
      <c r="V36" s="60"/>
      <c r="W36" s="60">
        <v>38841</v>
      </c>
      <c r="X36" s="60">
        <v>1735200</v>
      </c>
      <c r="Y36" s="60">
        <v>-1696359</v>
      </c>
      <c r="Z36" s="140">
        <v>-97.76</v>
      </c>
      <c r="AA36" s="155">
        <v>300000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117243089</v>
      </c>
      <c r="D38" s="153">
        <f>SUM(D39:D41)</f>
        <v>0</v>
      </c>
      <c r="E38" s="154">
        <f t="shared" si="7"/>
        <v>44198704</v>
      </c>
      <c r="F38" s="100">
        <f t="shared" si="7"/>
        <v>44198704</v>
      </c>
      <c r="G38" s="100">
        <f t="shared" si="7"/>
        <v>295054</v>
      </c>
      <c r="H38" s="100">
        <f t="shared" si="7"/>
        <v>903248</v>
      </c>
      <c r="I38" s="100">
        <f t="shared" si="7"/>
        <v>2699667</v>
      </c>
      <c r="J38" s="100">
        <f t="shared" si="7"/>
        <v>3897969</v>
      </c>
      <c r="K38" s="100">
        <f t="shared" si="7"/>
        <v>3323465</v>
      </c>
      <c r="L38" s="100">
        <f t="shared" si="7"/>
        <v>3540521</v>
      </c>
      <c r="M38" s="100">
        <f t="shared" si="7"/>
        <v>4033457</v>
      </c>
      <c r="N38" s="100">
        <f t="shared" si="7"/>
        <v>10897443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14795412</v>
      </c>
      <c r="X38" s="100">
        <f t="shared" si="7"/>
        <v>34384776</v>
      </c>
      <c r="Y38" s="100">
        <f t="shared" si="7"/>
        <v>-19589364</v>
      </c>
      <c r="Z38" s="137">
        <f>+IF(X38&lt;&gt;0,+(Y38/X38)*100,0)</f>
        <v>-56.9710385782359</v>
      </c>
      <c r="AA38" s="153">
        <f>SUM(AA39:AA41)</f>
        <v>44198704</v>
      </c>
    </row>
    <row r="39" spans="1:27" ht="12.75">
      <c r="A39" s="138" t="s">
        <v>85</v>
      </c>
      <c r="B39" s="136"/>
      <c r="C39" s="155">
        <v>19272564</v>
      </c>
      <c r="D39" s="155"/>
      <c r="E39" s="156">
        <v>28955583</v>
      </c>
      <c r="F39" s="60">
        <v>28955583</v>
      </c>
      <c r="G39" s="60">
        <v>295054</v>
      </c>
      <c r="H39" s="60">
        <v>39064</v>
      </c>
      <c r="I39" s="60">
        <v>1468662</v>
      </c>
      <c r="J39" s="60">
        <v>1802780</v>
      </c>
      <c r="K39" s="60">
        <v>2273937</v>
      </c>
      <c r="L39" s="60">
        <v>3085527</v>
      </c>
      <c r="M39" s="60">
        <v>1012258</v>
      </c>
      <c r="N39" s="60">
        <v>6371722</v>
      </c>
      <c r="O39" s="60"/>
      <c r="P39" s="60"/>
      <c r="Q39" s="60"/>
      <c r="R39" s="60"/>
      <c r="S39" s="60"/>
      <c r="T39" s="60"/>
      <c r="U39" s="60"/>
      <c r="V39" s="60"/>
      <c r="W39" s="60">
        <v>8174502</v>
      </c>
      <c r="X39" s="60">
        <v>12393750</v>
      </c>
      <c r="Y39" s="60">
        <v>-4219248</v>
      </c>
      <c r="Z39" s="140">
        <v>-34.04</v>
      </c>
      <c r="AA39" s="155">
        <v>28955583</v>
      </c>
    </row>
    <row r="40" spans="1:27" ht="12.75">
      <c r="A40" s="138" t="s">
        <v>86</v>
      </c>
      <c r="B40" s="136"/>
      <c r="C40" s="155">
        <v>97970525</v>
      </c>
      <c r="D40" s="155"/>
      <c r="E40" s="156">
        <v>10548121</v>
      </c>
      <c r="F40" s="60">
        <v>10548121</v>
      </c>
      <c r="G40" s="60"/>
      <c r="H40" s="60">
        <v>669980</v>
      </c>
      <c r="I40" s="60">
        <v>1216678</v>
      </c>
      <c r="J40" s="60">
        <v>1886658</v>
      </c>
      <c r="K40" s="60">
        <v>1044914</v>
      </c>
      <c r="L40" s="60">
        <v>437241</v>
      </c>
      <c r="M40" s="60">
        <v>2994453</v>
      </c>
      <c r="N40" s="60">
        <v>4476608</v>
      </c>
      <c r="O40" s="60"/>
      <c r="P40" s="60"/>
      <c r="Q40" s="60"/>
      <c r="R40" s="60"/>
      <c r="S40" s="60"/>
      <c r="T40" s="60"/>
      <c r="U40" s="60"/>
      <c r="V40" s="60"/>
      <c r="W40" s="60">
        <v>6363266</v>
      </c>
      <c r="X40" s="60">
        <v>21375474</v>
      </c>
      <c r="Y40" s="60">
        <v>-15012208</v>
      </c>
      <c r="Z40" s="140">
        <v>-70.23</v>
      </c>
      <c r="AA40" s="155">
        <v>10548121</v>
      </c>
    </row>
    <row r="41" spans="1:27" ht="12.75">
      <c r="A41" s="138" t="s">
        <v>87</v>
      </c>
      <c r="B41" s="136"/>
      <c r="C41" s="155"/>
      <c r="D41" s="155"/>
      <c r="E41" s="156">
        <v>4695000</v>
      </c>
      <c r="F41" s="60">
        <v>4695000</v>
      </c>
      <c r="G41" s="60"/>
      <c r="H41" s="60">
        <v>194204</v>
      </c>
      <c r="I41" s="60">
        <v>14327</v>
      </c>
      <c r="J41" s="60">
        <v>208531</v>
      </c>
      <c r="K41" s="60">
        <v>4614</v>
      </c>
      <c r="L41" s="60">
        <v>17753</v>
      </c>
      <c r="M41" s="60">
        <v>26746</v>
      </c>
      <c r="N41" s="60">
        <v>49113</v>
      </c>
      <c r="O41" s="60"/>
      <c r="P41" s="60"/>
      <c r="Q41" s="60"/>
      <c r="R41" s="60"/>
      <c r="S41" s="60"/>
      <c r="T41" s="60"/>
      <c r="U41" s="60"/>
      <c r="V41" s="60"/>
      <c r="W41" s="60">
        <v>257644</v>
      </c>
      <c r="X41" s="60">
        <v>615552</v>
      </c>
      <c r="Y41" s="60">
        <v>-357908</v>
      </c>
      <c r="Z41" s="140">
        <v>-58.14</v>
      </c>
      <c r="AA41" s="155">
        <v>4695000</v>
      </c>
    </row>
    <row r="42" spans="1:27" ht="12.75">
      <c r="A42" s="135" t="s">
        <v>88</v>
      </c>
      <c r="B42" s="142"/>
      <c r="C42" s="153">
        <f aca="true" t="shared" si="8" ref="C42:Y42">SUM(C43:C46)</f>
        <v>40438006</v>
      </c>
      <c r="D42" s="153">
        <f>SUM(D43:D46)</f>
        <v>0</v>
      </c>
      <c r="E42" s="154">
        <f t="shared" si="8"/>
        <v>3576353</v>
      </c>
      <c r="F42" s="100">
        <f t="shared" si="8"/>
        <v>3576353</v>
      </c>
      <c r="G42" s="100">
        <f t="shared" si="8"/>
        <v>7275</v>
      </c>
      <c r="H42" s="100">
        <f t="shared" si="8"/>
        <v>101250</v>
      </c>
      <c r="I42" s="100">
        <f t="shared" si="8"/>
        <v>1457223</v>
      </c>
      <c r="J42" s="100">
        <f t="shared" si="8"/>
        <v>1565748</v>
      </c>
      <c r="K42" s="100">
        <f t="shared" si="8"/>
        <v>1533069</v>
      </c>
      <c r="L42" s="100">
        <f t="shared" si="8"/>
        <v>997118</v>
      </c>
      <c r="M42" s="100">
        <f t="shared" si="8"/>
        <v>1329393</v>
      </c>
      <c r="N42" s="100">
        <f t="shared" si="8"/>
        <v>3859580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5425328</v>
      </c>
      <c r="X42" s="100">
        <f t="shared" si="8"/>
        <v>2647980</v>
      </c>
      <c r="Y42" s="100">
        <f t="shared" si="8"/>
        <v>2777348</v>
      </c>
      <c r="Z42" s="137">
        <f>+IF(X42&lt;&gt;0,+(Y42/X42)*100,0)</f>
        <v>104.8855353892401</v>
      </c>
      <c r="AA42" s="153">
        <f>SUM(AA43:AA46)</f>
        <v>3576353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>
        <v>150000</v>
      </c>
      <c r="F44" s="60">
        <v>150000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>
        <v>150000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40438006</v>
      </c>
      <c r="D46" s="155"/>
      <c r="E46" s="156">
        <v>3426353</v>
      </c>
      <c r="F46" s="60">
        <v>3426353</v>
      </c>
      <c r="G46" s="60">
        <v>7275</v>
      </c>
      <c r="H46" s="60">
        <v>101250</v>
      </c>
      <c r="I46" s="60">
        <v>1457223</v>
      </c>
      <c r="J46" s="60">
        <v>1565748</v>
      </c>
      <c r="K46" s="60">
        <v>1533069</v>
      </c>
      <c r="L46" s="60">
        <v>997118</v>
      </c>
      <c r="M46" s="60">
        <v>1329393</v>
      </c>
      <c r="N46" s="60">
        <v>3859580</v>
      </c>
      <c r="O46" s="60"/>
      <c r="P46" s="60"/>
      <c r="Q46" s="60"/>
      <c r="R46" s="60"/>
      <c r="S46" s="60"/>
      <c r="T46" s="60"/>
      <c r="U46" s="60"/>
      <c r="V46" s="60"/>
      <c r="W46" s="60">
        <v>5425328</v>
      </c>
      <c r="X46" s="60">
        <v>2647980</v>
      </c>
      <c r="Y46" s="60">
        <v>2777348</v>
      </c>
      <c r="Z46" s="140">
        <v>104.89</v>
      </c>
      <c r="AA46" s="155">
        <v>3426353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4549998</v>
      </c>
      <c r="Y47" s="100">
        <v>-4549998</v>
      </c>
      <c r="Z47" s="137">
        <v>-100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324002732</v>
      </c>
      <c r="D48" s="168">
        <f>+D28+D32+D38+D42+D47</f>
        <v>0</v>
      </c>
      <c r="E48" s="169">
        <f t="shared" si="9"/>
        <v>353296500</v>
      </c>
      <c r="F48" s="73">
        <f t="shared" si="9"/>
        <v>353296500</v>
      </c>
      <c r="G48" s="73">
        <f t="shared" si="9"/>
        <v>13227915</v>
      </c>
      <c r="H48" s="73">
        <f t="shared" si="9"/>
        <v>10145554</v>
      </c>
      <c r="I48" s="73">
        <f t="shared" si="9"/>
        <v>16308338</v>
      </c>
      <c r="J48" s="73">
        <f t="shared" si="9"/>
        <v>39681807</v>
      </c>
      <c r="K48" s="73">
        <f t="shared" si="9"/>
        <v>17477263</v>
      </c>
      <c r="L48" s="73">
        <f t="shared" si="9"/>
        <v>8826910</v>
      </c>
      <c r="M48" s="73">
        <f t="shared" si="9"/>
        <v>17980241</v>
      </c>
      <c r="N48" s="73">
        <f t="shared" si="9"/>
        <v>44284414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83966221</v>
      </c>
      <c r="X48" s="73">
        <f t="shared" si="9"/>
        <v>201986712</v>
      </c>
      <c r="Y48" s="73">
        <f t="shared" si="9"/>
        <v>-118020491</v>
      </c>
      <c r="Z48" s="170">
        <f>+IF(X48&lt;&gt;0,+(Y48/X48)*100,0)</f>
        <v>-58.429829285007614</v>
      </c>
      <c r="AA48" s="168">
        <f>+AA28+AA32+AA38+AA42+AA47</f>
        <v>353296500</v>
      </c>
    </row>
    <row r="49" spans="1:27" ht="12.75">
      <c r="A49" s="148" t="s">
        <v>49</v>
      </c>
      <c r="B49" s="149"/>
      <c r="C49" s="171">
        <f aca="true" t="shared" si="10" ref="C49:Y49">+C25-C48</f>
        <v>169148</v>
      </c>
      <c r="D49" s="171">
        <f>+D25-D48</f>
        <v>0</v>
      </c>
      <c r="E49" s="172">
        <f t="shared" si="10"/>
        <v>-8132500</v>
      </c>
      <c r="F49" s="173">
        <f t="shared" si="10"/>
        <v>-8132500</v>
      </c>
      <c r="G49" s="173">
        <f t="shared" si="10"/>
        <v>93356859</v>
      </c>
      <c r="H49" s="173">
        <f t="shared" si="10"/>
        <v>-5936180</v>
      </c>
      <c r="I49" s="173">
        <f t="shared" si="10"/>
        <v>-14513380</v>
      </c>
      <c r="J49" s="173">
        <f t="shared" si="10"/>
        <v>72907299</v>
      </c>
      <c r="K49" s="173">
        <f t="shared" si="10"/>
        <v>-7064685</v>
      </c>
      <c r="L49" s="173">
        <f t="shared" si="10"/>
        <v>-1375153</v>
      </c>
      <c r="M49" s="173">
        <f t="shared" si="10"/>
        <v>68425918</v>
      </c>
      <c r="N49" s="173">
        <f t="shared" si="10"/>
        <v>59986080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132893379</v>
      </c>
      <c r="X49" s="173">
        <f>IF(F25=F48,0,X25-X48)</f>
        <v>8078838</v>
      </c>
      <c r="Y49" s="173">
        <f t="shared" si="10"/>
        <v>124814541</v>
      </c>
      <c r="Z49" s="174">
        <f>+IF(X49&lt;&gt;0,+(Y49/X49)*100,0)</f>
        <v>1544.9566014320376</v>
      </c>
      <c r="AA49" s="171">
        <f>+AA25-AA48</f>
        <v>-8132500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9693917</v>
      </c>
      <c r="D5" s="155">
        <v>0</v>
      </c>
      <c r="E5" s="156">
        <v>5700000</v>
      </c>
      <c r="F5" s="60">
        <v>5700000</v>
      </c>
      <c r="G5" s="60">
        <v>1116927</v>
      </c>
      <c r="H5" s="60">
        <v>1119120</v>
      </c>
      <c r="I5" s="60">
        <v>1121764</v>
      </c>
      <c r="J5" s="60">
        <v>3357811</v>
      </c>
      <c r="K5" s="60">
        <v>1153301</v>
      </c>
      <c r="L5" s="60">
        <v>1149052</v>
      </c>
      <c r="M5" s="60">
        <v>1157010</v>
      </c>
      <c r="N5" s="60">
        <v>3459363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6817174</v>
      </c>
      <c r="X5" s="60">
        <v>2123100</v>
      </c>
      <c r="Y5" s="60">
        <v>4694074</v>
      </c>
      <c r="Z5" s="140">
        <v>221.1</v>
      </c>
      <c r="AA5" s="155">
        <v>5700000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673224</v>
      </c>
      <c r="D10" s="155">
        <v>0</v>
      </c>
      <c r="E10" s="156">
        <v>1300000</v>
      </c>
      <c r="F10" s="54">
        <v>1300000</v>
      </c>
      <c r="G10" s="54">
        <v>58125</v>
      </c>
      <c r="H10" s="54">
        <v>58125</v>
      </c>
      <c r="I10" s="54">
        <v>58517</v>
      </c>
      <c r="J10" s="54">
        <v>174767</v>
      </c>
      <c r="K10" s="54">
        <v>58125</v>
      </c>
      <c r="L10" s="54">
        <v>58125</v>
      </c>
      <c r="M10" s="54">
        <v>58125</v>
      </c>
      <c r="N10" s="54">
        <v>174375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349142</v>
      </c>
      <c r="X10" s="54">
        <v>633498</v>
      </c>
      <c r="Y10" s="54">
        <v>-284356</v>
      </c>
      <c r="Z10" s="184">
        <v>-44.89</v>
      </c>
      <c r="AA10" s="130">
        <v>1300000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350000</v>
      </c>
      <c r="F11" s="60">
        <v>350000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350000</v>
      </c>
    </row>
    <row r="12" spans="1:27" ht="12.75">
      <c r="A12" s="183" t="s">
        <v>108</v>
      </c>
      <c r="B12" s="185"/>
      <c r="C12" s="155">
        <v>3312764</v>
      </c>
      <c r="D12" s="155">
        <v>0</v>
      </c>
      <c r="E12" s="156">
        <v>5600000</v>
      </c>
      <c r="F12" s="60">
        <v>5600000</v>
      </c>
      <c r="G12" s="60">
        <v>168565</v>
      </c>
      <c r="H12" s="60">
        <v>21618</v>
      </c>
      <c r="I12" s="60">
        <v>149744</v>
      </c>
      <c r="J12" s="60">
        <v>339927</v>
      </c>
      <c r="K12" s="60">
        <v>205450</v>
      </c>
      <c r="L12" s="60">
        <v>38372</v>
      </c>
      <c r="M12" s="60">
        <v>8113</v>
      </c>
      <c r="N12" s="60">
        <v>251935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591862</v>
      </c>
      <c r="X12" s="60">
        <v>878796</v>
      </c>
      <c r="Y12" s="60">
        <v>-286934</v>
      </c>
      <c r="Z12" s="140">
        <v>-32.65</v>
      </c>
      <c r="AA12" s="155">
        <v>5600000</v>
      </c>
    </row>
    <row r="13" spans="1:27" ht="12.75">
      <c r="A13" s="181" t="s">
        <v>109</v>
      </c>
      <c r="B13" s="185"/>
      <c r="C13" s="155">
        <v>2486447</v>
      </c>
      <c r="D13" s="155">
        <v>0</v>
      </c>
      <c r="E13" s="156">
        <v>4000000</v>
      </c>
      <c r="F13" s="60">
        <v>4000000</v>
      </c>
      <c r="G13" s="60">
        <v>96998</v>
      </c>
      <c r="H13" s="60">
        <v>70832</v>
      </c>
      <c r="I13" s="60">
        <v>118010</v>
      </c>
      <c r="J13" s="60">
        <v>285840</v>
      </c>
      <c r="K13" s="60">
        <v>139049</v>
      </c>
      <c r="L13" s="60">
        <v>92571</v>
      </c>
      <c r="M13" s="60">
        <v>173700</v>
      </c>
      <c r="N13" s="60">
        <v>405320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691160</v>
      </c>
      <c r="X13" s="60">
        <v>5239332</v>
      </c>
      <c r="Y13" s="60">
        <v>-4548172</v>
      </c>
      <c r="Z13" s="140">
        <v>-86.81</v>
      </c>
      <c r="AA13" s="155">
        <v>4000000</v>
      </c>
    </row>
    <row r="14" spans="1:27" ht="12.75">
      <c r="A14" s="181" t="s">
        <v>110</v>
      </c>
      <c r="B14" s="185"/>
      <c r="C14" s="155">
        <v>2621875</v>
      </c>
      <c r="D14" s="155">
        <v>0</v>
      </c>
      <c r="E14" s="156">
        <v>0</v>
      </c>
      <c r="F14" s="60">
        <v>0</v>
      </c>
      <c r="G14" s="60">
        <v>15777</v>
      </c>
      <c r="H14" s="60">
        <v>16345</v>
      </c>
      <c r="I14" s="60">
        <v>16955</v>
      </c>
      <c r="J14" s="60">
        <v>49077</v>
      </c>
      <c r="K14" s="60">
        <v>16927</v>
      </c>
      <c r="L14" s="60">
        <v>16863</v>
      </c>
      <c r="M14" s="60">
        <v>17955</v>
      </c>
      <c r="N14" s="60">
        <v>51745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100822</v>
      </c>
      <c r="X14" s="60"/>
      <c r="Y14" s="60">
        <v>100822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2497708</v>
      </c>
      <c r="D16" s="155">
        <v>0</v>
      </c>
      <c r="E16" s="156">
        <v>6000000</v>
      </c>
      <c r="F16" s="60">
        <v>6000000</v>
      </c>
      <c r="G16" s="60">
        <v>171694</v>
      </c>
      <c r="H16" s="60">
        <v>221020</v>
      </c>
      <c r="I16" s="60">
        <v>122840</v>
      </c>
      <c r="J16" s="60">
        <v>515554</v>
      </c>
      <c r="K16" s="60">
        <v>126900</v>
      </c>
      <c r="L16" s="60">
        <v>135020</v>
      </c>
      <c r="M16" s="60">
        <v>53220</v>
      </c>
      <c r="N16" s="60">
        <v>315140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830694</v>
      </c>
      <c r="X16" s="60">
        <v>2500002</v>
      </c>
      <c r="Y16" s="60">
        <v>-1669308</v>
      </c>
      <c r="Z16" s="140">
        <v>-66.77</v>
      </c>
      <c r="AA16" s="155">
        <v>6000000</v>
      </c>
    </row>
    <row r="17" spans="1:27" ht="12.75">
      <c r="A17" s="181" t="s">
        <v>113</v>
      </c>
      <c r="B17" s="185"/>
      <c r="C17" s="155">
        <v>1293360</v>
      </c>
      <c r="D17" s="155">
        <v>0</v>
      </c>
      <c r="E17" s="156">
        <v>0</v>
      </c>
      <c r="F17" s="60">
        <v>0</v>
      </c>
      <c r="G17" s="60">
        <v>119460</v>
      </c>
      <c r="H17" s="60">
        <v>76190</v>
      </c>
      <c r="I17" s="60">
        <v>95810</v>
      </c>
      <c r="J17" s="60">
        <v>291460</v>
      </c>
      <c r="K17" s="60">
        <v>111900</v>
      </c>
      <c r="L17" s="60">
        <v>149610</v>
      </c>
      <c r="M17" s="60">
        <v>241080</v>
      </c>
      <c r="N17" s="60">
        <v>502590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794050</v>
      </c>
      <c r="X17" s="60">
        <v>1500000</v>
      </c>
      <c r="Y17" s="60">
        <v>-705950</v>
      </c>
      <c r="Z17" s="140">
        <v>-47.06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224311000</v>
      </c>
      <c r="D19" s="155">
        <v>0</v>
      </c>
      <c r="E19" s="156">
        <v>232176000</v>
      </c>
      <c r="F19" s="60">
        <v>232176000</v>
      </c>
      <c r="G19" s="60">
        <v>93913000</v>
      </c>
      <c r="H19" s="60">
        <v>0</v>
      </c>
      <c r="I19" s="60">
        <v>0</v>
      </c>
      <c r="J19" s="60">
        <v>93913000</v>
      </c>
      <c r="K19" s="60">
        <v>144368</v>
      </c>
      <c r="L19" s="60">
        <v>308655</v>
      </c>
      <c r="M19" s="60">
        <v>75535823</v>
      </c>
      <c r="N19" s="60">
        <v>75988846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169901846</v>
      </c>
      <c r="X19" s="60">
        <v>112205500</v>
      </c>
      <c r="Y19" s="60">
        <v>57696346</v>
      </c>
      <c r="Z19" s="140">
        <v>51.42</v>
      </c>
      <c r="AA19" s="155">
        <v>232176000</v>
      </c>
    </row>
    <row r="20" spans="1:27" ht="12.75">
      <c r="A20" s="181" t="s">
        <v>35</v>
      </c>
      <c r="B20" s="185"/>
      <c r="C20" s="155">
        <v>2473876</v>
      </c>
      <c r="D20" s="155">
        <v>0</v>
      </c>
      <c r="E20" s="156">
        <v>10900000</v>
      </c>
      <c r="F20" s="54">
        <v>10900000</v>
      </c>
      <c r="G20" s="54">
        <v>135804</v>
      </c>
      <c r="H20" s="54">
        <v>230135</v>
      </c>
      <c r="I20" s="54">
        <v>111318</v>
      </c>
      <c r="J20" s="54">
        <v>477257</v>
      </c>
      <c r="K20" s="54">
        <v>172396</v>
      </c>
      <c r="L20" s="54">
        <v>131922</v>
      </c>
      <c r="M20" s="54">
        <v>73632</v>
      </c>
      <c r="N20" s="54">
        <v>377950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855207</v>
      </c>
      <c r="X20" s="54">
        <v>47471826</v>
      </c>
      <c r="Y20" s="54">
        <v>-46616619</v>
      </c>
      <c r="Z20" s="184">
        <v>-98.2</v>
      </c>
      <c r="AA20" s="130">
        <v>10900000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249364171</v>
      </c>
      <c r="D22" s="188">
        <f>SUM(D5:D21)</f>
        <v>0</v>
      </c>
      <c r="E22" s="189">
        <f t="shared" si="0"/>
        <v>266026000</v>
      </c>
      <c r="F22" s="190">
        <f t="shared" si="0"/>
        <v>266026000</v>
      </c>
      <c r="G22" s="190">
        <f t="shared" si="0"/>
        <v>95796350</v>
      </c>
      <c r="H22" s="190">
        <f t="shared" si="0"/>
        <v>1813385</v>
      </c>
      <c r="I22" s="190">
        <f t="shared" si="0"/>
        <v>1794958</v>
      </c>
      <c r="J22" s="190">
        <f t="shared" si="0"/>
        <v>99404693</v>
      </c>
      <c r="K22" s="190">
        <f t="shared" si="0"/>
        <v>2128416</v>
      </c>
      <c r="L22" s="190">
        <f t="shared" si="0"/>
        <v>2080190</v>
      </c>
      <c r="M22" s="190">
        <f t="shared" si="0"/>
        <v>77318658</v>
      </c>
      <c r="N22" s="190">
        <f t="shared" si="0"/>
        <v>81527264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180931957</v>
      </c>
      <c r="X22" s="190">
        <f t="shared" si="0"/>
        <v>172552054</v>
      </c>
      <c r="Y22" s="190">
        <f t="shared" si="0"/>
        <v>8379903</v>
      </c>
      <c r="Z22" s="191">
        <f>+IF(X22&lt;&gt;0,+(Y22/X22)*100,0)</f>
        <v>4.856449289209852</v>
      </c>
      <c r="AA22" s="188">
        <f>SUM(AA5:AA21)</f>
        <v>266026000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121884355</v>
      </c>
      <c r="D25" s="155">
        <v>0</v>
      </c>
      <c r="E25" s="156">
        <v>107640072</v>
      </c>
      <c r="F25" s="60">
        <v>107640072</v>
      </c>
      <c r="G25" s="60">
        <v>0</v>
      </c>
      <c r="H25" s="60">
        <v>0</v>
      </c>
      <c r="I25" s="60">
        <v>8188708</v>
      </c>
      <c r="J25" s="60">
        <v>8188708</v>
      </c>
      <c r="K25" s="60">
        <v>7550627</v>
      </c>
      <c r="L25" s="60">
        <v>0</v>
      </c>
      <c r="M25" s="60">
        <v>8301872</v>
      </c>
      <c r="N25" s="60">
        <v>15852499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24041207</v>
      </c>
      <c r="X25" s="60">
        <v>56497152</v>
      </c>
      <c r="Y25" s="60">
        <v>-32455945</v>
      </c>
      <c r="Z25" s="140">
        <v>-57.45</v>
      </c>
      <c r="AA25" s="155">
        <v>107640072</v>
      </c>
    </row>
    <row r="26" spans="1:27" ht="12.75">
      <c r="A26" s="183" t="s">
        <v>38</v>
      </c>
      <c r="B26" s="182"/>
      <c r="C26" s="155">
        <v>25088557</v>
      </c>
      <c r="D26" s="155">
        <v>0</v>
      </c>
      <c r="E26" s="156">
        <v>24667637</v>
      </c>
      <c r="F26" s="60">
        <v>24667637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11139756</v>
      </c>
      <c r="Y26" s="60">
        <v>-11139756</v>
      </c>
      <c r="Z26" s="140">
        <v>-100</v>
      </c>
      <c r="AA26" s="155">
        <v>24667637</v>
      </c>
    </row>
    <row r="27" spans="1:27" ht="12.75">
      <c r="A27" s="183" t="s">
        <v>118</v>
      </c>
      <c r="B27" s="182"/>
      <c r="C27" s="155">
        <v>3387397</v>
      </c>
      <c r="D27" s="155">
        <v>0</v>
      </c>
      <c r="E27" s="156">
        <v>1010344</v>
      </c>
      <c r="F27" s="60">
        <v>1010344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505170</v>
      </c>
      <c r="Y27" s="60">
        <v>-505170</v>
      </c>
      <c r="Z27" s="140">
        <v>-100</v>
      </c>
      <c r="AA27" s="155">
        <v>1010344</v>
      </c>
    </row>
    <row r="28" spans="1:27" ht="12.75">
      <c r="A28" s="183" t="s">
        <v>39</v>
      </c>
      <c r="B28" s="182"/>
      <c r="C28" s="155">
        <v>57441881</v>
      </c>
      <c r="D28" s="155">
        <v>0</v>
      </c>
      <c r="E28" s="156">
        <v>70000000</v>
      </c>
      <c r="F28" s="60">
        <v>70000000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2034288</v>
      </c>
      <c r="N28" s="60">
        <v>2034288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2034288</v>
      </c>
      <c r="X28" s="60">
        <v>34999998</v>
      </c>
      <c r="Y28" s="60">
        <v>-32965710</v>
      </c>
      <c r="Z28" s="140">
        <v>-94.19</v>
      </c>
      <c r="AA28" s="155">
        <v>70000000</v>
      </c>
    </row>
    <row r="29" spans="1:27" ht="12.75">
      <c r="A29" s="183" t="s">
        <v>40</v>
      </c>
      <c r="B29" s="182"/>
      <c r="C29" s="155">
        <v>1920007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2518500</v>
      </c>
      <c r="I31" s="60">
        <v>-7015</v>
      </c>
      <c r="J31" s="60">
        <v>2511485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2511485</v>
      </c>
      <c r="X31" s="60">
        <v>15000</v>
      </c>
      <c r="Y31" s="60">
        <v>2496485</v>
      </c>
      <c r="Z31" s="140">
        <v>16643.23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100497252</v>
      </c>
      <c r="F32" s="60">
        <v>100497252</v>
      </c>
      <c r="G32" s="60">
        <v>13210641</v>
      </c>
      <c r="H32" s="60">
        <v>4709345</v>
      </c>
      <c r="I32" s="60">
        <v>4953367</v>
      </c>
      <c r="J32" s="60">
        <v>22873353</v>
      </c>
      <c r="K32" s="60">
        <v>7946568</v>
      </c>
      <c r="L32" s="60">
        <v>6830572</v>
      </c>
      <c r="M32" s="60">
        <v>5720981</v>
      </c>
      <c r="N32" s="60">
        <v>20498121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43371474</v>
      </c>
      <c r="X32" s="60">
        <v>53211822</v>
      </c>
      <c r="Y32" s="60">
        <v>-9840348</v>
      </c>
      <c r="Z32" s="140">
        <v>-18.49</v>
      </c>
      <c r="AA32" s="155">
        <v>100497252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114280535</v>
      </c>
      <c r="D34" s="155">
        <v>0</v>
      </c>
      <c r="E34" s="156">
        <v>49481195</v>
      </c>
      <c r="F34" s="60">
        <v>49481195</v>
      </c>
      <c r="G34" s="60">
        <v>17274</v>
      </c>
      <c r="H34" s="60">
        <v>2917709</v>
      </c>
      <c r="I34" s="60">
        <v>3173278</v>
      </c>
      <c r="J34" s="60">
        <v>6108261</v>
      </c>
      <c r="K34" s="60">
        <v>1980068</v>
      </c>
      <c r="L34" s="60">
        <v>1996338</v>
      </c>
      <c r="M34" s="60">
        <v>1923100</v>
      </c>
      <c r="N34" s="60">
        <v>5899506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12007767</v>
      </c>
      <c r="X34" s="60">
        <v>50268246</v>
      </c>
      <c r="Y34" s="60">
        <v>-38260479</v>
      </c>
      <c r="Z34" s="140">
        <v>-76.11</v>
      </c>
      <c r="AA34" s="155">
        <v>49481195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324002732</v>
      </c>
      <c r="D36" s="188">
        <f>SUM(D25:D35)</f>
        <v>0</v>
      </c>
      <c r="E36" s="189">
        <f t="shared" si="1"/>
        <v>353296500</v>
      </c>
      <c r="F36" s="190">
        <f t="shared" si="1"/>
        <v>353296500</v>
      </c>
      <c r="G36" s="190">
        <f t="shared" si="1"/>
        <v>13227915</v>
      </c>
      <c r="H36" s="190">
        <f t="shared" si="1"/>
        <v>10145554</v>
      </c>
      <c r="I36" s="190">
        <f t="shared" si="1"/>
        <v>16308338</v>
      </c>
      <c r="J36" s="190">
        <f t="shared" si="1"/>
        <v>39681807</v>
      </c>
      <c r="K36" s="190">
        <f t="shared" si="1"/>
        <v>17477263</v>
      </c>
      <c r="L36" s="190">
        <f t="shared" si="1"/>
        <v>8826910</v>
      </c>
      <c r="M36" s="190">
        <f t="shared" si="1"/>
        <v>17980241</v>
      </c>
      <c r="N36" s="190">
        <f t="shared" si="1"/>
        <v>44284414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83966221</v>
      </c>
      <c r="X36" s="190">
        <f t="shared" si="1"/>
        <v>206637144</v>
      </c>
      <c r="Y36" s="190">
        <f t="shared" si="1"/>
        <v>-122670923</v>
      </c>
      <c r="Z36" s="191">
        <f>+IF(X36&lt;&gt;0,+(Y36/X36)*100,0)</f>
        <v>-59.365378665899485</v>
      </c>
      <c r="AA36" s="188">
        <f>SUM(AA25:AA35)</f>
        <v>353296500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-74638561</v>
      </c>
      <c r="D38" s="199">
        <f>+D22-D36</f>
        <v>0</v>
      </c>
      <c r="E38" s="200">
        <f t="shared" si="2"/>
        <v>-87270500</v>
      </c>
      <c r="F38" s="106">
        <f t="shared" si="2"/>
        <v>-87270500</v>
      </c>
      <c r="G38" s="106">
        <f t="shared" si="2"/>
        <v>82568435</v>
      </c>
      <c r="H38" s="106">
        <f t="shared" si="2"/>
        <v>-8332169</v>
      </c>
      <c r="I38" s="106">
        <f t="shared" si="2"/>
        <v>-14513380</v>
      </c>
      <c r="J38" s="106">
        <f t="shared" si="2"/>
        <v>59722886</v>
      </c>
      <c r="K38" s="106">
        <f t="shared" si="2"/>
        <v>-15348847</v>
      </c>
      <c r="L38" s="106">
        <f t="shared" si="2"/>
        <v>-6746720</v>
      </c>
      <c r="M38" s="106">
        <f t="shared" si="2"/>
        <v>59338417</v>
      </c>
      <c r="N38" s="106">
        <f t="shared" si="2"/>
        <v>37242850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96965736</v>
      </c>
      <c r="X38" s="106">
        <f>IF(F22=F36,0,X22-X36)</f>
        <v>-34085090</v>
      </c>
      <c r="Y38" s="106">
        <f t="shared" si="2"/>
        <v>131050826</v>
      </c>
      <c r="Z38" s="201">
        <f>+IF(X38&lt;&gt;0,+(Y38/X38)*100,0)</f>
        <v>-384.4813846758216</v>
      </c>
      <c r="AA38" s="199">
        <f>+AA22-AA36</f>
        <v>-87270500</v>
      </c>
    </row>
    <row r="39" spans="1:27" ht="12.75">
      <c r="A39" s="181" t="s">
        <v>46</v>
      </c>
      <c r="B39" s="185"/>
      <c r="C39" s="155">
        <v>74807709</v>
      </c>
      <c r="D39" s="155">
        <v>0</v>
      </c>
      <c r="E39" s="156">
        <v>79138000</v>
      </c>
      <c r="F39" s="60">
        <v>79138000</v>
      </c>
      <c r="G39" s="60">
        <v>10788424</v>
      </c>
      <c r="H39" s="60">
        <v>2395989</v>
      </c>
      <c r="I39" s="60">
        <v>0</v>
      </c>
      <c r="J39" s="60">
        <v>13184413</v>
      </c>
      <c r="K39" s="60">
        <v>8284162</v>
      </c>
      <c r="L39" s="60">
        <v>5371567</v>
      </c>
      <c r="M39" s="60">
        <v>9087501</v>
      </c>
      <c r="N39" s="60">
        <v>22743230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35927643</v>
      </c>
      <c r="X39" s="60">
        <v>37513500</v>
      </c>
      <c r="Y39" s="60">
        <v>-1585857</v>
      </c>
      <c r="Z39" s="140">
        <v>-4.23</v>
      </c>
      <c r="AA39" s="155">
        <v>79138000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169148</v>
      </c>
      <c r="D42" s="206">
        <f>SUM(D38:D41)</f>
        <v>0</v>
      </c>
      <c r="E42" s="207">
        <f t="shared" si="3"/>
        <v>-8132500</v>
      </c>
      <c r="F42" s="88">
        <f t="shared" si="3"/>
        <v>-8132500</v>
      </c>
      <c r="G42" s="88">
        <f t="shared" si="3"/>
        <v>93356859</v>
      </c>
      <c r="H42" s="88">
        <f t="shared" si="3"/>
        <v>-5936180</v>
      </c>
      <c r="I42" s="88">
        <f t="shared" si="3"/>
        <v>-14513380</v>
      </c>
      <c r="J42" s="88">
        <f t="shared" si="3"/>
        <v>72907299</v>
      </c>
      <c r="K42" s="88">
        <f t="shared" si="3"/>
        <v>-7064685</v>
      </c>
      <c r="L42" s="88">
        <f t="shared" si="3"/>
        <v>-1375153</v>
      </c>
      <c r="M42" s="88">
        <f t="shared" si="3"/>
        <v>68425918</v>
      </c>
      <c r="N42" s="88">
        <f t="shared" si="3"/>
        <v>59986080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132893379</v>
      </c>
      <c r="X42" s="88">
        <f t="shared" si="3"/>
        <v>3428410</v>
      </c>
      <c r="Y42" s="88">
        <f t="shared" si="3"/>
        <v>129464969</v>
      </c>
      <c r="Z42" s="208">
        <f>+IF(X42&lt;&gt;0,+(Y42/X42)*100,0)</f>
        <v>3776.239393771457</v>
      </c>
      <c r="AA42" s="206">
        <f>SUM(AA38:AA41)</f>
        <v>-8132500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169148</v>
      </c>
      <c r="D44" s="210">
        <f>+D42-D43</f>
        <v>0</v>
      </c>
      <c r="E44" s="211">
        <f t="shared" si="4"/>
        <v>-8132500</v>
      </c>
      <c r="F44" s="77">
        <f t="shared" si="4"/>
        <v>-8132500</v>
      </c>
      <c r="G44" s="77">
        <f t="shared" si="4"/>
        <v>93356859</v>
      </c>
      <c r="H44" s="77">
        <f t="shared" si="4"/>
        <v>-5936180</v>
      </c>
      <c r="I44" s="77">
        <f t="shared" si="4"/>
        <v>-14513380</v>
      </c>
      <c r="J44" s="77">
        <f t="shared" si="4"/>
        <v>72907299</v>
      </c>
      <c r="K44" s="77">
        <f t="shared" si="4"/>
        <v>-7064685</v>
      </c>
      <c r="L44" s="77">
        <f t="shared" si="4"/>
        <v>-1375153</v>
      </c>
      <c r="M44" s="77">
        <f t="shared" si="4"/>
        <v>68425918</v>
      </c>
      <c r="N44" s="77">
        <f t="shared" si="4"/>
        <v>59986080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132893379</v>
      </c>
      <c r="X44" s="77">
        <f t="shared" si="4"/>
        <v>3428410</v>
      </c>
      <c r="Y44" s="77">
        <f t="shared" si="4"/>
        <v>129464969</v>
      </c>
      <c r="Z44" s="212">
        <f>+IF(X44&lt;&gt;0,+(Y44/X44)*100,0)</f>
        <v>3776.239393771457</v>
      </c>
      <c r="AA44" s="210">
        <f>+AA42-AA43</f>
        <v>-8132500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169148</v>
      </c>
      <c r="D46" s="206">
        <f>SUM(D44:D45)</f>
        <v>0</v>
      </c>
      <c r="E46" s="207">
        <f t="shared" si="5"/>
        <v>-8132500</v>
      </c>
      <c r="F46" s="88">
        <f t="shared" si="5"/>
        <v>-8132500</v>
      </c>
      <c r="G46" s="88">
        <f t="shared" si="5"/>
        <v>93356859</v>
      </c>
      <c r="H46" s="88">
        <f t="shared" si="5"/>
        <v>-5936180</v>
      </c>
      <c r="I46" s="88">
        <f t="shared" si="5"/>
        <v>-14513380</v>
      </c>
      <c r="J46" s="88">
        <f t="shared" si="5"/>
        <v>72907299</v>
      </c>
      <c r="K46" s="88">
        <f t="shared" si="5"/>
        <v>-7064685</v>
      </c>
      <c r="L46" s="88">
        <f t="shared" si="5"/>
        <v>-1375153</v>
      </c>
      <c r="M46" s="88">
        <f t="shared" si="5"/>
        <v>68425918</v>
      </c>
      <c r="N46" s="88">
        <f t="shared" si="5"/>
        <v>59986080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132893379</v>
      </c>
      <c r="X46" s="88">
        <f t="shared" si="5"/>
        <v>3428410</v>
      </c>
      <c r="Y46" s="88">
        <f t="shared" si="5"/>
        <v>129464969</v>
      </c>
      <c r="Z46" s="208">
        <f>+IF(X46&lt;&gt;0,+(Y46/X46)*100,0)</f>
        <v>3776.239393771457</v>
      </c>
      <c r="AA46" s="206">
        <f>SUM(AA44:AA45)</f>
        <v>-8132500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169148</v>
      </c>
      <c r="D48" s="217">
        <f>SUM(D46:D47)</f>
        <v>0</v>
      </c>
      <c r="E48" s="218">
        <f t="shared" si="6"/>
        <v>-8132500</v>
      </c>
      <c r="F48" s="219">
        <f t="shared" si="6"/>
        <v>-8132500</v>
      </c>
      <c r="G48" s="219">
        <f t="shared" si="6"/>
        <v>93356859</v>
      </c>
      <c r="H48" s="220">
        <f t="shared" si="6"/>
        <v>-5936180</v>
      </c>
      <c r="I48" s="220">
        <f t="shared" si="6"/>
        <v>-14513380</v>
      </c>
      <c r="J48" s="220">
        <f t="shared" si="6"/>
        <v>72907299</v>
      </c>
      <c r="K48" s="220">
        <f t="shared" si="6"/>
        <v>-7064685</v>
      </c>
      <c r="L48" s="220">
        <f t="shared" si="6"/>
        <v>-1375153</v>
      </c>
      <c r="M48" s="219">
        <f t="shared" si="6"/>
        <v>68425918</v>
      </c>
      <c r="N48" s="219">
        <f t="shared" si="6"/>
        <v>59986080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132893379</v>
      </c>
      <c r="X48" s="220">
        <f t="shared" si="6"/>
        <v>3428410</v>
      </c>
      <c r="Y48" s="220">
        <f t="shared" si="6"/>
        <v>129464969</v>
      </c>
      <c r="Z48" s="221">
        <f>+IF(X48&lt;&gt;0,+(Y48/X48)*100,0)</f>
        <v>3776.239393771457</v>
      </c>
      <c r="AA48" s="222">
        <f>SUM(AA46:AA47)</f>
        <v>-8132500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1680897</v>
      </c>
      <c r="D5" s="153">
        <f>SUM(D6:D8)</f>
        <v>0</v>
      </c>
      <c r="E5" s="154">
        <f t="shared" si="0"/>
        <v>1340000</v>
      </c>
      <c r="F5" s="100">
        <f t="shared" si="0"/>
        <v>1340000</v>
      </c>
      <c r="G5" s="100">
        <f t="shared" si="0"/>
        <v>0</v>
      </c>
      <c r="H5" s="100">
        <f t="shared" si="0"/>
        <v>0</v>
      </c>
      <c r="I5" s="100">
        <f t="shared" si="0"/>
        <v>29400</v>
      </c>
      <c r="J5" s="100">
        <f t="shared" si="0"/>
        <v>29400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29400</v>
      </c>
      <c r="X5" s="100">
        <f t="shared" si="0"/>
        <v>2923248</v>
      </c>
      <c r="Y5" s="100">
        <f t="shared" si="0"/>
        <v>-2893848</v>
      </c>
      <c r="Z5" s="137">
        <f>+IF(X5&lt;&gt;0,+(Y5/X5)*100,0)</f>
        <v>-98.99426938802318</v>
      </c>
      <c r="AA5" s="153">
        <f>SUM(AA6:AA8)</f>
        <v>1340000</v>
      </c>
    </row>
    <row r="6" spans="1:27" ht="12.75">
      <c r="A6" s="138" t="s">
        <v>75</v>
      </c>
      <c r="B6" s="136"/>
      <c r="C6" s="155">
        <v>60574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432000</v>
      </c>
      <c r="Y6" s="60">
        <v>-432000</v>
      </c>
      <c r="Z6" s="140">
        <v>-100</v>
      </c>
      <c r="AA6" s="62"/>
    </row>
    <row r="7" spans="1:27" ht="12.75">
      <c r="A7" s="138" t="s">
        <v>76</v>
      </c>
      <c r="B7" s="136"/>
      <c r="C7" s="157">
        <v>730861</v>
      </c>
      <c r="D7" s="157"/>
      <c r="E7" s="158">
        <v>1340000</v>
      </c>
      <c r="F7" s="159">
        <v>1340000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2491248</v>
      </c>
      <c r="Y7" s="159">
        <v>-2491248</v>
      </c>
      <c r="Z7" s="141">
        <v>-100</v>
      </c>
      <c r="AA7" s="225">
        <v>1340000</v>
      </c>
    </row>
    <row r="8" spans="1:27" ht="12.75">
      <c r="A8" s="138" t="s">
        <v>77</v>
      </c>
      <c r="B8" s="136"/>
      <c r="C8" s="155">
        <v>889462</v>
      </c>
      <c r="D8" s="155"/>
      <c r="E8" s="156"/>
      <c r="F8" s="60"/>
      <c r="G8" s="60"/>
      <c r="H8" s="60"/>
      <c r="I8" s="60">
        <v>29400</v>
      </c>
      <c r="J8" s="60">
        <v>29400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29400</v>
      </c>
      <c r="X8" s="60"/>
      <c r="Y8" s="60">
        <v>29400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8286933</v>
      </c>
      <c r="D9" s="153">
        <f>SUM(D10:D14)</f>
        <v>0</v>
      </c>
      <c r="E9" s="154">
        <f t="shared" si="1"/>
        <v>22142523</v>
      </c>
      <c r="F9" s="100">
        <f t="shared" si="1"/>
        <v>22142523</v>
      </c>
      <c r="G9" s="100">
        <f t="shared" si="1"/>
        <v>2417444</v>
      </c>
      <c r="H9" s="100">
        <f t="shared" si="1"/>
        <v>611976</v>
      </c>
      <c r="I9" s="100">
        <f t="shared" si="1"/>
        <v>179394</v>
      </c>
      <c r="J9" s="100">
        <f t="shared" si="1"/>
        <v>3208814</v>
      </c>
      <c r="K9" s="100">
        <f t="shared" si="1"/>
        <v>2702898</v>
      </c>
      <c r="L9" s="100">
        <f t="shared" si="1"/>
        <v>1519116</v>
      </c>
      <c r="M9" s="100">
        <f t="shared" si="1"/>
        <v>6131174</v>
      </c>
      <c r="N9" s="100">
        <f t="shared" si="1"/>
        <v>10353188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13562002</v>
      </c>
      <c r="X9" s="100">
        <f t="shared" si="1"/>
        <v>1766502</v>
      </c>
      <c r="Y9" s="100">
        <f t="shared" si="1"/>
        <v>11795500</v>
      </c>
      <c r="Z9" s="137">
        <f>+IF(X9&lt;&gt;0,+(Y9/X9)*100,0)</f>
        <v>667.7320489872076</v>
      </c>
      <c r="AA9" s="102">
        <f>SUM(AA10:AA14)</f>
        <v>22142523</v>
      </c>
    </row>
    <row r="10" spans="1:27" ht="12.75">
      <c r="A10" s="138" t="s">
        <v>79</v>
      </c>
      <c r="B10" s="136"/>
      <c r="C10" s="155">
        <v>7826685</v>
      </c>
      <c r="D10" s="155"/>
      <c r="E10" s="156">
        <v>5809070</v>
      </c>
      <c r="F10" s="60">
        <v>5809070</v>
      </c>
      <c r="G10" s="60">
        <v>425459</v>
      </c>
      <c r="H10" s="60">
        <v>495783</v>
      </c>
      <c r="I10" s="60">
        <v>179394</v>
      </c>
      <c r="J10" s="60">
        <v>1100636</v>
      </c>
      <c r="K10" s="60">
        <v>134733</v>
      </c>
      <c r="L10" s="60"/>
      <c r="M10" s="60">
        <v>537986</v>
      </c>
      <c r="N10" s="60">
        <v>672719</v>
      </c>
      <c r="O10" s="60"/>
      <c r="P10" s="60"/>
      <c r="Q10" s="60"/>
      <c r="R10" s="60"/>
      <c r="S10" s="60"/>
      <c r="T10" s="60"/>
      <c r="U10" s="60"/>
      <c r="V10" s="60"/>
      <c r="W10" s="60">
        <v>1773355</v>
      </c>
      <c r="X10" s="60">
        <v>754002</v>
      </c>
      <c r="Y10" s="60">
        <v>1019353</v>
      </c>
      <c r="Z10" s="140">
        <v>135.19</v>
      </c>
      <c r="AA10" s="62">
        <v>5809070</v>
      </c>
    </row>
    <row r="11" spans="1:27" ht="12.75">
      <c r="A11" s="138" t="s">
        <v>80</v>
      </c>
      <c r="B11" s="136"/>
      <c r="C11" s="155"/>
      <c r="D11" s="155"/>
      <c r="E11" s="156">
        <v>16333453</v>
      </c>
      <c r="F11" s="60">
        <v>16333453</v>
      </c>
      <c r="G11" s="60">
        <v>1991985</v>
      </c>
      <c r="H11" s="60">
        <v>14835</v>
      </c>
      <c r="I11" s="60"/>
      <c r="J11" s="60">
        <v>2006820</v>
      </c>
      <c r="K11" s="60">
        <v>1881659</v>
      </c>
      <c r="L11" s="60">
        <v>1519116</v>
      </c>
      <c r="M11" s="60">
        <v>3695290</v>
      </c>
      <c r="N11" s="60">
        <v>7096065</v>
      </c>
      <c r="O11" s="60"/>
      <c r="P11" s="60"/>
      <c r="Q11" s="60"/>
      <c r="R11" s="60"/>
      <c r="S11" s="60"/>
      <c r="T11" s="60"/>
      <c r="U11" s="60"/>
      <c r="V11" s="60"/>
      <c r="W11" s="60">
        <v>9102885</v>
      </c>
      <c r="X11" s="60"/>
      <c r="Y11" s="60">
        <v>9102885</v>
      </c>
      <c r="Z11" s="140"/>
      <c r="AA11" s="62">
        <v>16333453</v>
      </c>
    </row>
    <row r="12" spans="1:27" ht="12.75">
      <c r="A12" s="138" t="s">
        <v>81</v>
      </c>
      <c r="B12" s="136"/>
      <c r="C12" s="155">
        <v>460248</v>
      </c>
      <c r="D12" s="155"/>
      <c r="E12" s="156"/>
      <c r="F12" s="60"/>
      <c r="G12" s="60"/>
      <c r="H12" s="60">
        <v>101358</v>
      </c>
      <c r="I12" s="60"/>
      <c r="J12" s="60">
        <v>101358</v>
      </c>
      <c r="K12" s="60">
        <v>686506</v>
      </c>
      <c r="L12" s="60"/>
      <c r="M12" s="60">
        <v>1897898</v>
      </c>
      <c r="N12" s="60">
        <v>2584404</v>
      </c>
      <c r="O12" s="60"/>
      <c r="P12" s="60"/>
      <c r="Q12" s="60"/>
      <c r="R12" s="60"/>
      <c r="S12" s="60"/>
      <c r="T12" s="60"/>
      <c r="U12" s="60"/>
      <c r="V12" s="60"/>
      <c r="W12" s="60">
        <v>2685762</v>
      </c>
      <c r="X12" s="60">
        <v>1012500</v>
      </c>
      <c r="Y12" s="60">
        <v>1673262</v>
      </c>
      <c r="Z12" s="140">
        <v>165.26</v>
      </c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42984442</v>
      </c>
      <c r="D15" s="153">
        <f>SUM(D16:D18)</f>
        <v>0</v>
      </c>
      <c r="E15" s="154">
        <f t="shared" si="2"/>
        <v>26149323</v>
      </c>
      <c r="F15" s="100">
        <f t="shared" si="2"/>
        <v>26149323</v>
      </c>
      <c r="G15" s="100">
        <f t="shared" si="2"/>
        <v>3720607</v>
      </c>
      <c r="H15" s="100">
        <f t="shared" si="2"/>
        <v>2065242</v>
      </c>
      <c r="I15" s="100">
        <f t="shared" si="2"/>
        <v>1254493</v>
      </c>
      <c r="J15" s="100">
        <f t="shared" si="2"/>
        <v>7040342</v>
      </c>
      <c r="K15" s="100">
        <f t="shared" si="2"/>
        <v>1721657</v>
      </c>
      <c r="L15" s="100">
        <f t="shared" si="2"/>
        <v>2045006</v>
      </c>
      <c r="M15" s="100">
        <f t="shared" si="2"/>
        <v>2191069</v>
      </c>
      <c r="N15" s="100">
        <f t="shared" si="2"/>
        <v>5957732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12998074</v>
      </c>
      <c r="X15" s="100">
        <f t="shared" si="2"/>
        <v>34243818</v>
      </c>
      <c r="Y15" s="100">
        <f t="shared" si="2"/>
        <v>-21245744</v>
      </c>
      <c r="Z15" s="137">
        <f>+IF(X15&lt;&gt;0,+(Y15/X15)*100,0)</f>
        <v>-62.042567800120885</v>
      </c>
      <c r="AA15" s="102">
        <f>SUM(AA16:AA18)</f>
        <v>26149323</v>
      </c>
    </row>
    <row r="16" spans="1:27" ht="12.75">
      <c r="A16" s="138" t="s">
        <v>85</v>
      </c>
      <c r="B16" s="136"/>
      <c r="C16" s="155">
        <v>197390</v>
      </c>
      <c r="D16" s="155"/>
      <c r="E16" s="156">
        <v>90000</v>
      </c>
      <c r="F16" s="60">
        <v>90000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90000</v>
      </c>
    </row>
    <row r="17" spans="1:27" ht="12.75">
      <c r="A17" s="138" t="s">
        <v>86</v>
      </c>
      <c r="B17" s="136"/>
      <c r="C17" s="155">
        <v>42787052</v>
      </c>
      <c r="D17" s="155"/>
      <c r="E17" s="156">
        <v>26059323</v>
      </c>
      <c r="F17" s="60">
        <v>26059323</v>
      </c>
      <c r="G17" s="60">
        <v>3720607</v>
      </c>
      <c r="H17" s="60">
        <v>2065242</v>
      </c>
      <c r="I17" s="60">
        <v>1254493</v>
      </c>
      <c r="J17" s="60">
        <v>7040342</v>
      </c>
      <c r="K17" s="60">
        <v>1721657</v>
      </c>
      <c r="L17" s="60">
        <v>2045006</v>
      </c>
      <c r="M17" s="60">
        <v>2191069</v>
      </c>
      <c r="N17" s="60">
        <v>5957732</v>
      </c>
      <c r="O17" s="60"/>
      <c r="P17" s="60"/>
      <c r="Q17" s="60"/>
      <c r="R17" s="60"/>
      <c r="S17" s="60"/>
      <c r="T17" s="60"/>
      <c r="U17" s="60"/>
      <c r="V17" s="60"/>
      <c r="W17" s="60">
        <v>12998074</v>
      </c>
      <c r="X17" s="60">
        <v>34243818</v>
      </c>
      <c r="Y17" s="60">
        <v>-21245744</v>
      </c>
      <c r="Z17" s="140">
        <v>-62.04</v>
      </c>
      <c r="AA17" s="62">
        <v>26059323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13246000</v>
      </c>
      <c r="F19" s="100">
        <f t="shared" si="3"/>
        <v>13246000</v>
      </c>
      <c r="G19" s="100">
        <f t="shared" si="3"/>
        <v>0</v>
      </c>
      <c r="H19" s="100">
        <f t="shared" si="3"/>
        <v>3858954</v>
      </c>
      <c r="I19" s="100">
        <f t="shared" si="3"/>
        <v>0</v>
      </c>
      <c r="J19" s="100">
        <f t="shared" si="3"/>
        <v>3858954</v>
      </c>
      <c r="K19" s="100">
        <f t="shared" si="3"/>
        <v>1776410</v>
      </c>
      <c r="L19" s="100">
        <f t="shared" si="3"/>
        <v>0</v>
      </c>
      <c r="M19" s="100">
        <f t="shared" si="3"/>
        <v>0</v>
      </c>
      <c r="N19" s="100">
        <f t="shared" si="3"/>
        <v>1776410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5635364</v>
      </c>
      <c r="X19" s="100">
        <f t="shared" si="3"/>
        <v>0</v>
      </c>
      <c r="Y19" s="100">
        <f t="shared" si="3"/>
        <v>5635364</v>
      </c>
      <c r="Z19" s="137">
        <f>+IF(X19&lt;&gt;0,+(Y19/X19)*100,0)</f>
        <v>0</v>
      </c>
      <c r="AA19" s="102">
        <f>SUM(AA20:AA23)</f>
        <v>13246000</v>
      </c>
    </row>
    <row r="20" spans="1:27" ht="12.75">
      <c r="A20" s="138" t="s">
        <v>89</v>
      </c>
      <c r="B20" s="136"/>
      <c r="C20" s="155"/>
      <c r="D20" s="155"/>
      <c r="E20" s="156">
        <v>13246000</v>
      </c>
      <c r="F20" s="60">
        <v>13246000</v>
      </c>
      <c r="G20" s="60"/>
      <c r="H20" s="60">
        <v>3858954</v>
      </c>
      <c r="I20" s="60"/>
      <c r="J20" s="60">
        <v>3858954</v>
      </c>
      <c r="K20" s="60">
        <v>1776410</v>
      </c>
      <c r="L20" s="60"/>
      <c r="M20" s="60"/>
      <c r="N20" s="60">
        <v>1776410</v>
      </c>
      <c r="O20" s="60"/>
      <c r="P20" s="60"/>
      <c r="Q20" s="60"/>
      <c r="R20" s="60"/>
      <c r="S20" s="60"/>
      <c r="T20" s="60"/>
      <c r="U20" s="60"/>
      <c r="V20" s="60"/>
      <c r="W20" s="60">
        <v>5635364</v>
      </c>
      <c r="X20" s="60"/>
      <c r="Y20" s="60">
        <v>5635364</v>
      </c>
      <c r="Z20" s="140"/>
      <c r="AA20" s="62">
        <v>13246000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52952272</v>
      </c>
      <c r="D25" s="217">
        <f>+D5+D9+D15+D19+D24</f>
        <v>0</v>
      </c>
      <c r="E25" s="230">
        <f t="shared" si="4"/>
        <v>62877846</v>
      </c>
      <c r="F25" s="219">
        <f t="shared" si="4"/>
        <v>62877846</v>
      </c>
      <c r="G25" s="219">
        <f t="shared" si="4"/>
        <v>6138051</v>
      </c>
      <c r="H25" s="219">
        <f t="shared" si="4"/>
        <v>6536172</v>
      </c>
      <c r="I25" s="219">
        <f t="shared" si="4"/>
        <v>1463287</v>
      </c>
      <c r="J25" s="219">
        <f t="shared" si="4"/>
        <v>14137510</v>
      </c>
      <c r="K25" s="219">
        <f t="shared" si="4"/>
        <v>6200965</v>
      </c>
      <c r="L25" s="219">
        <f t="shared" si="4"/>
        <v>3564122</v>
      </c>
      <c r="M25" s="219">
        <f t="shared" si="4"/>
        <v>8322243</v>
      </c>
      <c r="N25" s="219">
        <f t="shared" si="4"/>
        <v>18087330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32224840</v>
      </c>
      <c r="X25" s="219">
        <f t="shared" si="4"/>
        <v>38933568</v>
      </c>
      <c r="Y25" s="219">
        <f t="shared" si="4"/>
        <v>-6708728</v>
      </c>
      <c r="Z25" s="231">
        <f>+IF(X25&lt;&gt;0,+(Y25/X25)*100,0)</f>
        <v>-17.231218058411702</v>
      </c>
      <c r="AA25" s="232">
        <f>+AA5+AA9+AA15+AA19+AA24</f>
        <v>62877846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52952272</v>
      </c>
      <c r="D28" s="155"/>
      <c r="E28" s="156">
        <v>62877846</v>
      </c>
      <c r="F28" s="60">
        <v>62877846</v>
      </c>
      <c r="G28" s="60">
        <v>6138051</v>
      </c>
      <c r="H28" s="60">
        <v>6536172</v>
      </c>
      <c r="I28" s="60">
        <v>1463287</v>
      </c>
      <c r="J28" s="60">
        <v>14137510</v>
      </c>
      <c r="K28" s="60">
        <v>6200965</v>
      </c>
      <c r="L28" s="60">
        <v>3564122</v>
      </c>
      <c r="M28" s="60">
        <v>8322243</v>
      </c>
      <c r="N28" s="60">
        <v>18087330</v>
      </c>
      <c r="O28" s="60"/>
      <c r="P28" s="60"/>
      <c r="Q28" s="60"/>
      <c r="R28" s="60"/>
      <c r="S28" s="60"/>
      <c r="T28" s="60"/>
      <c r="U28" s="60"/>
      <c r="V28" s="60"/>
      <c r="W28" s="60">
        <v>32224840</v>
      </c>
      <c r="X28" s="60">
        <v>38933568</v>
      </c>
      <c r="Y28" s="60">
        <v>-6708728</v>
      </c>
      <c r="Z28" s="140">
        <v>-17.23</v>
      </c>
      <c r="AA28" s="155">
        <v>62877846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52952272</v>
      </c>
      <c r="D32" s="210">
        <f>SUM(D28:D31)</f>
        <v>0</v>
      </c>
      <c r="E32" s="211">
        <f t="shared" si="5"/>
        <v>62877846</v>
      </c>
      <c r="F32" s="77">
        <f t="shared" si="5"/>
        <v>62877846</v>
      </c>
      <c r="G32" s="77">
        <f t="shared" si="5"/>
        <v>6138051</v>
      </c>
      <c r="H32" s="77">
        <f t="shared" si="5"/>
        <v>6536172</v>
      </c>
      <c r="I32" s="77">
        <f t="shared" si="5"/>
        <v>1463287</v>
      </c>
      <c r="J32" s="77">
        <f t="shared" si="5"/>
        <v>14137510</v>
      </c>
      <c r="K32" s="77">
        <f t="shared" si="5"/>
        <v>6200965</v>
      </c>
      <c r="L32" s="77">
        <f t="shared" si="5"/>
        <v>3564122</v>
      </c>
      <c r="M32" s="77">
        <f t="shared" si="5"/>
        <v>8322243</v>
      </c>
      <c r="N32" s="77">
        <f t="shared" si="5"/>
        <v>18087330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32224840</v>
      </c>
      <c r="X32" s="77">
        <f t="shared" si="5"/>
        <v>38933568</v>
      </c>
      <c r="Y32" s="77">
        <f t="shared" si="5"/>
        <v>-6708728</v>
      </c>
      <c r="Z32" s="212">
        <f>+IF(X32&lt;&gt;0,+(Y32/X32)*100,0)</f>
        <v>-17.231218058411702</v>
      </c>
      <c r="AA32" s="79">
        <f>SUM(AA28:AA31)</f>
        <v>62877846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52952272</v>
      </c>
      <c r="D36" s="222">
        <f>SUM(D32:D35)</f>
        <v>0</v>
      </c>
      <c r="E36" s="218">
        <f t="shared" si="6"/>
        <v>62877846</v>
      </c>
      <c r="F36" s="220">
        <f t="shared" si="6"/>
        <v>62877846</v>
      </c>
      <c r="G36" s="220">
        <f t="shared" si="6"/>
        <v>6138051</v>
      </c>
      <c r="H36" s="220">
        <f t="shared" si="6"/>
        <v>6536172</v>
      </c>
      <c r="I36" s="220">
        <f t="shared" si="6"/>
        <v>1463287</v>
      </c>
      <c r="J36" s="220">
        <f t="shared" si="6"/>
        <v>14137510</v>
      </c>
      <c r="K36" s="220">
        <f t="shared" si="6"/>
        <v>6200965</v>
      </c>
      <c r="L36" s="220">
        <f t="shared" si="6"/>
        <v>3564122</v>
      </c>
      <c r="M36" s="220">
        <f t="shared" si="6"/>
        <v>8322243</v>
      </c>
      <c r="N36" s="220">
        <f t="shared" si="6"/>
        <v>18087330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32224840</v>
      </c>
      <c r="X36" s="220">
        <f t="shared" si="6"/>
        <v>38933568</v>
      </c>
      <c r="Y36" s="220">
        <f t="shared" si="6"/>
        <v>-6708728</v>
      </c>
      <c r="Z36" s="221">
        <f>+IF(X36&lt;&gt;0,+(Y36/X36)*100,0)</f>
        <v>-17.231218058411702</v>
      </c>
      <c r="AA36" s="239">
        <f>SUM(AA32:AA35)</f>
        <v>62877846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6223493</v>
      </c>
      <c r="D6" s="155"/>
      <c r="E6" s="59">
        <v>21574693</v>
      </c>
      <c r="F6" s="60">
        <v>21574693</v>
      </c>
      <c r="G6" s="60">
        <v>111948656</v>
      </c>
      <c r="H6" s="60">
        <v>100384524</v>
      </c>
      <c r="I6" s="60">
        <v>80598889</v>
      </c>
      <c r="J6" s="60">
        <v>80598889</v>
      </c>
      <c r="K6" s="60">
        <v>36181771</v>
      </c>
      <c r="L6" s="60">
        <v>28343117</v>
      </c>
      <c r="M6" s="60">
        <v>3409481</v>
      </c>
      <c r="N6" s="60">
        <v>3409481</v>
      </c>
      <c r="O6" s="60"/>
      <c r="P6" s="60"/>
      <c r="Q6" s="60"/>
      <c r="R6" s="60"/>
      <c r="S6" s="60"/>
      <c r="T6" s="60"/>
      <c r="U6" s="60"/>
      <c r="V6" s="60"/>
      <c r="W6" s="60">
        <v>3409481</v>
      </c>
      <c r="X6" s="60">
        <v>10787347</v>
      </c>
      <c r="Y6" s="60">
        <v>-7377866</v>
      </c>
      <c r="Z6" s="140">
        <v>-68.39</v>
      </c>
      <c r="AA6" s="62">
        <v>21574693</v>
      </c>
    </row>
    <row r="7" spans="1:27" ht="12.75">
      <c r="A7" s="249" t="s">
        <v>144</v>
      </c>
      <c r="B7" s="182"/>
      <c r="C7" s="155"/>
      <c r="D7" s="155"/>
      <c r="E7" s="59">
        <v>83675586</v>
      </c>
      <c r="F7" s="60">
        <v>83675586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41837793</v>
      </c>
      <c r="Y7" s="60">
        <v>-41837793</v>
      </c>
      <c r="Z7" s="140">
        <v>-100</v>
      </c>
      <c r="AA7" s="62">
        <v>83675586</v>
      </c>
    </row>
    <row r="8" spans="1:27" ht="12.75">
      <c r="A8" s="249" t="s">
        <v>145</v>
      </c>
      <c r="B8" s="182"/>
      <c r="C8" s="155">
        <v>4297869</v>
      </c>
      <c r="D8" s="155"/>
      <c r="E8" s="59">
        <v>6223335</v>
      </c>
      <c r="F8" s="60">
        <v>6223335</v>
      </c>
      <c r="G8" s="60">
        <v>25774472</v>
      </c>
      <c r="H8" s="60">
        <v>26932681</v>
      </c>
      <c r="I8" s="60">
        <v>27057165</v>
      </c>
      <c r="J8" s="60">
        <v>27057165</v>
      </c>
      <c r="K8" s="60">
        <v>28293625</v>
      </c>
      <c r="L8" s="60">
        <v>29525874</v>
      </c>
      <c r="M8" s="60">
        <v>26042628</v>
      </c>
      <c r="N8" s="60">
        <v>26042628</v>
      </c>
      <c r="O8" s="60"/>
      <c r="P8" s="60"/>
      <c r="Q8" s="60"/>
      <c r="R8" s="60"/>
      <c r="S8" s="60"/>
      <c r="T8" s="60"/>
      <c r="U8" s="60"/>
      <c r="V8" s="60"/>
      <c r="W8" s="60">
        <v>26042628</v>
      </c>
      <c r="X8" s="60">
        <v>3111668</v>
      </c>
      <c r="Y8" s="60">
        <v>22930960</v>
      </c>
      <c r="Z8" s="140">
        <v>736.93</v>
      </c>
      <c r="AA8" s="62">
        <v>6223335</v>
      </c>
    </row>
    <row r="9" spans="1:27" ht="12.75">
      <c r="A9" s="249" t="s">
        <v>146</v>
      </c>
      <c r="B9" s="182"/>
      <c r="C9" s="155">
        <v>4233469</v>
      </c>
      <c r="D9" s="155"/>
      <c r="E9" s="59"/>
      <c r="F9" s="60"/>
      <c r="G9" s="60">
        <v>14929634</v>
      </c>
      <c r="H9" s="60">
        <v>14472230</v>
      </c>
      <c r="I9" s="60">
        <v>14097788</v>
      </c>
      <c r="J9" s="60">
        <v>14097788</v>
      </c>
      <c r="K9" s="60">
        <v>11651858</v>
      </c>
      <c r="L9" s="60">
        <v>12951600</v>
      </c>
      <c r="M9" s="60">
        <v>16184147</v>
      </c>
      <c r="N9" s="60">
        <v>16184147</v>
      </c>
      <c r="O9" s="60"/>
      <c r="P9" s="60"/>
      <c r="Q9" s="60"/>
      <c r="R9" s="60"/>
      <c r="S9" s="60"/>
      <c r="T9" s="60"/>
      <c r="U9" s="60"/>
      <c r="V9" s="60"/>
      <c r="W9" s="60">
        <v>16184147</v>
      </c>
      <c r="X9" s="60"/>
      <c r="Y9" s="60">
        <v>16184147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>
        <v>182</v>
      </c>
      <c r="H11" s="60">
        <v>1002</v>
      </c>
      <c r="I11" s="60">
        <v>1777</v>
      </c>
      <c r="J11" s="60">
        <v>1777</v>
      </c>
      <c r="K11" s="60">
        <v>1777</v>
      </c>
      <c r="L11" s="60">
        <v>1777</v>
      </c>
      <c r="M11" s="60">
        <v>2477</v>
      </c>
      <c r="N11" s="60">
        <v>2477</v>
      </c>
      <c r="O11" s="60"/>
      <c r="P11" s="60"/>
      <c r="Q11" s="60"/>
      <c r="R11" s="60"/>
      <c r="S11" s="60"/>
      <c r="T11" s="60"/>
      <c r="U11" s="60"/>
      <c r="V11" s="60"/>
      <c r="W11" s="60">
        <v>2477</v>
      </c>
      <c r="X11" s="60"/>
      <c r="Y11" s="60">
        <v>2477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14754831</v>
      </c>
      <c r="D12" s="168">
        <f>SUM(D6:D11)</f>
        <v>0</v>
      </c>
      <c r="E12" s="72">
        <f t="shared" si="0"/>
        <v>111473614</v>
      </c>
      <c r="F12" s="73">
        <f t="shared" si="0"/>
        <v>111473614</v>
      </c>
      <c r="G12" s="73">
        <f t="shared" si="0"/>
        <v>152652944</v>
      </c>
      <c r="H12" s="73">
        <f t="shared" si="0"/>
        <v>141790437</v>
      </c>
      <c r="I12" s="73">
        <f t="shared" si="0"/>
        <v>121755619</v>
      </c>
      <c r="J12" s="73">
        <f t="shared" si="0"/>
        <v>121755619</v>
      </c>
      <c r="K12" s="73">
        <f t="shared" si="0"/>
        <v>76129031</v>
      </c>
      <c r="L12" s="73">
        <f t="shared" si="0"/>
        <v>70822368</v>
      </c>
      <c r="M12" s="73">
        <f t="shared" si="0"/>
        <v>45638733</v>
      </c>
      <c r="N12" s="73">
        <f t="shared" si="0"/>
        <v>45638733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45638733</v>
      </c>
      <c r="X12" s="73">
        <f t="shared" si="0"/>
        <v>55736808</v>
      </c>
      <c r="Y12" s="73">
        <f t="shared" si="0"/>
        <v>-10098075</v>
      </c>
      <c r="Z12" s="170">
        <f>+IF(X12&lt;&gt;0,+(Y12/X12)*100,0)</f>
        <v>-18.11742610018141</v>
      </c>
      <c r="AA12" s="74">
        <f>SUM(AA6:AA11)</f>
        <v>111473614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33511900</v>
      </c>
      <c r="D17" s="155"/>
      <c r="E17" s="59">
        <v>49434105</v>
      </c>
      <c r="F17" s="60">
        <v>49434105</v>
      </c>
      <c r="G17" s="60">
        <v>47080100</v>
      </c>
      <c r="H17" s="60">
        <v>47080100</v>
      </c>
      <c r="I17" s="60">
        <v>47080100</v>
      </c>
      <c r="J17" s="60">
        <v>47080100</v>
      </c>
      <c r="K17" s="60">
        <v>47080100</v>
      </c>
      <c r="L17" s="60">
        <v>47080100</v>
      </c>
      <c r="M17" s="60">
        <v>47080100</v>
      </c>
      <c r="N17" s="60">
        <v>47080100</v>
      </c>
      <c r="O17" s="60"/>
      <c r="P17" s="60"/>
      <c r="Q17" s="60"/>
      <c r="R17" s="60"/>
      <c r="S17" s="60"/>
      <c r="T17" s="60"/>
      <c r="U17" s="60"/>
      <c r="V17" s="60"/>
      <c r="W17" s="60">
        <v>47080100</v>
      </c>
      <c r="X17" s="60">
        <v>24717053</v>
      </c>
      <c r="Y17" s="60">
        <v>22363047</v>
      </c>
      <c r="Z17" s="140">
        <v>90.48</v>
      </c>
      <c r="AA17" s="62">
        <v>49434105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553520397</v>
      </c>
      <c r="D19" s="155"/>
      <c r="E19" s="59">
        <v>62877846</v>
      </c>
      <c r="F19" s="60">
        <v>62877846</v>
      </c>
      <c r="G19" s="60">
        <v>453264071</v>
      </c>
      <c r="H19" s="60">
        <v>466252654</v>
      </c>
      <c r="I19" s="60">
        <v>506865743</v>
      </c>
      <c r="J19" s="60">
        <v>506865743</v>
      </c>
      <c r="K19" s="60">
        <v>560024997</v>
      </c>
      <c r="L19" s="60">
        <v>563596285</v>
      </c>
      <c r="M19" s="60">
        <v>571958987</v>
      </c>
      <c r="N19" s="60">
        <v>571958987</v>
      </c>
      <c r="O19" s="60"/>
      <c r="P19" s="60"/>
      <c r="Q19" s="60"/>
      <c r="R19" s="60"/>
      <c r="S19" s="60"/>
      <c r="T19" s="60"/>
      <c r="U19" s="60"/>
      <c r="V19" s="60"/>
      <c r="W19" s="60">
        <v>571958987</v>
      </c>
      <c r="X19" s="60">
        <v>31438923</v>
      </c>
      <c r="Y19" s="60">
        <v>540520064</v>
      </c>
      <c r="Z19" s="140">
        <v>1719.27</v>
      </c>
      <c r="AA19" s="62">
        <v>62877846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1730318</v>
      </c>
      <c r="D22" s="155"/>
      <c r="E22" s="59"/>
      <c r="F22" s="60"/>
      <c r="G22" s="60">
        <v>1978245</v>
      </c>
      <c r="H22" s="60">
        <v>1978245</v>
      </c>
      <c r="I22" s="60">
        <v>1978245</v>
      </c>
      <c r="J22" s="60">
        <v>1978245</v>
      </c>
      <c r="K22" s="60">
        <v>1978245</v>
      </c>
      <c r="L22" s="60">
        <v>1978245</v>
      </c>
      <c r="M22" s="60">
        <v>1978245</v>
      </c>
      <c r="N22" s="60">
        <v>1978245</v>
      </c>
      <c r="O22" s="60"/>
      <c r="P22" s="60"/>
      <c r="Q22" s="60"/>
      <c r="R22" s="60"/>
      <c r="S22" s="60"/>
      <c r="T22" s="60"/>
      <c r="U22" s="60"/>
      <c r="V22" s="60"/>
      <c r="W22" s="60">
        <v>1978245</v>
      </c>
      <c r="X22" s="60"/>
      <c r="Y22" s="60">
        <v>1978245</v>
      </c>
      <c r="Z22" s="140"/>
      <c r="AA22" s="62"/>
    </row>
    <row r="23" spans="1:27" ht="12.75">
      <c r="A23" s="249" t="s">
        <v>158</v>
      </c>
      <c r="B23" s="182"/>
      <c r="C23" s="155">
        <v>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588762624</v>
      </c>
      <c r="D24" s="168">
        <f>SUM(D15:D23)</f>
        <v>0</v>
      </c>
      <c r="E24" s="76">
        <f t="shared" si="1"/>
        <v>112311951</v>
      </c>
      <c r="F24" s="77">
        <f t="shared" si="1"/>
        <v>112311951</v>
      </c>
      <c r="G24" s="77">
        <f t="shared" si="1"/>
        <v>502322416</v>
      </c>
      <c r="H24" s="77">
        <f t="shared" si="1"/>
        <v>515310999</v>
      </c>
      <c r="I24" s="77">
        <f t="shared" si="1"/>
        <v>555924088</v>
      </c>
      <c r="J24" s="77">
        <f t="shared" si="1"/>
        <v>555924088</v>
      </c>
      <c r="K24" s="77">
        <f t="shared" si="1"/>
        <v>609083342</v>
      </c>
      <c r="L24" s="77">
        <f t="shared" si="1"/>
        <v>612654630</v>
      </c>
      <c r="M24" s="77">
        <f t="shared" si="1"/>
        <v>621017332</v>
      </c>
      <c r="N24" s="77">
        <f t="shared" si="1"/>
        <v>621017332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621017332</v>
      </c>
      <c r="X24" s="77">
        <f t="shared" si="1"/>
        <v>56155976</v>
      </c>
      <c r="Y24" s="77">
        <f t="shared" si="1"/>
        <v>564861356</v>
      </c>
      <c r="Z24" s="212">
        <f>+IF(X24&lt;&gt;0,+(Y24/X24)*100,0)</f>
        <v>1005.8793315247517</v>
      </c>
      <c r="AA24" s="79">
        <f>SUM(AA15:AA23)</f>
        <v>112311951</v>
      </c>
    </row>
    <row r="25" spans="1:27" ht="12.75">
      <c r="A25" s="250" t="s">
        <v>159</v>
      </c>
      <c r="B25" s="251"/>
      <c r="C25" s="168">
        <f aca="true" t="shared" si="2" ref="C25:Y25">+C12+C24</f>
        <v>603517455</v>
      </c>
      <c r="D25" s="168">
        <f>+D12+D24</f>
        <v>0</v>
      </c>
      <c r="E25" s="72">
        <f t="shared" si="2"/>
        <v>223785565</v>
      </c>
      <c r="F25" s="73">
        <f t="shared" si="2"/>
        <v>223785565</v>
      </c>
      <c r="G25" s="73">
        <f t="shared" si="2"/>
        <v>654975360</v>
      </c>
      <c r="H25" s="73">
        <f t="shared" si="2"/>
        <v>657101436</v>
      </c>
      <c r="I25" s="73">
        <f t="shared" si="2"/>
        <v>677679707</v>
      </c>
      <c r="J25" s="73">
        <f t="shared" si="2"/>
        <v>677679707</v>
      </c>
      <c r="K25" s="73">
        <f t="shared" si="2"/>
        <v>685212373</v>
      </c>
      <c r="L25" s="73">
        <f t="shared" si="2"/>
        <v>683476998</v>
      </c>
      <c r="M25" s="73">
        <f t="shared" si="2"/>
        <v>666656065</v>
      </c>
      <c r="N25" s="73">
        <f t="shared" si="2"/>
        <v>666656065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666656065</v>
      </c>
      <c r="X25" s="73">
        <f t="shared" si="2"/>
        <v>111892784</v>
      </c>
      <c r="Y25" s="73">
        <f t="shared" si="2"/>
        <v>554763281</v>
      </c>
      <c r="Z25" s="170">
        <f>+IF(X25&lt;&gt;0,+(Y25/X25)*100,0)</f>
        <v>495.7989793157707</v>
      </c>
      <c r="AA25" s="74">
        <f>+AA12+AA24</f>
        <v>223785565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36960000</v>
      </c>
      <c r="F30" s="60">
        <v>36960000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18480000</v>
      </c>
      <c r="Y30" s="60">
        <v>-18480000</v>
      </c>
      <c r="Z30" s="140">
        <v>-100</v>
      </c>
      <c r="AA30" s="62">
        <v>36960000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29886658</v>
      </c>
      <c r="D32" s="155"/>
      <c r="E32" s="59">
        <v>15750000</v>
      </c>
      <c r="F32" s="60">
        <v>15750000</v>
      </c>
      <c r="G32" s="60">
        <v>34347343</v>
      </c>
      <c r="H32" s="60">
        <v>36473419</v>
      </c>
      <c r="I32" s="60">
        <v>57462019</v>
      </c>
      <c r="J32" s="60">
        <v>57462019</v>
      </c>
      <c r="K32" s="60">
        <v>64994685</v>
      </c>
      <c r="L32" s="60">
        <v>63259310</v>
      </c>
      <c r="M32" s="60">
        <v>46438377</v>
      </c>
      <c r="N32" s="60">
        <v>46438377</v>
      </c>
      <c r="O32" s="60"/>
      <c r="P32" s="60"/>
      <c r="Q32" s="60"/>
      <c r="R32" s="60"/>
      <c r="S32" s="60"/>
      <c r="T32" s="60"/>
      <c r="U32" s="60"/>
      <c r="V32" s="60"/>
      <c r="W32" s="60">
        <v>46438377</v>
      </c>
      <c r="X32" s="60">
        <v>7875000</v>
      </c>
      <c r="Y32" s="60">
        <v>38563377</v>
      </c>
      <c r="Z32" s="140">
        <v>489.69</v>
      </c>
      <c r="AA32" s="62">
        <v>15750000</v>
      </c>
    </row>
    <row r="33" spans="1:27" ht="12.75">
      <c r="A33" s="249" t="s">
        <v>165</v>
      </c>
      <c r="B33" s="182"/>
      <c r="C33" s="155">
        <v>496797</v>
      </c>
      <c r="D33" s="155"/>
      <c r="E33" s="59"/>
      <c r="F33" s="60"/>
      <c r="G33" s="60">
        <v>41668672</v>
      </c>
      <c r="H33" s="60">
        <v>41668672</v>
      </c>
      <c r="I33" s="60">
        <v>41668672</v>
      </c>
      <c r="J33" s="60">
        <v>41668672</v>
      </c>
      <c r="K33" s="60">
        <v>41668672</v>
      </c>
      <c r="L33" s="60">
        <v>41668672</v>
      </c>
      <c r="M33" s="60">
        <v>41668672</v>
      </c>
      <c r="N33" s="60">
        <v>41668672</v>
      </c>
      <c r="O33" s="60"/>
      <c r="P33" s="60"/>
      <c r="Q33" s="60"/>
      <c r="R33" s="60"/>
      <c r="S33" s="60"/>
      <c r="T33" s="60"/>
      <c r="U33" s="60"/>
      <c r="V33" s="60"/>
      <c r="W33" s="60">
        <v>41668672</v>
      </c>
      <c r="X33" s="60"/>
      <c r="Y33" s="60">
        <v>41668672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30383455</v>
      </c>
      <c r="D34" s="168">
        <f>SUM(D29:D33)</f>
        <v>0</v>
      </c>
      <c r="E34" s="72">
        <f t="shared" si="3"/>
        <v>52710000</v>
      </c>
      <c r="F34" s="73">
        <f t="shared" si="3"/>
        <v>52710000</v>
      </c>
      <c r="G34" s="73">
        <f t="shared" si="3"/>
        <v>76016015</v>
      </c>
      <c r="H34" s="73">
        <f t="shared" si="3"/>
        <v>78142091</v>
      </c>
      <c r="I34" s="73">
        <f t="shared" si="3"/>
        <v>99130691</v>
      </c>
      <c r="J34" s="73">
        <f t="shared" si="3"/>
        <v>99130691</v>
      </c>
      <c r="K34" s="73">
        <f t="shared" si="3"/>
        <v>106663357</v>
      </c>
      <c r="L34" s="73">
        <f t="shared" si="3"/>
        <v>104927982</v>
      </c>
      <c r="M34" s="73">
        <f t="shared" si="3"/>
        <v>88107049</v>
      </c>
      <c r="N34" s="73">
        <f t="shared" si="3"/>
        <v>88107049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88107049</v>
      </c>
      <c r="X34" s="73">
        <f t="shared" si="3"/>
        <v>26355000</v>
      </c>
      <c r="Y34" s="73">
        <f t="shared" si="3"/>
        <v>61752049</v>
      </c>
      <c r="Z34" s="170">
        <f>+IF(X34&lt;&gt;0,+(Y34/X34)*100,0)</f>
        <v>234.30866628723203</v>
      </c>
      <c r="AA34" s="74">
        <f>SUM(AA29:AA33)</f>
        <v>52710000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12244033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12244033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42627488</v>
      </c>
      <c r="D40" s="168">
        <f>+D34+D39</f>
        <v>0</v>
      </c>
      <c r="E40" s="72">
        <f t="shared" si="5"/>
        <v>52710000</v>
      </c>
      <c r="F40" s="73">
        <f t="shared" si="5"/>
        <v>52710000</v>
      </c>
      <c r="G40" s="73">
        <f t="shared" si="5"/>
        <v>76016015</v>
      </c>
      <c r="H40" s="73">
        <f t="shared" si="5"/>
        <v>78142091</v>
      </c>
      <c r="I40" s="73">
        <f t="shared" si="5"/>
        <v>99130691</v>
      </c>
      <c r="J40" s="73">
        <f t="shared" si="5"/>
        <v>99130691</v>
      </c>
      <c r="K40" s="73">
        <f t="shared" si="5"/>
        <v>106663357</v>
      </c>
      <c r="L40" s="73">
        <f t="shared" si="5"/>
        <v>104927982</v>
      </c>
      <c r="M40" s="73">
        <f t="shared" si="5"/>
        <v>88107049</v>
      </c>
      <c r="N40" s="73">
        <f t="shared" si="5"/>
        <v>88107049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88107049</v>
      </c>
      <c r="X40" s="73">
        <f t="shared" si="5"/>
        <v>26355000</v>
      </c>
      <c r="Y40" s="73">
        <f t="shared" si="5"/>
        <v>61752049</v>
      </c>
      <c r="Z40" s="170">
        <f>+IF(X40&lt;&gt;0,+(Y40/X40)*100,0)</f>
        <v>234.30866628723203</v>
      </c>
      <c r="AA40" s="74">
        <f>+AA34+AA39</f>
        <v>52710000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560889967</v>
      </c>
      <c r="D42" s="257">
        <f>+D25-D40</f>
        <v>0</v>
      </c>
      <c r="E42" s="258">
        <f t="shared" si="6"/>
        <v>171075565</v>
      </c>
      <c r="F42" s="259">
        <f t="shared" si="6"/>
        <v>171075565</v>
      </c>
      <c r="G42" s="259">
        <f t="shared" si="6"/>
        <v>578959345</v>
      </c>
      <c r="H42" s="259">
        <f t="shared" si="6"/>
        <v>578959345</v>
      </c>
      <c r="I42" s="259">
        <f t="shared" si="6"/>
        <v>578549016</v>
      </c>
      <c r="J42" s="259">
        <f t="shared" si="6"/>
        <v>578549016</v>
      </c>
      <c r="K42" s="259">
        <f t="shared" si="6"/>
        <v>578549016</v>
      </c>
      <c r="L42" s="259">
        <f t="shared" si="6"/>
        <v>578549016</v>
      </c>
      <c r="M42" s="259">
        <f t="shared" si="6"/>
        <v>578549016</v>
      </c>
      <c r="N42" s="259">
        <f t="shared" si="6"/>
        <v>578549016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578549016</v>
      </c>
      <c r="X42" s="259">
        <f t="shared" si="6"/>
        <v>85537784</v>
      </c>
      <c r="Y42" s="259">
        <f t="shared" si="6"/>
        <v>493011232</v>
      </c>
      <c r="Z42" s="260">
        <f>+IF(X42&lt;&gt;0,+(Y42/X42)*100,0)</f>
        <v>576.3666171197515</v>
      </c>
      <c r="AA42" s="261">
        <f>+AA25-AA40</f>
        <v>171075565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560889967</v>
      </c>
      <c r="D45" s="155"/>
      <c r="E45" s="59">
        <v>171075565</v>
      </c>
      <c r="F45" s="60">
        <v>171075565</v>
      </c>
      <c r="G45" s="60">
        <v>578959345</v>
      </c>
      <c r="H45" s="60">
        <v>578959345</v>
      </c>
      <c r="I45" s="60">
        <v>578549016</v>
      </c>
      <c r="J45" s="60">
        <v>578549016</v>
      </c>
      <c r="K45" s="60">
        <v>578549016</v>
      </c>
      <c r="L45" s="60">
        <v>578549016</v>
      </c>
      <c r="M45" s="60">
        <v>578549016</v>
      </c>
      <c r="N45" s="60">
        <v>578549016</v>
      </c>
      <c r="O45" s="60"/>
      <c r="P45" s="60"/>
      <c r="Q45" s="60"/>
      <c r="R45" s="60"/>
      <c r="S45" s="60"/>
      <c r="T45" s="60"/>
      <c r="U45" s="60"/>
      <c r="V45" s="60"/>
      <c r="W45" s="60">
        <v>578549016</v>
      </c>
      <c r="X45" s="60">
        <v>85537783</v>
      </c>
      <c r="Y45" s="60">
        <v>493011233</v>
      </c>
      <c r="Z45" s="139">
        <v>576.37</v>
      </c>
      <c r="AA45" s="62">
        <v>171075565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560889967</v>
      </c>
      <c r="D48" s="217">
        <f>SUM(D45:D47)</f>
        <v>0</v>
      </c>
      <c r="E48" s="264">
        <f t="shared" si="7"/>
        <v>171075565</v>
      </c>
      <c r="F48" s="219">
        <f t="shared" si="7"/>
        <v>171075565</v>
      </c>
      <c r="G48" s="219">
        <f t="shared" si="7"/>
        <v>578959345</v>
      </c>
      <c r="H48" s="219">
        <f t="shared" si="7"/>
        <v>578959345</v>
      </c>
      <c r="I48" s="219">
        <f t="shared" si="7"/>
        <v>578549016</v>
      </c>
      <c r="J48" s="219">
        <f t="shared" si="7"/>
        <v>578549016</v>
      </c>
      <c r="K48" s="219">
        <f t="shared" si="7"/>
        <v>578549016</v>
      </c>
      <c r="L48" s="219">
        <f t="shared" si="7"/>
        <v>578549016</v>
      </c>
      <c r="M48" s="219">
        <f t="shared" si="7"/>
        <v>578549016</v>
      </c>
      <c r="N48" s="219">
        <f t="shared" si="7"/>
        <v>578549016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578549016</v>
      </c>
      <c r="X48" s="219">
        <f t="shared" si="7"/>
        <v>85537783</v>
      </c>
      <c r="Y48" s="219">
        <f t="shared" si="7"/>
        <v>493011233</v>
      </c>
      <c r="Z48" s="265">
        <f>+IF(X48&lt;&gt;0,+(Y48/X48)*100,0)</f>
        <v>576.3666250269779</v>
      </c>
      <c r="AA48" s="232">
        <f>SUM(AA45:AA47)</f>
        <v>171075565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8481043</v>
      </c>
      <c r="D6" s="155"/>
      <c r="E6" s="59">
        <v>5700000</v>
      </c>
      <c r="F6" s="60">
        <v>5700000</v>
      </c>
      <c r="G6" s="60">
        <v>1116927</v>
      </c>
      <c r="H6" s="60">
        <v>1119120</v>
      </c>
      <c r="I6" s="60">
        <v>1121764</v>
      </c>
      <c r="J6" s="60">
        <v>3357811</v>
      </c>
      <c r="K6" s="60">
        <v>1153301</v>
      </c>
      <c r="L6" s="60">
        <v>1149052</v>
      </c>
      <c r="M6" s="60">
        <v>1157010</v>
      </c>
      <c r="N6" s="60">
        <v>3459363</v>
      </c>
      <c r="O6" s="60"/>
      <c r="P6" s="60"/>
      <c r="Q6" s="60"/>
      <c r="R6" s="60"/>
      <c r="S6" s="60"/>
      <c r="T6" s="60"/>
      <c r="U6" s="60"/>
      <c r="V6" s="60"/>
      <c r="W6" s="60">
        <v>6817174</v>
      </c>
      <c r="X6" s="60">
        <v>2850000</v>
      </c>
      <c r="Y6" s="60">
        <v>3967174</v>
      </c>
      <c r="Z6" s="140">
        <v>139.2</v>
      </c>
      <c r="AA6" s="62">
        <v>5700000</v>
      </c>
    </row>
    <row r="7" spans="1:27" ht="12.75">
      <c r="A7" s="249" t="s">
        <v>32</v>
      </c>
      <c r="B7" s="182"/>
      <c r="C7" s="155">
        <v>168788</v>
      </c>
      <c r="D7" s="155"/>
      <c r="E7" s="59">
        <v>1650000</v>
      </c>
      <c r="F7" s="60">
        <v>1650000</v>
      </c>
      <c r="G7" s="60">
        <v>58125</v>
      </c>
      <c r="H7" s="60">
        <v>58124</v>
      </c>
      <c r="I7" s="60">
        <v>58517</v>
      </c>
      <c r="J7" s="60">
        <v>174766</v>
      </c>
      <c r="K7" s="60">
        <v>58125</v>
      </c>
      <c r="L7" s="60">
        <v>58125</v>
      </c>
      <c r="M7" s="60">
        <v>58125</v>
      </c>
      <c r="N7" s="60">
        <v>174375</v>
      </c>
      <c r="O7" s="60"/>
      <c r="P7" s="60"/>
      <c r="Q7" s="60"/>
      <c r="R7" s="60"/>
      <c r="S7" s="60"/>
      <c r="T7" s="60"/>
      <c r="U7" s="60"/>
      <c r="V7" s="60"/>
      <c r="W7" s="60">
        <v>349141</v>
      </c>
      <c r="X7" s="60">
        <v>825000</v>
      </c>
      <c r="Y7" s="60">
        <v>-475859</v>
      </c>
      <c r="Z7" s="140">
        <v>-57.68</v>
      </c>
      <c r="AA7" s="62">
        <v>1650000</v>
      </c>
    </row>
    <row r="8" spans="1:27" ht="12.75">
      <c r="A8" s="249" t="s">
        <v>178</v>
      </c>
      <c r="B8" s="182"/>
      <c r="C8" s="155">
        <v>235497565</v>
      </c>
      <c r="D8" s="155"/>
      <c r="E8" s="59">
        <v>22500000</v>
      </c>
      <c r="F8" s="60">
        <v>22500000</v>
      </c>
      <c r="G8" s="60">
        <v>595523</v>
      </c>
      <c r="H8" s="60">
        <v>548964</v>
      </c>
      <c r="I8" s="60">
        <v>479713</v>
      </c>
      <c r="J8" s="60">
        <v>1624200</v>
      </c>
      <c r="K8" s="60">
        <v>616646</v>
      </c>
      <c r="L8" s="60">
        <v>454924</v>
      </c>
      <c r="M8" s="60">
        <v>376045</v>
      </c>
      <c r="N8" s="60">
        <v>1447615</v>
      </c>
      <c r="O8" s="60"/>
      <c r="P8" s="60"/>
      <c r="Q8" s="60"/>
      <c r="R8" s="60"/>
      <c r="S8" s="60"/>
      <c r="T8" s="60"/>
      <c r="U8" s="60"/>
      <c r="V8" s="60"/>
      <c r="W8" s="60">
        <v>3071815</v>
      </c>
      <c r="X8" s="60">
        <v>11250000</v>
      </c>
      <c r="Y8" s="60">
        <v>-8178185</v>
      </c>
      <c r="Z8" s="140">
        <v>-72.69</v>
      </c>
      <c r="AA8" s="62">
        <v>22500000</v>
      </c>
    </row>
    <row r="9" spans="1:27" ht="12.75">
      <c r="A9" s="249" t="s">
        <v>179</v>
      </c>
      <c r="B9" s="182"/>
      <c r="C9" s="155"/>
      <c r="D9" s="155"/>
      <c r="E9" s="59">
        <v>232176000</v>
      </c>
      <c r="F9" s="60">
        <v>232176000</v>
      </c>
      <c r="G9" s="60">
        <v>93913000</v>
      </c>
      <c r="H9" s="60"/>
      <c r="I9" s="60"/>
      <c r="J9" s="60">
        <v>93913000</v>
      </c>
      <c r="K9" s="60">
        <v>144368</v>
      </c>
      <c r="L9" s="60">
        <v>308655</v>
      </c>
      <c r="M9" s="60">
        <v>75535823</v>
      </c>
      <c r="N9" s="60">
        <v>75988846</v>
      </c>
      <c r="O9" s="60"/>
      <c r="P9" s="60"/>
      <c r="Q9" s="60"/>
      <c r="R9" s="60"/>
      <c r="S9" s="60"/>
      <c r="T9" s="60"/>
      <c r="U9" s="60"/>
      <c r="V9" s="60"/>
      <c r="W9" s="60">
        <v>169901846</v>
      </c>
      <c r="X9" s="60">
        <v>116088000</v>
      </c>
      <c r="Y9" s="60">
        <v>53813846</v>
      </c>
      <c r="Z9" s="140">
        <v>46.36</v>
      </c>
      <c r="AA9" s="62">
        <v>232176000</v>
      </c>
    </row>
    <row r="10" spans="1:27" ht="12.75">
      <c r="A10" s="249" t="s">
        <v>180</v>
      </c>
      <c r="B10" s="182"/>
      <c r="C10" s="155">
        <v>72027000</v>
      </c>
      <c r="D10" s="155"/>
      <c r="E10" s="59">
        <v>79138000</v>
      </c>
      <c r="F10" s="60">
        <v>79138000</v>
      </c>
      <c r="G10" s="60">
        <v>10788424</v>
      </c>
      <c r="H10" s="60">
        <v>2395989</v>
      </c>
      <c r="I10" s="60"/>
      <c r="J10" s="60">
        <v>13184413</v>
      </c>
      <c r="K10" s="60">
        <v>8284162</v>
      </c>
      <c r="L10" s="60">
        <v>5371567</v>
      </c>
      <c r="M10" s="60">
        <v>9087501</v>
      </c>
      <c r="N10" s="60">
        <v>22743230</v>
      </c>
      <c r="O10" s="60"/>
      <c r="P10" s="60"/>
      <c r="Q10" s="60"/>
      <c r="R10" s="60"/>
      <c r="S10" s="60"/>
      <c r="T10" s="60"/>
      <c r="U10" s="60"/>
      <c r="V10" s="60"/>
      <c r="W10" s="60">
        <v>35927643</v>
      </c>
      <c r="X10" s="60">
        <v>39568998</v>
      </c>
      <c r="Y10" s="60">
        <v>-3641355</v>
      </c>
      <c r="Z10" s="140">
        <v>-9.2</v>
      </c>
      <c r="AA10" s="62">
        <v>79138000</v>
      </c>
    </row>
    <row r="11" spans="1:27" ht="12.75">
      <c r="A11" s="249" t="s">
        <v>181</v>
      </c>
      <c r="B11" s="182"/>
      <c r="C11" s="155">
        <v>4971482</v>
      </c>
      <c r="D11" s="155"/>
      <c r="E11" s="59">
        <v>4000000</v>
      </c>
      <c r="F11" s="60">
        <v>4000000</v>
      </c>
      <c r="G11" s="60">
        <v>112775</v>
      </c>
      <c r="H11" s="60">
        <v>87177</v>
      </c>
      <c r="I11" s="60">
        <v>134965</v>
      </c>
      <c r="J11" s="60">
        <v>334917</v>
      </c>
      <c r="K11" s="60">
        <v>155976</v>
      </c>
      <c r="L11" s="60">
        <v>109434</v>
      </c>
      <c r="M11" s="60">
        <v>191655</v>
      </c>
      <c r="N11" s="60">
        <v>457065</v>
      </c>
      <c r="O11" s="60"/>
      <c r="P11" s="60"/>
      <c r="Q11" s="60"/>
      <c r="R11" s="60"/>
      <c r="S11" s="60"/>
      <c r="T11" s="60"/>
      <c r="U11" s="60"/>
      <c r="V11" s="60"/>
      <c r="W11" s="60">
        <v>791982</v>
      </c>
      <c r="X11" s="60">
        <v>1999998</v>
      </c>
      <c r="Y11" s="60">
        <v>-1208016</v>
      </c>
      <c r="Z11" s="140">
        <v>-60.4</v>
      </c>
      <c r="AA11" s="62">
        <v>4000000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-273685582</v>
      </c>
      <c r="D14" s="155"/>
      <c r="E14" s="59">
        <v>-282286154</v>
      </c>
      <c r="F14" s="60">
        <v>-282286154</v>
      </c>
      <c r="G14" s="60">
        <v>-13227915</v>
      </c>
      <c r="H14" s="60">
        <v>-10145554</v>
      </c>
      <c r="I14" s="60">
        <v>-16308338</v>
      </c>
      <c r="J14" s="60">
        <v>-39681807</v>
      </c>
      <c r="K14" s="60">
        <v>-17477263</v>
      </c>
      <c r="L14" s="60">
        <v>-8826910</v>
      </c>
      <c r="M14" s="60">
        <v>-15945953</v>
      </c>
      <c r="N14" s="60">
        <v>-42250126</v>
      </c>
      <c r="O14" s="60"/>
      <c r="P14" s="60"/>
      <c r="Q14" s="60"/>
      <c r="R14" s="60"/>
      <c r="S14" s="60"/>
      <c r="T14" s="60"/>
      <c r="U14" s="60"/>
      <c r="V14" s="60"/>
      <c r="W14" s="60">
        <v>-81931933</v>
      </c>
      <c r="X14" s="60">
        <v>-141143076</v>
      </c>
      <c r="Y14" s="60">
        <v>59211143</v>
      </c>
      <c r="Z14" s="140">
        <v>-41.95</v>
      </c>
      <c r="AA14" s="62">
        <v>-282286154</v>
      </c>
    </row>
    <row r="15" spans="1:27" ht="12.75">
      <c r="A15" s="249" t="s">
        <v>40</v>
      </c>
      <c r="B15" s="182"/>
      <c r="C15" s="155">
        <v>-1920007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45540289</v>
      </c>
      <c r="D17" s="168">
        <f t="shared" si="0"/>
        <v>0</v>
      </c>
      <c r="E17" s="72">
        <f t="shared" si="0"/>
        <v>62877846</v>
      </c>
      <c r="F17" s="73">
        <f t="shared" si="0"/>
        <v>62877846</v>
      </c>
      <c r="G17" s="73">
        <f t="shared" si="0"/>
        <v>93356859</v>
      </c>
      <c r="H17" s="73">
        <f t="shared" si="0"/>
        <v>-5936180</v>
      </c>
      <c r="I17" s="73">
        <f t="shared" si="0"/>
        <v>-14513379</v>
      </c>
      <c r="J17" s="73">
        <f t="shared" si="0"/>
        <v>72907300</v>
      </c>
      <c r="K17" s="73">
        <f t="shared" si="0"/>
        <v>-7064685</v>
      </c>
      <c r="L17" s="73">
        <f t="shared" si="0"/>
        <v>-1375153</v>
      </c>
      <c r="M17" s="73">
        <f t="shared" si="0"/>
        <v>70460206</v>
      </c>
      <c r="N17" s="73">
        <f t="shared" si="0"/>
        <v>62020368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134927668</v>
      </c>
      <c r="X17" s="73">
        <f t="shared" si="0"/>
        <v>31438920</v>
      </c>
      <c r="Y17" s="73">
        <f t="shared" si="0"/>
        <v>103488748</v>
      </c>
      <c r="Z17" s="170">
        <f>+IF(X17&lt;&gt;0,+(Y17/X17)*100,0)</f>
        <v>329.1739919819129</v>
      </c>
      <c r="AA17" s="74">
        <f>SUM(AA6:AA16)</f>
        <v>62877846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-52952272</v>
      </c>
      <c r="D26" s="155"/>
      <c r="E26" s="59">
        <v>-62877846</v>
      </c>
      <c r="F26" s="60">
        <v>-62877846</v>
      </c>
      <c r="G26" s="60">
        <v>-6138051</v>
      </c>
      <c r="H26" s="60">
        <v>-6536172</v>
      </c>
      <c r="I26" s="60">
        <v>-1463287</v>
      </c>
      <c r="J26" s="60">
        <v>-14137510</v>
      </c>
      <c r="K26" s="60">
        <v>-6200965</v>
      </c>
      <c r="L26" s="60">
        <v>-3571288</v>
      </c>
      <c r="M26" s="60">
        <v>-8322243</v>
      </c>
      <c r="N26" s="60">
        <v>-18094496</v>
      </c>
      <c r="O26" s="60"/>
      <c r="P26" s="60"/>
      <c r="Q26" s="60"/>
      <c r="R26" s="60"/>
      <c r="S26" s="60"/>
      <c r="T26" s="60"/>
      <c r="U26" s="60"/>
      <c r="V26" s="60"/>
      <c r="W26" s="60">
        <v>-32232006</v>
      </c>
      <c r="X26" s="60">
        <v>-31438920</v>
      </c>
      <c r="Y26" s="60">
        <v>-793086</v>
      </c>
      <c r="Z26" s="140">
        <v>2.52</v>
      </c>
      <c r="AA26" s="62">
        <v>-62877846</v>
      </c>
    </row>
    <row r="27" spans="1:27" ht="12.75">
      <c r="A27" s="250" t="s">
        <v>192</v>
      </c>
      <c r="B27" s="251"/>
      <c r="C27" s="168">
        <f aca="true" t="shared" si="1" ref="C27:Y27">SUM(C21:C26)</f>
        <v>-52952272</v>
      </c>
      <c r="D27" s="168">
        <f>SUM(D21:D26)</f>
        <v>0</v>
      </c>
      <c r="E27" s="72">
        <f t="shared" si="1"/>
        <v>-62877846</v>
      </c>
      <c r="F27" s="73">
        <f t="shared" si="1"/>
        <v>-62877846</v>
      </c>
      <c r="G27" s="73">
        <f t="shared" si="1"/>
        <v>-6138051</v>
      </c>
      <c r="H27" s="73">
        <f t="shared" si="1"/>
        <v>-6536172</v>
      </c>
      <c r="I27" s="73">
        <f t="shared" si="1"/>
        <v>-1463287</v>
      </c>
      <c r="J27" s="73">
        <f t="shared" si="1"/>
        <v>-14137510</v>
      </c>
      <c r="K27" s="73">
        <f t="shared" si="1"/>
        <v>-6200965</v>
      </c>
      <c r="L27" s="73">
        <f t="shared" si="1"/>
        <v>-3571288</v>
      </c>
      <c r="M27" s="73">
        <f t="shared" si="1"/>
        <v>-8322243</v>
      </c>
      <c r="N27" s="73">
        <f t="shared" si="1"/>
        <v>-18094496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-32232006</v>
      </c>
      <c r="X27" s="73">
        <f t="shared" si="1"/>
        <v>-31438920</v>
      </c>
      <c r="Y27" s="73">
        <f t="shared" si="1"/>
        <v>-793086</v>
      </c>
      <c r="Z27" s="170">
        <f>+IF(X27&lt;&gt;0,+(Y27/X27)*100,0)</f>
        <v>2.5226248229901027</v>
      </c>
      <c r="AA27" s="74">
        <f>SUM(AA21:AA26)</f>
        <v>-62877846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-7411983</v>
      </c>
      <c r="D38" s="153">
        <f>+D17+D27+D36</f>
        <v>0</v>
      </c>
      <c r="E38" s="99">
        <f t="shared" si="3"/>
        <v>0</v>
      </c>
      <c r="F38" s="100">
        <f t="shared" si="3"/>
        <v>0</v>
      </c>
      <c r="G38" s="100">
        <f t="shared" si="3"/>
        <v>87218808</v>
      </c>
      <c r="H38" s="100">
        <f t="shared" si="3"/>
        <v>-12472352</v>
      </c>
      <c r="I38" s="100">
        <f t="shared" si="3"/>
        <v>-15976666</v>
      </c>
      <c r="J38" s="100">
        <f t="shared" si="3"/>
        <v>58769790</v>
      </c>
      <c r="K38" s="100">
        <f t="shared" si="3"/>
        <v>-13265650</v>
      </c>
      <c r="L38" s="100">
        <f t="shared" si="3"/>
        <v>-4946441</v>
      </c>
      <c r="M38" s="100">
        <f t="shared" si="3"/>
        <v>62137963</v>
      </c>
      <c r="N38" s="100">
        <f t="shared" si="3"/>
        <v>43925872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102695662</v>
      </c>
      <c r="X38" s="100">
        <f t="shared" si="3"/>
        <v>0</v>
      </c>
      <c r="Y38" s="100">
        <f t="shared" si="3"/>
        <v>102695662</v>
      </c>
      <c r="Z38" s="137">
        <f>+IF(X38&lt;&gt;0,+(Y38/X38)*100,0)</f>
        <v>0</v>
      </c>
      <c r="AA38" s="102">
        <f>+AA17+AA27+AA36</f>
        <v>0</v>
      </c>
    </row>
    <row r="39" spans="1:27" ht="12.75">
      <c r="A39" s="249" t="s">
        <v>200</v>
      </c>
      <c r="B39" s="182"/>
      <c r="C39" s="153">
        <v>13635476</v>
      </c>
      <c r="D39" s="153"/>
      <c r="E39" s="99"/>
      <c r="F39" s="100"/>
      <c r="G39" s="100"/>
      <c r="H39" s="100">
        <v>87218808</v>
      </c>
      <c r="I39" s="100">
        <v>74746456</v>
      </c>
      <c r="J39" s="100"/>
      <c r="K39" s="100">
        <v>58769790</v>
      </c>
      <c r="L39" s="100">
        <v>45504140</v>
      </c>
      <c r="M39" s="100">
        <v>40557699</v>
      </c>
      <c r="N39" s="100">
        <v>58769790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37"/>
      <c r="AA39" s="102"/>
    </row>
    <row r="40" spans="1:27" ht="12.75">
      <c r="A40" s="269" t="s">
        <v>201</v>
      </c>
      <c r="B40" s="256"/>
      <c r="C40" s="257">
        <v>6223493</v>
      </c>
      <c r="D40" s="257"/>
      <c r="E40" s="258"/>
      <c r="F40" s="259"/>
      <c r="G40" s="259">
        <v>87218808</v>
      </c>
      <c r="H40" s="259">
        <v>74746456</v>
      </c>
      <c r="I40" s="259">
        <v>58769790</v>
      </c>
      <c r="J40" s="259">
        <v>58769790</v>
      </c>
      <c r="K40" s="259">
        <v>45504140</v>
      </c>
      <c r="L40" s="259">
        <v>40557699</v>
      </c>
      <c r="M40" s="259">
        <v>102695662</v>
      </c>
      <c r="N40" s="259">
        <v>102695662</v>
      </c>
      <c r="O40" s="259"/>
      <c r="P40" s="259"/>
      <c r="Q40" s="259"/>
      <c r="R40" s="259"/>
      <c r="S40" s="259"/>
      <c r="T40" s="259"/>
      <c r="U40" s="259"/>
      <c r="V40" s="259"/>
      <c r="W40" s="259">
        <v>102695662</v>
      </c>
      <c r="X40" s="259"/>
      <c r="Y40" s="259">
        <v>102695662</v>
      </c>
      <c r="Z40" s="260"/>
      <c r="AA40" s="261"/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52952272</v>
      </c>
      <c r="D5" s="200">
        <f t="shared" si="0"/>
        <v>0</v>
      </c>
      <c r="E5" s="106">
        <f t="shared" si="0"/>
        <v>62877846</v>
      </c>
      <c r="F5" s="106">
        <f t="shared" si="0"/>
        <v>62877846</v>
      </c>
      <c r="G5" s="106">
        <f t="shared" si="0"/>
        <v>6138051</v>
      </c>
      <c r="H5" s="106">
        <f t="shared" si="0"/>
        <v>6536172</v>
      </c>
      <c r="I5" s="106">
        <f t="shared" si="0"/>
        <v>1463287</v>
      </c>
      <c r="J5" s="106">
        <f t="shared" si="0"/>
        <v>14137510</v>
      </c>
      <c r="K5" s="106">
        <f t="shared" si="0"/>
        <v>6200965</v>
      </c>
      <c r="L5" s="106">
        <f t="shared" si="0"/>
        <v>3564122</v>
      </c>
      <c r="M5" s="106">
        <f t="shared" si="0"/>
        <v>8322243</v>
      </c>
      <c r="N5" s="106">
        <f t="shared" si="0"/>
        <v>18087330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32224840</v>
      </c>
      <c r="X5" s="106">
        <f t="shared" si="0"/>
        <v>31438923</v>
      </c>
      <c r="Y5" s="106">
        <f t="shared" si="0"/>
        <v>785917</v>
      </c>
      <c r="Z5" s="201">
        <f>+IF(X5&lt;&gt;0,+(Y5/X5)*100,0)</f>
        <v>2.499821638292126</v>
      </c>
      <c r="AA5" s="199">
        <f>SUM(AA11:AA18)</f>
        <v>62877846</v>
      </c>
    </row>
    <row r="6" spans="1:27" ht="12.75">
      <c r="A6" s="291" t="s">
        <v>206</v>
      </c>
      <c r="B6" s="142"/>
      <c r="C6" s="62">
        <v>40997574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3618769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44616343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212</v>
      </c>
      <c r="B12" s="136"/>
      <c r="C12" s="62">
        <v>4207916</v>
      </c>
      <c r="D12" s="156"/>
      <c r="E12" s="60">
        <v>90000</v>
      </c>
      <c r="F12" s="60">
        <v>90000</v>
      </c>
      <c r="G12" s="60"/>
      <c r="H12" s="60"/>
      <c r="I12" s="60">
        <v>29400</v>
      </c>
      <c r="J12" s="60">
        <v>29400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29400</v>
      </c>
      <c r="X12" s="60">
        <v>45000</v>
      </c>
      <c r="Y12" s="60">
        <v>-15600</v>
      </c>
      <c r="Z12" s="140">
        <v>-34.67</v>
      </c>
      <c r="AA12" s="155">
        <v>90000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4128013</v>
      </c>
      <c r="D15" s="156"/>
      <c r="E15" s="60">
        <v>62787846</v>
      </c>
      <c r="F15" s="60">
        <v>62787846</v>
      </c>
      <c r="G15" s="60">
        <v>6138051</v>
      </c>
      <c r="H15" s="60">
        <v>6536172</v>
      </c>
      <c r="I15" s="60">
        <v>1433887</v>
      </c>
      <c r="J15" s="60">
        <v>14108110</v>
      </c>
      <c r="K15" s="60">
        <v>6200965</v>
      </c>
      <c r="L15" s="60">
        <v>3564122</v>
      </c>
      <c r="M15" s="60">
        <v>8322243</v>
      </c>
      <c r="N15" s="60">
        <v>18087330</v>
      </c>
      <c r="O15" s="60"/>
      <c r="P15" s="60"/>
      <c r="Q15" s="60"/>
      <c r="R15" s="60"/>
      <c r="S15" s="60"/>
      <c r="T15" s="60"/>
      <c r="U15" s="60"/>
      <c r="V15" s="60"/>
      <c r="W15" s="60">
        <v>32195440</v>
      </c>
      <c r="X15" s="60">
        <v>31393923</v>
      </c>
      <c r="Y15" s="60">
        <v>801517</v>
      </c>
      <c r="Z15" s="140">
        <v>2.55</v>
      </c>
      <c r="AA15" s="155">
        <v>62787846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40997574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3618769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44616343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212</v>
      </c>
      <c r="B42" s="136"/>
      <c r="C42" s="95">
        <f aca="true" t="shared" si="7" ref="C42:Y48">C12+C27</f>
        <v>4207916</v>
      </c>
      <c r="D42" s="129">
        <f t="shared" si="7"/>
        <v>0</v>
      </c>
      <c r="E42" s="54">
        <f t="shared" si="7"/>
        <v>90000</v>
      </c>
      <c r="F42" s="54">
        <f t="shared" si="7"/>
        <v>90000</v>
      </c>
      <c r="G42" s="54">
        <f t="shared" si="7"/>
        <v>0</v>
      </c>
      <c r="H42" s="54">
        <f t="shared" si="7"/>
        <v>0</v>
      </c>
      <c r="I42" s="54">
        <f t="shared" si="7"/>
        <v>29400</v>
      </c>
      <c r="J42" s="54">
        <f t="shared" si="7"/>
        <v>29400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29400</v>
      </c>
      <c r="X42" s="54">
        <f t="shared" si="7"/>
        <v>45000</v>
      </c>
      <c r="Y42" s="54">
        <f t="shared" si="7"/>
        <v>-15600</v>
      </c>
      <c r="Z42" s="184">
        <f t="shared" si="5"/>
        <v>-34.66666666666667</v>
      </c>
      <c r="AA42" s="130">
        <f aca="true" t="shared" si="8" ref="AA42:AA48">AA12+AA27</f>
        <v>90000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4128013</v>
      </c>
      <c r="D45" s="129">
        <f t="shared" si="7"/>
        <v>0</v>
      </c>
      <c r="E45" s="54">
        <f t="shared" si="7"/>
        <v>62787846</v>
      </c>
      <c r="F45" s="54">
        <f t="shared" si="7"/>
        <v>62787846</v>
      </c>
      <c r="G45" s="54">
        <f t="shared" si="7"/>
        <v>6138051</v>
      </c>
      <c r="H45" s="54">
        <f t="shared" si="7"/>
        <v>6536172</v>
      </c>
      <c r="I45" s="54">
        <f t="shared" si="7"/>
        <v>1433887</v>
      </c>
      <c r="J45" s="54">
        <f t="shared" si="7"/>
        <v>14108110</v>
      </c>
      <c r="K45" s="54">
        <f t="shared" si="7"/>
        <v>6200965</v>
      </c>
      <c r="L45" s="54">
        <f t="shared" si="7"/>
        <v>3564122</v>
      </c>
      <c r="M45" s="54">
        <f t="shared" si="7"/>
        <v>8322243</v>
      </c>
      <c r="N45" s="54">
        <f t="shared" si="7"/>
        <v>18087330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32195440</v>
      </c>
      <c r="X45" s="54">
        <f t="shared" si="7"/>
        <v>31393923</v>
      </c>
      <c r="Y45" s="54">
        <f t="shared" si="7"/>
        <v>801517</v>
      </c>
      <c r="Z45" s="184">
        <f t="shared" si="5"/>
        <v>2.5530960243484064</v>
      </c>
      <c r="AA45" s="130">
        <f t="shared" si="8"/>
        <v>62787846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52952272</v>
      </c>
      <c r="D49" s="218">
        <f t="shared" si="9"/>
        <v>0</v>
      </c>
      <c r="E49" s="220">
        <f t="shared" si="9"/>
        <v>62877846</v>
      </c>
      <c r="F49" s="220">
        <f t="shared" si="9"/>
        <v>62877846</v>
      </c>
      <c r="G49" s="220">
        <f t="shared" si="9"/>
        <v>6138051</v>
      </c>
      <c r="H49" s="220">
        <f t="shared" si="9"/>
        <v>6536172</v>
      </c>
      <c r="I49" s="220">
        <f t="shared" si="9"/>
        <v>1463287</v>
      </c>
      <c r="J49" s="220">
        <f t="shared" si="9"/>
        <v>14137510</v>
      </c>
      <c r="K49" s="220">
        <f t="shared" si="9"/>
        <v>6200965</v>
      </c>
      <c r="L49" s="220">
        <f t="shared" si="9"/>
        <v>3564122</v>
      </c>
      <c r="M49" s="220">
        <f t="shared" si="9"/>
        <v>8322243</v>
      </c>
      <c r="N49" s="220">
        <f t="shared" si="9"/>
        <v>18087330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32224840</v>
      </c>
      <c r="X49" s="220">
        <f t="shared" si="9"/>
        <v>31438923</v>
      </c>
      <c r="Y49" s="220">
        <f t="shared" si="9"/>
        <v>785917</v>
      </c>
      <c r="Z49" s="221">
        <f t="shared" si="5"/>
        <v>2.499821638292126</v>
      </c>
      <c r="AA49" s="222">
        <f>SUM(AA41:AA48)</f>
        <v>62877846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12490000</v>
      </c>
      <c r="F51" s="54">
        <f t="shared" si="10"/>
        <v>12490000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6245000</v>
      </c>
      <c r="Y51" s="54">
        <f t="shared" si="10"/>
        <v>-6245000</v>
      </c>
      <c r="Z51" s="184">
        <f>+IF(X51&lt;&gt;0,+(Y51/X51)*100,0)</f>
        <v>-100</v>
      </c>
      <c r="AA51" s="130">
        <f>SUM(AA57:AA61)</f>
        <v>12490000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>
        <v>1100000</v>
      </c>
      <c r="F58" s="60">
        <v>1100000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550000</v>
      </c>
      <c r="Y58" s="60">
        <v>-550000</v>
      </c>
      <c r="Z58" s="140">
        <v>-100</v>
      </c>
      <c r="AA58" s="155">
        <v>1100000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11390000</v>
      </c>
      <c r="F61" s="60">
        <v>11390000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5695000</v>
      </c>
      <c r="Y61" s="60">
        <v>-5695000</v>
      </c>
      <c r="Z61" s="140">
        <v>-100</v>
      </c>
      <c r="AA61" s="155">
        <v>11390000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>
        <v>35404</v>
      </c>
      <c r="I67" s="60">
        <v>134865</v>
      </c>
      <c r="J67" s="60">
        <v>170269</v>
      </c>
      <c r="K67" s="60">
        <v>85958</v>
      </c>
      <c r="L67" s="60">
        <v>464752</v>
      </c>
      <c r="M67" s="60"/>
      <c r="N67" s="60">
        <v>550710</v>
      </c>
      <c r="O67" s="60"/>
      <c r="P67" s="60"/>
      <c r="Q67" s="60"/>
      <c r="R67" s="60"/>
      <c r="S67" s="60"/>
      <c r="T67" s="60"/>
      <c r="U67" s="60"/>
      <c r="V67" s="60"/>
      <c r="W67" s="60">
        <v>720979</v>
      </c>
      <c r="X67" s="60"/>
      <c r="Y67" s="60">
        <v>720979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>
        <v>669980</v>
      </c>
      <c r="I68" s="60">
        <v>39128</v>
      </c>
      <c r="J68" s="60">
        <v>709108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709108</v>
      </c>
      <c r="X68" s="60"/>
      <c r="Y68" s="60">
        <v>709108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0</v>
      </c>
      <c r="H69" s="220">
        <f t="shared" si="12"/>
        <v>705384</v>
      </c>
      <c r="I69" s="220">
        <f t="shared" si="12"/>
        <v>173993</v>
      </c>
      <c r="J69" s="220">
        <f t="shared" si="12"/>
        <v>879377</v>
      </c>
      <c r="K69" s="220">
        <f t="shared" si="12"/>
        <v>85958</v>
      </c>
      <c r="L69" s="220">
        <f t="shared" si="12"/>
        <v>464752</v>
      </c>
      <c r="M69" s="220">
        <f t="shared" si="12"/>
        <v>0</v>
      </c>
      <c r="N69" s="220">
        <f t="shared" si="12"/>
        <v>550710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1430087</v>
      </c>
      <c r="X69" s="220">
        <f t="shared" si="12"/>
        <v>0</v>
      </c>
      <c r="Y69" s="220">
        <f t="shared" si="12"/>
        <v>1430087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44616343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40997574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>
        <v>40997574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3618769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3618769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4207916</v>
      </c>
      <c r="D22" s="344">
        <f t="shared" si="6"/>
        <v>0</v>
      </c>
      <c r="E22" s="343">
        <f t="shared" si="6"/>
        <v>90000</v>
      </c>
      <c r="F22" s="345">
        <f t="shared" si="6"/>
        <v>90000</v>
      </c>
      <c r="G22" s="345">
        <f t="shared" si="6"/>
        <v>0</v>
      </c>
      <c r="H22" s="343">
        <f t="shared" si="6"/>
        <v>0</v>
      </c>
      <c r="I22" s="343">
        <f t="shared" si="6"/>
        <v>29400</v>
      </c>
      <c r="J22" s="345">
        <f t="shared" si="6"/>
        <v>29400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29400</v>
      </c>
      <c r="X22" s="343">
        <f t="shared" si="6"/>
        <v>45000</v>
      </c>
      <c r="Y22" s="345">
        <f t="shared" si="6"/>
        <v>-15600</v>
      </c>
      <c r="Z22" s="336">
        <f>+IF(X22&lt;&gt;0,+(Y22/X22)*100,0)</f>
        <v>-34.66666666666667</v>
      </c>
      <c r="AA22" s="350">
        <f>SUM(AA23:AA32)</f>
        <v>90000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>
        <v>4207916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>
        <v>90000</v>
      </c>
      <c r="F29" s="59">
        <v>90000</v>
      </c>
      <c r="G29" s="59"/>
      <c r="H29" s="60"/>
      <c r="I29" s="60">
        <v>29400</v>
      </c>
      <c r="J29" s="59">
        <v>29400</v>
      </c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>
        <v>29400</v>
      </c>
      <c r="X29" s="60">
        <v>45000</v>
      </c>
      <c r="Y29" s="59">
        <v>-15600</v>
      </c>
      <c r="Z29" s="61">
        <v>-34.67</v>
      </c>
      <c r="AA29" s="62">
        <v>90000</v>
      </c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4128013</v>
      </c>
      <c r="D40" s="344">
        <f t="shared" si="9"/>
        <v>0</v>
      </c>
      <c r="E40" s="343">
        <f t="shared" si="9"/>
        <v>62787846</v>
      </c>
      <c r="F40" s="345">
        <f t="shared" si="9"/>
        <v>62787846</v>
      </c>
      <c r="G40" s="345">
        <f t="shared" si="9"/>
        <v>6138051</v>
      </c>
      <c r="H40" s="343">
        <f t="shared" si="9"/>
        <v>6536172</v>
      </c>
      <c r="I40" s="343">
        <f t="shared" si="9"/>
        <v>1433887</v>
      </c>
      <c r="J40" s="345">
        <f t="shared" si="9"/>
        <v>14108110</v>
      </c>
      <c r="K40" s="345">
        <f t="shared" si="9"/>
        <v>6200965</v>
      </c>
      <c r="L40" s="343">
        <f t="shared" si="9"/>
        <v>3564122</v>
      </c>
      <c r="M40" s="343">
        <f t="shared" si="9"/>
        <v>8322243</v>
      </c>
      <c r="N40" s="345">
        <f t="shared" si="9"/>
        <v>18087330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32195440</v>
      </c>
      <c r="X40" s="343">
        <f t="shared" si="9"/>
        <v>31393923</v>
      </c>
      <c r="Y40" s="345">
        <f t="shared" si="9"/>
        <v>801517</v>
      </c>
      <c r="Z40" s="336">
        <f>+IF(X40&lt;&gt;0,+(Y40/X40)*100,0)</f>
        <v>2.5530960243484064</v>
      </c>
      <c r="AA40" s="350">
        <f>SUM(AA41:AA49)</f>
        <v>62787846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2687815</v>
      </c>
      <c r="D44" s="368"/>
      <c r="E44" s="54">
        <v>1340000</v>
      </c>
      <c r="F44" s="53">
        <v>1340000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670000</v>
      </c>
      <c r="Y44" s="53">
        <v>-670000</v>
      </c>
      <c r="Z44" s="94">
        <v>-100</v>
      </c>
      <c r="AA44" s="95">
        <v>1340000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736500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703698</v>
      </c>
      <c r="D49" s="368"/>
      <c r="E49" s="54">
        <v>61447846</v>
      </c>
      <c r="F49" s="53">
        <v>61447846</v>
      </c>
      <c r="G49" s="53">
        <v>6138051</v>
      </c>
      <c r="H49" s="54">
        <v>6536172</v>
      </c>
      <c r="I49" s="54">
        <v>1433887</v>
      </c>
      <c r="J49" s="53">
        <v>14108110</v>
      </c>
      <c r="K49" s="53">
        <v>6200965</v>
      </c>
      <c r="L49" s="54">
        <v>3564122</v>
      </c>
      <c r="M49" s="54">
        <v>8322243</v>
      </c>
      <c r="N49" s="53">
        <v>18087330</v>
      </c>
      <c r="O49" s="53"/>
      <c r="P49" s="54"/>
      <c r="Q49" s="54"/>
      <c r="R49" s="53"/>
      <c r="S49" s="53"/>
      <c r="T49" s="54"/>
      <c r="U49" s="54"/>
      <c r="V49" s="53"/>
      <c r="W49" s="53">
        <v>32195440</v>
      </c>
      <c r="X49" s="54">
        <v>30723923</v>
      </c>
      <c r="Y49" s="53">
        <v>1471517</v>
      </c>
      <c r="Z49" s="94">
        <v>4.79</v>
      </c>
      <c r="AA49" s="95">
        <v>61447846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52952272</v>
      </c>
      <c r="D60" s="346">
        <f t="shared" si="14"/>
        <v>0</v>
      </c>
      <c r="E60" s="219">
        <f t="shared" si="14"/>
        <v>62877846</v>
      </c>
      <c r="F60" s="264">
        <f t="shared" si="14"/>
        <v>62877846</v>
      </c>
      <c r="G60" s="264">
        <f t="shared" si="14"/>
        <v>6138051</v>
      </c>
      <c r="H60" s="219">
        <f t="shared" si="14"/>
        <v>6536172</v>
      </c>
      <c r="I60" s="219">
        <f t="shared" si="14"/>
        <v>1463287</v>
      </c>
      <c r="J60" s="264">
        <f t="shared" si="14"/>
        <v>14137510</v>
      </c>
      <c r="K60" s="264">
        <f t="shared" si="14"/>
        <v>6200965</v>
      </c>
      <c r="L60" s="219">
        <f t="shared" si="14"/>
        <v>3564122</v>
      </c>
      <c r="M60" s="219">
        <f t="shared" si="14"/>
        <v>8322243</v>
      </c>
      <c r="N60" s="264">
        <f t="shared" si="14"/>
        <v>18087330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32224840</v>
      </c>
      <c r="X60" s="219">
        <f t="shared" si="14"/>
        <v>31438923</v>
      </c>
      <c r="Y60" s="264">
        <f t="shared" si="14"/>
        <v>785917</v>
      </c>
      <c r="Z60" s="337">
        <f>+IF(X60&lt;&gt;0,+(Y60/X60)*100,0)</f>
        <v>2.499821638292126</v>
      </c>
      <c r="AA60" s="232">
        <f>+AA57+AA54+AA51+AA40+AA37+AA34+AA22+AA5</f>
        <v>62877846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2019-02-04T13:50:34Z</dcterms:created>
  <dcterms:modified xsi:type="dcterms:W3CDTF">2019-02-04T13:50:38Z</dcterms:modified>
  <cp:category/>
  <cp:version/>
  <cp:contentType/>
  <cp:contentStatus/>
</cp:coreProperties>
</file>