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<sst xmlns="http://schemas.openxmlformats.org/spreadsheetml/2006/main" count="859" uniqueCount="304">
  <si>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Mnquma(EC122)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</si>
  <si>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</si>
  <si>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</si>
  <si>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</si>
  <si>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</si>
  <si>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</si>
  <si>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</si>
  <si>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</si>
  <si>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</si>
  <si>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</si>
  <si>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</si>
  <si>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</si>
  <si>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</si>
  <si>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</si>
  <si>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</si>
  <si>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</si>
  <si>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</si>
  <si>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</si>
  <si>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</si>
  <si>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</si>
  <si>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</si>
  <si>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</si>
  <si>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</si>
  <si>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</si>
  <si>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</si>
  <si>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</si>
  <si>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</si>
  <si>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</si>
  <si>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</si>
  <si>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</si>
  <si>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</si>
  <si>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</si>
  <si>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</si>
  <si>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</si>
  <si>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</si>
  <si>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</si>
  <si>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</si>
  <si>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</si>
  <si>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</si>
  <si>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</si>
  <si>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</si>
  <si>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</si>
  <si>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</si>
  <si>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</si>
  <si>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</si>
  <si>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</si>
  <si>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</si>
  <si>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</si>
  <si>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</si>
  <si>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</si>
  <si>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</si>
  <si>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</si>
  <si>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</si>
  <si>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</si>
  <si>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</si>
  <si>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</si>
  <si>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</si>
  <si>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</si>
  <si>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</si>
  <si>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</si>
  <si>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</si>
  <si>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</si>
  <si>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</si>
  <si>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</si>
  <si>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</si>
  <si>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</si>
  <si>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</si>
  <si>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</si>
  <si>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</si>
  <si>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</si>
  <si>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Mnquma(EC122)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</si>
  <si>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</si>
  <si>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</si>
  <si>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</si>
  <si>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</si>
  <si>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</si>
  <si>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</si>
  <si>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</si>
  <si>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</si>
  <si>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</si>
  <si>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</si>
  <si>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</si>
  <si>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</si>
  <si>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</si>
  <si>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</si>
  <si>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</si>
  <si>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</si>
  <si>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</si>
  <si>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</si>
  <si>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</si>
  <si>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</si>
  <si>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</si>
  <si>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</si>
  <si>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</si>
  <si>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</si>
  <si>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</si>
  <si>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</si>
  <si>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</si>
  <si>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</si>
  <si>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</si>
  <si>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Mnquma(EC122)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</si>
  <si>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</si>
  <si>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</si>
  <si>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</si>
  <si>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</si>
  <si>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</si>
  <si>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</si>
  <si>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</si>
  <si>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</si>
  <si>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</si>
  <si>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</si>
  <si>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</si>
  <si>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</si>
  <si>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</si>
  <si>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</si>
  <si>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</si>
  <si>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</si>
  <si>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</si>
  <si>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</si>
  <si>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</si>
  <si>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</si>
  <si>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</si>
  <si>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</si>
  <si>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</si>
  <si>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</si>
  <si>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</si>
  <si>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</si>
  <si>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</si>
  <si>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</si>
  <si>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Mnquma(EC122)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</si>
  <si>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</si>
  <si>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</si>
  <si>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</si>
  <si>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</si>
  <si>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</si>
  <si>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</si>
  <si>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</si>
  <si>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</si>
  <si>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</si>
  <si>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</si>
  <si>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Mnquma(EC122)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</si>
  <si>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</si>
  <si>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</si>
  <si>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</si>
  <si>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</si>
  <si>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</si>
  <si>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</si>
  <si>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</si>
  <si>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</si>
  <si>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</si>
  <si>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</si>
  <si>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</si>
  <si>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</si>
  <si>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</si>
  <si>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</si>
  <si>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</si>
  <si>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</si>
  <si>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</si>
  <si>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</si>
  <si>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</si>
  <si>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</si>
  <si>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</si>
  <si>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</si>
  <si>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</si>
  <si>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</si>
  <si>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</si>
  <si>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</si>
  <si>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</si>
  <si>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</si>
  <si>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</si>
  <si>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</si>
  <si>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</si>
  <si>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</si>
  <si>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</si>
  <si>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Mnquma(EC122)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</si>
  <si>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</si>
  <si>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</si>
  <si>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</si>
  <si>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</si>
  <si>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</si>
  <si>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</si>
  <si>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</si>
  <si>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</si>
  <si>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</si>
  <si>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</si>
  <si>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</si>
  <si>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</si>
  <si>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</si>
  <si>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</si>
  <si>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</si>
  <si>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</si>
  <si>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</si>
  <si>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</si>
  <si>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</si>
  <si>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</si>
  <si>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</si>
  <si>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</si>
  <si>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</si>
  <si>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</si>
  <si>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</si>
  <si>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</si>
  <si>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</si>
  <si>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Mnquma(EC122)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</si>
  <si>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</si>
  <si>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</si>
  <si>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</si>
  <si>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</si>
  <si>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</si>
  <si>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</si>
  <si>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</si>
  <si>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</si>
  <si>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</si>
  <si>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</si>
  <si>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</si>
  <si>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</si>
  <si>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</si>
  <si>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</si>
  <si>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</si>
  <si>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</si>
  <si>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</si>
  <si>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</si>
  <si>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</si>
  <si>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</si>
  <si>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</si>
  <si>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</si>
  <si>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</si>
  <si>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</si>
  <si>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</si>
  <si>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Mnquma(EC122)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</si>
  <si>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</si>
  <si>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</si>
  <si>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</si>
  <si>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</si>
  <si>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</si>
  <si>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</si>
  <si>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</si>
  <si>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</si>
  <si>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</si>
  <si>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</si>
  <si>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</si>
  <si>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</si>
  <si>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</si>
  <si>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</si>
  <si>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</si>
  <si>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</si>
  <si>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</si>
  <si>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</si>
  <si>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</si>
  <si>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</si>
  <si>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</si>
  <si>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</si>
  <si>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</si>
  <si>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</si>
  <si>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</si>
  <si>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</si>
  <si>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</si>
  <si>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</si>
  <si>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</si>
  <si>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</si>
  <si>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</si>
  <si>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</si>
  <si>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</si>
  <si>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</si>
  <si>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</si>
  <si>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Mnquma(EC122)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</si>
  <si>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</si>
  <si>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</si>
  <si>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Mnquma(EC122)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</si>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</sst>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19964756</v>
      </c>
      <c r="C5" s="19">
        <v>0</v>
      </c>
      <c r="D5" s="59">
        <v>19472000</v>
      </c>
      <c r="E5" s="60">
        <v>19472000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1192000</v>
      </c>
      <c r="M5" s="60">
        <v>1192000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1192000</v>
      </c>
      <c r="W5" s="60">
        <v>9736050</v>
      </c>
      <c r="X5" s="60">
        <v>-8544050</v>
      </c>
      <c r="Y5" s="61">
        <v>-87.76</v>
      </c>
      <c r="Z5" s="62">
        <v>19472000</v>
      </c>
    </row>
    <row r="6" spans="1:26" ht="12.75">
      <c r="A6" s="58" t="s">
        <v>32</v>
      </c>
      <c r="B6" s="19">
        <v>4712906</v>
      </c>
      <c r="C6" s="19">
        <v>0</v>
      </c>
      <c r="D6" s="59">
        <v>4100000</v>
      </c>
      <c r="E6" s="60">
        <v>4100000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451000</v>
      </c>
      <c r="M6" s="60">
        <v>451000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451000</v>
      </c>
      <c r="W6" s="60">
        <v>2050002</v>
      </c>
      <c r="X6" s="60">
        <v>-1599002</v>
      </c>
      <c r="Y6" s="61">
        <v>-78</v>
      </c>
      <c r="Z6" s="62">
        <v>4100000</v>
      </c>
    </row>
    <row r="7" spans="1:26" ht="12.75">
      <c r="A7" s="58" t="s">
        <v>33</v>
      </c>
      <c r="B7" s="19">
        <v>3585521</v>
      </c>
      <c r="C7" s="19">
        <v>0</v>
      </c>
      <c r="D7" s="59">
        <v>2500000</v>
      </c>
      <c r="E7" s="60">
        <v>2500000</v>
      </c>
      <c r="F7" s="60">
        <v>507712</v>
      </c>
      <c r="G7" s="60">
        <v>643967</v>
      </c>
      <c r="H7" s="60">
        <v>545685</v>
      </c>
      <c r="I7" s="60">
        <v>1697364</v>
      </c>
      <c r="J7" s="60">
        <v>0</v>
      </c>
      <c r="K7" s="60">
        <v>241234</v>
      </c>
      <c r="L7" s="60">
        <v>450712</v>
      </c>
      <c r="M7" s="60">
        <v>691946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2389310</v>
      </c>
      <c r="W7" s="60">
        <v>1249998</v>
      </c>
      <c r="X7" s="60">
        <v>1139312</v>
      </c>
      <c r="Y7" s="61">
        <v>91.15</v>
      </c>
      <c r="Z7" s="62">
        <v>2500000</v>
      </c>
    </row>
    <row r="8" spans="1:26" ht="12.75">
      <c r="A8" s="58" t="s">
        <v>34</v>
      </c>
      <c r="B8" s="19">
        <v>227313356</v>
      </c>
      <c r="C8" s="19">
        <v>0</v>
      </c>
      <c r="D8" s="59">
        <v>238283597</v>
      </c>
      <c r="E8" s="60">
        <v>238283597</v>
      </c>
      <c r="F8" s="60">
        <v>97653000</v>
      </c>
      <c r="G8" s="60">
        <v>2028000</v>
      </c>
      <c r="H8" s="60">
        <v>0</v>
      </c>
      <c r="I8" s="60">
        <v>99681000</v>
      </c>
      <c r="J8" s="60">
        <v>0</v>
      </c>
      <c r="K8" s="60">
        <v>0</v>
      </c>
      <c r="L8" s="60">
        <v>70926000</v>
      </c>
      <c r="M8" s="60">
        <v>70926000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170607000</v>
      </c>
      <c r="W8" s="60">
        <v>119142000</v>
      </c>
      <c r="X8" s="60">
        <v>51465000</v>
      </c>
      <c r="Y8" s="61">
        <v>43.2</v>
      </c>
      <c r="Z8" s="62">
        <v>238283597</v>
      </c>
    </row>
    <row r="9" spans="1:26" ht="12.75">
      <c r="A9" s="58" t="s">
        <v>35</v>
      </c>
      <c r="B9" s="19">
        <v>16347438</v>
      </c>
      <c r="C9" s="19">
        <v>0</v>
      </c>
      <c r="D9" s="59">
        <v>24151498</v>
      </c>
      <c r="E9" s="60">
        <v>24151498</v>
      </c>
      <c r="F9" s="60">
        <v>561596</v>
      </c>
      <c r="G9" s="60">
        <v>609313</v>
      </c>
      <c r="H9" s="60">
        <v>512161</v>
      </c>
      <c r="I9" s="60">
        <v>1683070</v>
      </c>
      <c r="J9" s="60">
        <v>0</v>
      </c>
      <c r="K9" s="60">
        <v>657326</v>
      </c>
      <c r="L9" s="60">
        <v>4652935</v>
      </c>
      <c r="M9" s="60">
        <v>5310261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6993331</v>
      </c>
      <c r="W9" s="60">
        <v>12075492</v>
      </c>
      <c r="X9" s="60">
        <v>-5082161</v>
      </c>
      <c r="Y9" s="61">
        <v>-42.09</v>
      </c>
      <c r="Z9" s="62">
        <v>24151498</v>
      </c>
    </row>
    <row r="10" spans="1:26" ht="22.5">
      <c r="A10" s="63" t="s">
        <v>279</v>
      </c>
      <c r="B10" s="64">
        <f>SUM(B5:B9)</f>
        <v>271923977</v>
      </c>
      <c r="C10" s="64">
        <f>SUM(C5:C9)</f>
        <v>0</v>
      </c>
      <c r="D10" s="65">
        <f aca="true" t="shared" si="0" ref="D10:Z10">SUM(D5:D9)</f>
        <v>288507095</v>
      </c>
      <c r="E10" s="66">
        <f t="shared" si="0"/>
        <v>288507095</v>
      </c>
      <c r="F10" s="66">
        <f t="shared" si="0"/>
        <v>98722308</v>
      </c>
      <c r="G10" s="66">
        <f t="shared" si="0"/>
        <v>3281280</v>
      </c>
      <c r="H10" s="66">
        <f t="shared" si="0"/>
        <v>1057846</v>
      </c>
      <c r="I10" s="66">
        <f t="shared" si="0"/>
        <v>103061434</v>
      </c>
      <c r="J10" s="66">
        <f t="shared" si="0"/>
        <v>0</v>
      </c>
      <c r="K10" s="66">
        <f t="shared" si="0"/>
        <v>898560</v>
      </c>
      <c r="L10" s="66">
        <f t="shared" si="0"/>
        <v>77672647</v>
      </c>
      <c r="M10" s="66">
        <f t="shared" si="0"/>
        <v>78571207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181632641</v>
      </c>
      <c r="W10" s="66">
        <f t="shared" si="0"/>
        <v>144253542</v>
      </c>
      <c r="X10" s="66">
        <f t="shared" si="0"/>
        <v>37379099</v>
      </c>
      <c r="Y10" s="67">
        <f>+IF(W10&lt;&gt;0,(X10/W10)*100,0)</f>
        <v>25.91208401662678</v>
      </c>
      <c r="Z10" s="68">
        <f t="shared" si="0"/>
        <v>288507095</v>
      </c>
    </row>
    <row r="11" spans="1:26" ht="12.75">
      <c r="A11" s="58" t="s">
        <v>37</v>
      </c>
      <c r="B11" s="19">
        <v>31017428</v>
      </c>
      <c r="C11" s="19">
        <v>0</v>
      </c>
      <c r="D11" s="59">
        <v>189390760</v>
      </c>
      <c r="E11" s="60">
        <v>189390760</v>
      </c>
      <c r="F11" s="60">
        <v>14101531</v>
      </c>
      <c r="G11" s="60">
        <v>13188809</v>
      </c>
      <c r="H11" s="60">
        <v>24072732</v>
      </c>
      <c r="I11" s="60">
        <v>51363072</v>
      </c>
      <c r="J11" s="60">
        <v>0</v>
      </c>
      <c r="K11" s="60">
        <v>12886313</v>
      </c>
      <c r="L11" s="60">
        <v>13076670</v>
      </c>
      <c r="M11" s="60">
        <v>25962983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77326055</v>
      </c>
      <c r="W11" s="60">
        <v>94695378</v>
      </c>
      <c r="X11" s="60">
        <v>-17369323</v>
      </c>
      <c r="Y11" s="61">
        <v>-18.34</v>
      </c>
      <c r="Z11" s="62">
        <v>189390760</v>
      </c>
    </row>
    <row r="12" spans="1:26" ht="12.75">
      <c r="A12" s="58" t="s">
        <v>38</v>
      </c>
      <c r="B12" s="19">
        <v>25800375</v>
      </c>
      <c r="C12" s="19">
        <v>0</v>
      </c>
      <c r="D12" s="59">
        <v>29096945</v>
      </c>
      <c r="E12" s="60">
        <v>29096945</v>
      </c>
      <c r="F12" s="60">
        <v>2694930</v>
      </c>
      <c r="G12" s="60">
        <v>2866434</v>
      </c>
      <c r="H12" s="60">
        <v>3068064</v>
      </c>
      <c r="I12" s="60">
        <v>8629428</v>
      </c>
      <c r="J12" s="60">
        <v>0</v>
      </c>
      <c r="K12" s="60">
        <v>2688331</v>
      </c>
      <c r="L12" s="60">
        <v>2684203</v>
      </c>
      <c r="M12" s="60">
        <v>5372534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14001962</v>
      </c>
      <c r="W12" s="60">
        <v>14695206</v>
      </c>
      <c r="X12" s="60">
        <v>-693244</v>
      </c>
      <c r="Y12" s="61">
        <v>-4.72</v>
      </c>
      <c r="Z12" s="62">
        <v>29096945</v>
      </c>
    </row>
    <row r="13" spans="1:26" ht="12.75">
      <c r="A13" s="58" t="s">
        <v>280</v>
      </c>
      <c r="B13" s="19">
        <v>0</v>
      </c>
      <c r="C13" s="19">
        <v>0</v>
      </c>
      <c r="D13" s="59">
        <v>112814000</v>
      </c>
      <c r="E13" s="60">
        <v>112814000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56407002</v>
      </c>
      <c r="X13" s="60">
        <v>-56407002</v>
      </c>
      <c r="Y13" s="61">
        <v>-100</v>
      </c>
      <c r="Z13" s="62">
        <v>112814000</v>
      </c>
    </row>
    <row r="14" spans="1:26" ht="12.75">
      <c r="A14" s="58" t="s">
        <v>40</v>
      </c>
      <c r="B14" s="19">
        <v>1526577</v>
      </c>
      <c r="C14" s="19">
        <v>0</v>
      </c>
      <c r="D14" s="59">
        <v>30000</v>
      </c>
      <c r="E14" s="60">
        <v>30000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15000</v>
      </c>
      <c r="X14" s="60">
        <v>-15000</v>
      </c>
      <c r="Y14" s="61">
        <v>-100</v>
      </c>
      <c r="Z14" s="62">
        <v>30000</v>
      </c>
    </row>
    <row r="15" spans="1:26" ht="12.75">
      <c r="A15" s="58" t="s">
        <v>41</v>
      </c>
      <c r="B15" s="19">
        <v>6097076</v>
      </c>
      <c r="C15" s="19">
        <v>0</v>
      </c>
      <c r="D15" s="59">
        <v>0</v>
      </c>
      <c r="E15" s="60">
        <v>0</v>
      </c>
      <c r="F15" s="60">
        <v>0</v>
      </c>
      <c r="G15" s="60">
        <v>609</v>
      </c>
      <c r="H15" s="60">
        <v>0</v>
      </c>
      <c r="I15" s="60">
        <v>609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609</v>
      </c>
      <c r="W15" s="60"/>
      <c r="X15" s="60">
        <v>609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12000000</v>
      </c>
      <c r="E16" s="60">
        <v>12000000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6000000</v>
      </c>
      <c r="X16" s="60">
        <v>-6000000</v>
      </c>
      <c r="Y16" s="61">
        <v>-100</v>
      </c>
      <c r="Z16" s="62">
        <v>12000000</v>
      </c>
    </row>
    <row r="17" spans="1:26" ht="12.75">
      <c r="A17" s="58" t="s">
        <v>43</v>
      </c>
      <c r="B17" s="19">
        <v>39868448</v>
      </c>
      <c r="C17" s="19">
        <v>0</v>
      </c>
      <c r="D17" s="59">
        <v>81234452</v>
      </c>
      <c r="E17" s="60">
        <v>81234452</v>
      </c>
      <c r="F17" s="60">
        <v>3932557</v>
      </c>
      <c r="G17" s="60">
        <v>681434</v>
      </c>
      <c r="H17" s="60">
        <v>2591892</v>
      </c>
      <c r="I17" s="60">
        <v>7205883</v>
      </c>
      <c r="J17" s="60">
        <v>0</v>
      </c>
      <c r="K17" s="60">
        <v>4179121</v>
      </c>
      <c r="L17" s="60">
        <v>8444084</v>
      </c>
      <c r="M17" s="60">
        <v>12623205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19829088</v>
      </c>
      <c r="W17" s="60">
        <v>40470492</v>
      </c>
      <c r="X17" s="60">
        <v>-20641404</v>
      </c>
      <c r="Y17" s="61">
        <v>-51</v>
      </c>
      <c r="Z17" s="62">
        <v>81234452</v>
      </c>
    </row>
    <row r="18" spans="1:26" ht="12.75">
      <c r="A18" s="70" t="s">
        <v>44</v>
      </c>
      <c r="B18" s="71">
        <f>SUM(B11:B17)</f>
        <v>104309904</v>
      </c>
      <c r="C18" s="71">
        <f>SUM(C11:C17)</f>
        <v>0</v>
      </c>
      <c r="D18" s="72">
        <f aca="true" t="shared" si="1" ref="D18:Z18">SUM(D11:D17)</f>
        <v>424566157</v>
      </c>
      <c r="E18" s="73">
        <f t="shared" si="1"/>
        <v>424566157</v>
      </c>
      <c r="F18" s="73">
        <f t="shared" si="1"/>
        <v>20729018</v>
      </c>
      <c r="G18" s="73">
        <f t="shared" si="1"/>
        <v>16737286</v>
      </c>
      <c r="H18" s="73">
        <f t="shared" si="1"/>
        <v>29732688</v>
      </c>
      <c r="I18" s="73">
        <f t="shared" si="1"/>
        <v>67198992</v>
      </c>
      <c r="J18" s="73">
        <f t="shared" si="1"/>
        <v>0</v>
      </c>
      <c r="K18" s="73">
        <f t="shared" si="1"/>
        <v>19753765</v>
      </c>
      <c r="L18" s="73">
        <f t="shared" si="1"/>
        <v>24204957</v>
      </c>
      <c r="M18" s="73">
        <f t="shared" si="1"/>
        <v>43958722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111157714</v>
      </c>
      <c r="W18" s="73">
        <f t="shared" si="1"/>
        <v>212283078</v>
      </c>
      <c r="X18" s="73">
        <f t="shared" si="1"/>
        <v>-101125364</v>
      </c>
      <c r="Y18" s="67">
        <f>+IF(W18&lt;&gt;0,(X18/W18)*100,0)</f>
        <v>-47.63703492183207</v>
      </c>
      <c r="Z18" s="74">
        <f t="shared" si="1"/>
        <v>424566157</v>
      </c>
    </row>
    <row r="19" spans="1:26" ht="12.75">
      <c r="A19" s="70" t="s">
        <v>45</v>
      </c>
      <c r="B19" s="75">
        <f>+B10-B18</f>
        <v>167614073</v>
      </c>
      <c r="C19" s="75">
        <f>+C10-C18</f>
        <v>0</v>
      </c>
      <c r="D19" s="76">
        <f aca="true" t="shared" si="2" ref="D19:Z19">+D10-D18</f>
        <v>-136059062</v>
      </c>
      <c r="E19" s="77">
        <f t="shared" si="2"/>
        <v>-136059062</v>
      </c>
      <c r="F19" s="77">
        <f t="shared" si="2"/>
        <v>77993290</v>
      </c>
      <c r="G19" s="77">
        <f t="shared" si="2"/>
        <v>-13456006</v>
      </c>
      <c r="H19" s="77">
        <f t="shared" si="2"/>
        <v>-28674842</v>
      </c>
      <c r="I19" s="77">
        <f t="shared" si="2"/>
        <v>35862442</v>
      </c>
      <c r="J19" s="77">
        <f t="shared" si="2"/>
        <v>0</v>
      </c>
      <c r="K19" s="77">
        <f t="shared" si="2"/>
        <v>-18855205</v>
      </c>
      <c r="L19" s="77">
        <f t="shared" si="2"/>
        <v>53467690</v>
      </c>
      <c r="M19" s="77">
        <f t="shared" si="2"/>
        <v>34612485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70474927</v>
      </c>
      <c r="W19" s="77">
        <f>IF(E10=E18,0,W10-W18)</f>
        <v>-68029536</v>
      </c>
      <c r="X19" s="77">
        <f t="shared" si="2"/>
        <v>138504463</v>
      </c>
      <c r="Y19" s="78">
        <f>+IF(W19&lt;&gt;0,(X19/W19)*100,0)</f>
        <v>-203.59460190938245</v>
      </c>
      <c r="Z19" s="79">
        <f t="shared" si="2"/>
        <v>-136059062</v>
      </c>
    </row>
    <row r="20" spans="1:26" ht="12.75">
      <c r="A20" s="58" t="s">
        <v>46</v>
      </c>
      <c r="B20" s="19">
        <v>0</v>
      </c>
      <c r="C20" s="19">
        <v>0</v>
      </c>
      <c r="D20" s="59">
        <v>71584000</v>
      </c>
      <c r="E20" s="60">
        <v>71584000</v>
      </c>
      <c r="F20" s="60">
        <v>0</v>
      </c>
      <c r="G20" s="60">
        <v>3389875</v>
      </c>
      <c r="H20" s="60">
        <v>3204559</v>
      </c>
      <c r="I20" s="60">
        <v>6594434</v>
      </c>
      <c r="J20" s="60">
        <v>0</v>
      </c>
      <c r="K20" s="60">
        <v>6784000</v>
      </c>
      <c r="L20" s="60">
        <v>8006810</v>
      </c>
      <c r="M20" s="60">
        <v>14790810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21385244</v>
      </c>
      <c r="W20" s="60">
        <v>35792202</v>
      </c>
      <c r="X20" s="60">
        <v>-14406958</v>
      </c>
      <c r="Y20" s="61">
        <v>-40.25</v>
      </c>
      <c r="Z20" s="62">
        <v>71584000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167614073</v>
      </c>
      <c r="C22" s="86">
        <f>SUM(C19:C21)</f>
        <v>0</v>
      </c>
      <c r="D22" s="87">
        <f aca="true" t="shared" si="3" ref="D22:Z22">SUM(D19:D21)</f>
        <v>-64475062</v>
      </c>
      <c r="E22" s="88">
        <f t="shared" si="3"/>
        <v>-64475062</v>
      </c>
      <c r="F22" s="88">
        <f t="shared" si="3"/>
        <v>77993290</v>
      </c>
      <c r="G22" s="88">
        <f t="shared" si="3"/>
        <v>-10066131</v>
      </c>
      <c r="H22" s="88">
        <f t="shared" si="3"/>
        <v>-25470283</v>
      </c>
      <c r="I22" s="88">
        <f t="shared" si="3"/>
        <v>42456876</v>
      </c>
      <c r="J22" s="88">
        <f t="shared" si="3"/>
        <v>0</v>
      </c>
      <c r="K22" s="88">
        <f t="shared" si="3"/>
        <v>-12071205</v>
      </c>
      <c r="L22" s="88">
        <f t="shared" si="3"/>
        <v>61474500</v>
      </c>
      <c r="M22" s="88">
        <f t="shared" si="3"/>
        <v>49403295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91860171</v>
      </c>
      <c r="W22" s="88">
        <f t="shared" si="3"/>
        <v>-32237334</v>
      </c>
      <c r="X22" s="88">
        <f t="shared" si="3"/>
        <v>124097505</v>
      </c>
      <c r="Y22" s="89">
        <f>+IF(W22&lt;&gt;0,(X22/W22)*100,0)</f>
        <v>-384.94965185396535</v>
      </c>
      <c r="Z22" s="90">
        <f t="shared" si="3"/>
        <v>-64475062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167614073</v>
      </c>
      <c r="C24" s="75">
        <f>SUM(C22:C23)</f>
        <v>0</v>
      </c>
      <c r="D24" s="76">
        <f aca="true" t="shared" si="4" ref="D24:Z24">SUM(D22:D23)</f>
        <v>-64475062</v>
      </c>
      <c r="E24" s="77">
        <f t="shared" si="4"/>
        <v>-64475062</v>
      </c>
      <c r="F24" s="77">
        <f t="shared" si="4"/>
        <v>77993290</v>
      </c>
      <c r="G24" s="77">
        <f t="shared" si="4"/>
        <v>-10066131</v>
      </c>
      <c r="H24" s="77">
        <f t="shared" si="4"/>
        <v>-25470283</v>
      </c>
      <c r="I24" s="77">
        <f t="shared" si="4"/>
        <v>42456876</v>
      </c>
      <c r="J24" s="77">
        <f t="shared" si="4"/>
        <v>0</v>
      </c>
      <c r="K24" s="77">
        <f t="shared" si="4"/>
        <v>-12071205</v>
      </c>
      <c r="L24" s="77">
        <f t="shared" si="4"/>
        <v>61474500</v>
      </c>
      <c r="M24" s="77">
        <f t="shared" si="4"/>
        <v>49403295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91860171</v>
      </c>
      <c r="W24" s="77">
        <f t="shared" si="4"/>
        <v>-32237334</v>
      </c>
      <c r="X24" s="77">
        <f t="shared" si="4"/>
        <v>124097505</v>
      </c>
      <c r="Y24" s="78">
        <f>+IF(W24&lt;&gt;0,(X24/W24)*100,0)</f>
        <v>-384.94965185396535</v>
      </c>
      <c r="Z24" s="79">
        <f t="shared" si="4"/>
        <v>-64475062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18175365</v>
      </c>
      <c r="C27" s="22">
        <v>0</v>
      </c>
      <c r="D27" s="99">
        <v>71584400</v>
      </c>
      <c r="E27" s="100">
        <v>71584400</v>
      </c>
      <c r="F27" s="100">
        <v>40517</v>
      </c>
      <c r="G27" s="100">
        <v>0</v>
      </c>
      <c r="H27" s="100">
        <v>0</v>
      </c>
      <c r="I27" s="100">
        <v>40517</v>
      </c>
      <c r="J27" s="100">
        <v>0</v>
      </c>
      <c r="K27" s="100">
        <v>183410</v>
      </c>
      <c r="L27" s="100">
        <v>0</v>
      </c>
      <c r="M27" s="100">
        <v>183410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223927</v>
      </c>
      <c r="W27" s="100">
        <v>35792200</v>
      </c>
      <c r="X27" s="100">
        <v>-35568273</v>
      </c>
      <c r="Y27" s="101">
        <v>-99.37</v>
      </c>
      <c r="Z27" s="102">
        <v>71584400</v>
      </c>
    </row>
    <row r="28" spans="1:26" ht="12.75">
      <c r="A28" s="103" t="s">
        <v>46</v>
      </c>
      <c r="B28" s="19">
        <v>18175365</v>
      </c>
      <c r="C28" s="19">
        <v>0</v>
      </c>
      <c r="D28" s="59">
        <v>71584400</v>
      </c>
      <c r="E28" s="60">
        <v>71584400</v>
      </c>
      <c r="F28" s="60">
        <v>40517</v>
      </c>
      <c r="G28" s="60">
        <v>0</v>
      </c>
      <c r="H28" s="60">
        <v>0</v>
      </c>
      <c r="I28" s="60">
        <v>40517</v>
      </c>
      <c r="J28" s="60">
        <v>0</v>
      </c>
      <c r="K28" s="60">
        <v>183410</v>
      </c>
      <c r="L28" s="60">
        <v>0</v>
      </c>
      <c r="M28" s="60">
        <v>183410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223927</v>
      </c>
      <c r="W28" s="60">
        <v>35792200</v>
      </c>
      <c r="X28" s="60">
        <v>-35568273</v>
      </c>
      <c r="Y28" s="61">
        <v>-99.37</v>
      </c>
      <c r="Z28" s="62">
        <v>71584400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18175365</v>
      </c>
      <c r="C32" s="22">
        <f>SUM(C28:C31)</f>
        <v>0</v>
      </c>
      <c r="D32" s="99">
        <f aca="true" t="shared" si="5" ref="D32:Z32">SUM(D28:D31)</f>
        <v>71584400</v>
      </c>
      <c r="E32" s="100">
        <f t="shared" si="5"/>
        <v>71584400</v>
      </c>
      <c r="F32" s="100">
        <f t="shared" si="5"/>
        <v>40517</v>
      </c>
      <c r="G32" s="100">
        <f t="shared" si="5"/>
        <v>0</v>
      </c>
      <c r="H32" s="100">
        <f t="shared" si="5"/>
        <v>0</v>
      </c>
      <c r="I32" s="100">
        <f t="shared" si="5"/>
        <v>40517</v>
      </c>
      <c r="J32" s="100">
        <f t="shared" si="5"/>
        <v>0</v>
      </c>
      <c r="K32" s="100">
        <f t="shared" si="5"/>
        <v>183410</v>
      </c>
      <c r="L32" s="100">
        <f t="shared" si="5"/>
        <v>0</v>
      </c>
      <c r="M32" s="100">
        <f t="shared" si="5"/>
        <v>183410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223927</v>
      </c>
      <c r="W32" s="100">
        <f t="shared" si="5"/>
        <v>35792200</v>
      </c>
      <c r="X32" s="100">
        <f t="shared" si="5"/>
        <v>-35568273</v>
      </c>
      <c r="Y32" s="101">
        <f>+IF(W32&lt;&gt;0,(X32/W32)*100,0)</f>
        <v>-99.3743692759875</v>
      </c>
      <c r="Z32" s="102">
        <f t="shared" si="5"/>
        <v>71584400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56281991</v>
      </c>
      <c r="C35" s="19">
        <v>0</v>
      </c>
      <c r="D35" s="59">
        <v>59255010</v>
      </c>
      <c r="E35" s="60">
        <v>59255010</v>
      </c>
      <c r="F35" s="60">
        <v>238088381</v>
      </c>
      <c r="G35" s="60">
        <v>251057406</v>
      </c>
      <c r="H35" s="60">
        <v>206093973</v>
      </c>
      <c r="I35" s="60">
        <v>206093973</v>
      </c>
      <c r="J35" s="60">
        <v>0</v>
      </c>
      <c r="K35" s="60">
        <v>157637414</v>
      </c>
      <c r="L35" s="60">
        <v>212223268</v>
      </c>
      <c r="M35" s="60">
        <v>212223268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212223268</v>
      </c>
      <c r="W35" s="60">
        <v>29627505</v>
      </c>
      <c r="X35" s="60">
        <v>182595763</v>
      </c>
      <c r="Y35" s="61">
        <v>616.3</v>
      </c>
      <c r="Z35" s="62">
        <v>59255010</v>
      </c>
    </row>
    <row r="36" spans="1:26" ht="12.75">
      <c r="A36" s="58" t="s">
        <v>57</v>
      </c>
      <c r="B36" s="19">
        <v>1972508225</v>
      </c>
      <c r="C36" s="19">
        <v>0</v>
      </c>
      <c r="D36" s="59">
        <v>923879351</v>
      </c>
      <c r="E36" s="60">
        <v>923879351</v>
      </c>
      <c r="F36" s="60">
        <v>875240824</v>
      </c>
      <c r="G36" s="60">
        <v>875240824</v>
      </c>
      <c r="H36" s="60">
        <v>1962824426</v>
      </c>
      <c r="I36" s="60">
        <v>1962824426</v>
      </c>
      <c r="J36" s="60">
        <v>0</v>
      </c>
      <c r="K36" s="60">
        <v>1304219863</v>
      </c>
      <c r="L36" s="60">
        <v>1310303604</v>
      </c>
      <c r="M36" s="60">
        <v>1310303604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1310303604</v>
      </c>
      <c r="W36" s="60">
        <v>461939676</v>
      </c>
      <c r="X36" s="60">
        <v>848363928</v>
      </c>
      <c r="Y36" s="61">
        <v>183.65</v>
      </c>
      <c r="Z36" s="62">
        <v>923879351</v>
      </c>
    </row>
    <row r="37" spans="1:26" ht="12.75">
      <c r="A37" s="58" t="s">
        <v>58</v>
      </c>
      <c r="B37" s="19">
        <v>98183889</v>
      </c>
      <c r="C37" s="19">
        <v>0</v>
      </c>
      <c r="D37" s="59">
        <v>82696089</v>
      </c>
      <c r="E37" s="60">
        <v>82696089</v>
      </c>
      <c r="F37" s="60">
        <v>61065028</v>
      </c>
      <c r="G37" s="60">
        <v>95529259</v>
      </c>
      <c r="H37" s="60">
        <v>53735852</v>
      </c>
      <c r="I37" s="60">
        <v>53735852</v>
      </c>
      <c r="J37" s="60">
        <v>0</v>
      </c>
      <c r="K37" s="60">
        <v>40911235</v>
      </c>
      <c r="L37" s="60">
        <v>32606593</v>
      </c>
      <c r="M37" s="60">
        <v>32606593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32606593</v>
      </c>
      <c r="W37" s="60">
        <v>41348045</v>
      </c>
      <c r="X37" s="60">
        <v>-8741452</v>
      </c>
      <c r="Y37" s="61">
        <v>-21.14</v>
      </c>
      <c r="Z37" s="62">
        <v>82696089</v>
      </c>
    </row>
    <row r="38" spans="1:26" ht="12.75">
      <c r="A38" s="58" t="s">
        <v>59</v>
      </c>
      <c r="B38" s="19">
        <v>9105913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1921500414</v>
      </c>
      <c r="C39" s="19">
        <v>0</v>
      </c>
      <c r="D39" s="59">
        <v>900438272</v>
      </c>
      <c r="E39" s="60">
        <v>900438272</v>
      </c>
      <c r="F39" s="60">
        <v>1052264177</v>
      </c>
      <c r="G39" s="60">
        <v>1030768971</v>
      </c>
      <c r="H39" s="60">
        <v>2115182547</v>
      </c>
      <c r="I39" s="60">
        <v>2115182547</v>
      </c>
      <c r="J39" s="60">
        <v>0</v>
      </c>
      <c r="K39" s="60">
        <v>1420946042</v>
      </c>
      <c r="L39" s="60">
        <v>1489920279</v>
      </c>
      <c r="M39" s="60">
        <v>1489920279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1489920279</v>
      </c>
      <c r="W39" s="60">
        <v>450219136</v>
      </c>
      <c r="X39" s="60">
        <v>1039701143</v>
      </c>
      <c r="Y39" s="61">
        <v>230.93</v>
      </c>
      <c r="Z39" s="62">
        <v>900438272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35542438</v>
      </c>
      <c r="C42" s="19">
        <v>0</v>
      </c>
      <c r="D42" s="59">
        <v>48089723</v>
      </c>
      <c r="E42" s="60">
        <v>48089723</v>
      </c>
      <c r="F42" s="60">
        <v>77993290</v>
      </c>
      <c r="G42" s="60">
        <v>1540249</v>
      </c>
      <c r="H42" s="60">
        <v>-23048596</v>
      </c>
      <c r="I42" s="60">
        <v>56484943</v>
      </c>
      <c r="J42" s="60">
        <v>-15239135</v>
      </c>
      <c r="K42" s="60">
        <v>-18172464</v>
      </c>
      <c r="L42" s="60">
        <v>46312309</v>
      </c>
      <c r="M42" s="60">
        <v>12900710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69385653</v>
      </c>
      <c r="W42" s="60">
        <v>-11747340</v>
      </c>
      <c r="X42" s="60">
        <v>81132993</v>
      </c>
      <c r="Y42" s="61">
        <v>-690.65</v>
      </c>
      <c r="Z42" s="62">
        <v>48089723</v>
      </c>
    </row>
    <row r="43" spans="1:26" ht="12.75">
      <c r="A43" s="58" t="s">
        <v>63</v>
      </c>
      <c r="B43" s="19">
        <v>-17969927</v>
      </c>
      <c r="C43" s="19">
        <v>0</v>
      </c>
      <c r="D43" s="59">
        <v>-71334407</v>
      </c>
      <c r="E43" s="60">
        <v>-71334407</v>
      </c>
      <c r="F43" s="60">
        <v>-40517</v>
      </c>
      <c r="G43" s="60">
        <v>-3389875</v>
      </c>
      <c r="H43" s="60">
        <v>-3204559</v>
      </c>
      <c r="I43" s="60">
        <v>-6634951</v>
      </c>
      <c r="J43" s="60">
        <v>-7765224</v>
      </c>
      <c r="K43" s="60">
        <v>-6784000</v>
      </c>
      <c r="L43" s="60">
        <v>-8006810</v>
      </c>
      <c r="M43" s="60">
        <v>-22556034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-29190985</v>
      </c>
      <c r="W43" s="60">
        <v>124998</v>
      </c>
      <c r="X43" s="60">
        <v>-29315983</v>
      </c>
      <c r="Y43" s="61">
        <v>-23453.16</v>
      </c>
      <c r="Z43" s="62">
        <v>-71334407</v>
      </c>
    </row>
    <row r="44" spans="1:26" ht="12.75">
      <c r="A44" s="58" t="s">
        <v>64</v>
      </c>
      <c r="B44" s="19">
        <v>-97313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27681944</v>
      </c>
      <c r="C45" s="22">
        <v>0</v>
      </c>
      <c r="D45" s="99">
        <v>-23244684</v>
      </c>
      <c r="E45" s="100">
        <v>-23244684</v>
      </c>
      <c r="F45" s="100">
        <v>100744192</v>
      </c>
      <c r="G45" s="100">
        <v>98894566</v>
      </c>
      <c r="H45" s="100">
        <v>72641411</v>
      </c>
      <c r="I45" s="100">
        <v>72641411</v>
      </c>
      <c r="J45" s="100">
        <v>49637052</v>
      </c>
      <c r="K45" s="100">
        <v>24680588</v>
      </c>
      <c r="L45" s="100">
        <v>62986087</v>
      </c>
      <c r="M45" s="100">
        <v>62986087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62986087</v>
      </c>
      <c r="W45" s="100">
        <v>-11622342</v>
      </c>
      <c r="X45" s="100">
        <v>74608429</v>
      </c>
      <c r="Y45" s="101">
        <v>-641.94</v>
      </c>
      <c r="Z45" s="102">
        <v>-23244684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23.75127242845492</v>
      </c>
      <c r="C58" s="5">
        <f>IF(C67=0,0,+(C76/C67)*100)</f>
        <v>0</v>
      </c>
      <c r="D58" s="6">
        <f aca="true" t="shared" si="6" ref="D58:Z58">IF(D67=0,0,+(D76/D67)*100)</f>
        <v>34.78317105158995</v>
      </c>
      <c r="E58" s="7">
        <f t="shared" si="6"/>
        <v>34.78317105158995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302.43457090687764</v>
      </c>
      <c r="M58" s="7">
        <f t="shared" si="6"/>
        <v>415.62836275106514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752.9279367011565</v>
      </c>
      <c r="W58" s="7">
        <f t="shared" si="6"/>
        <v>34.78361691643236</v>
      </c>
      <c r="X58" s="7">
        <f t="shared" si="6"/>
        <v>0</v>
      </c>
      <c r="Y58" s="7">
        <f t="shared" si="6"/>
        <v>0</v>
      </c>
      <c r="Z58" s="8">
        <f t="shared" si="6"/>
        <v>34.78317105158995</v>
      </c>
    </row>
    <row r="59" spans="1:26" ht="12.75">
      <c r="A59" s="37" t="s">
        <v>31</v>
      </c>
      <c r="B59" s="9">
        <f aca="true" t="shared" si="7" ref="B59:Z66">IF(B68=0,0,+(B77/B68)*100)</f>
        <v>38.86830873365044</v>
      </c>
      <c r="C59" s="9">
        <f t="shared" si="7"/>
        <v>0</v>
      </c>
      <c r="D59" s="2">
        <f t="shared" si="7"/>
        <v>51.35577239112572</v>
      </c>
      <c r="E59" s="10">
        <f t="shared" si="7"/>
        <v>51.35577239112572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393.4563758389262</v>
      </c>
      <c r="M59" s="10">
        <f t="shared" si="7"/>
        <v>541.4374161073825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948.5110738255033</v>
      </c>
      <c r="W59" s="10">
        <f t="shared" si="7"/>
        <v>51.355508650838885</v>
      </c>
      <c r="X59" s="10">
        <f t="shared" si="7"/>
        <v>0</v>
      </c>
      <c r="Y59" s="10">
        <f t="shared" si="7"/>
        <v>0</v>
      </c>
      <c r="Z59" s="11">
        <f t="shared" si="7"/>
        <v>51.35577239112572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19.51229268292683</v>
      </c>
      <c r="E60" s="13">
        <f t="shared" si="7"/>
        <v>19.51229268292683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61.86252771618626</v>
      </c>
      <c r="M60" s="13">
        <f t="shared" si="7"/>
        <v>83.11308203991132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235.99866962305987</v>
      </c>
      <c r="W60" s="13">
        <f t="shared" si="7"/>
        <v>19.512273646562296</v>
      </c>
      <c r="X60" s="13">
        <f t="shared" si="7"/>
        <v>0</v>
      </c>
      <c r="Y60" s="13">
        <f t="shared" si="7"/>
        <v>0</v>
      </c>
      <c r="Z60" s="14">
        <f t="shared" si="7"/>
        <v>19.51229268292683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19.51229268292683</v>
      </c>
      <c r="E64" s="13">
        <f t="shared" si="7"/>
        <v>19.51229268292683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19.512273646562296</v>
      </c>
      <c r="X64" s="13">
        <f t="shared" si="7"/>
        <v>0</v>
      </c>
      <c r="Y64" s="13">
        <f t="shared" si="7"/>
        <v>0</v>
      </c>
      <c r="Z64" s="14">
        <f t="shared" si="7"/>
        <v>19.51229268292683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69.52150776053216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32671778</v>
      </c>
      <c r="C67" s="24"/>
      <c r="D67" s="25">
        <v>31049498</v>
      </c>
      <c r="E67" s="26">
        <v>31049498</v>
      </c>
      <c r="F67" s="26"/>
      <c r="G67" s="26"/>
      <c r="H67" s="26"/>
      <c r="I67" s="26"/>
      <c r="J67" s="26"/>
      <c r="K67" s="26"/>
      <c r="L67" s="26">
        <v>1643000</v>
      </c>
      <c r="M67" s="26">
        <v>1643000</v>
      </c>
      <c r="N67" s="26"/>
      <c r="O67" s="26"/>
      <c r="P67" s="26"/>
      <c r="Q67" s="26"/>
      <c r="R67" s="26"/>
      <c r="S67" s="26"/>
      <c r="T67" s="26"/>
      <c r="U67" s="26"/>
      <c r="V67" s="26">
        <v>1643000</v>
      </c>
      <c r="W67" s="26">
        <v>15524550</v>
      </c>
      <c r="X67" s="26"/>
      <c r="Y67" s="25"/>
      <c r="Z67" s="27">
        <v>31049498</v>
      </c>
    </row>
    <row r="68" spans="1:26" ht="12.75" hidden="1">
      <c r="A68" s="37" t="s">
        <v>31</v>
      </c>
      <c r="B68" s="19">
        <v>19964756</v>
      </c>
      <c r="C68" s="19"/>
      <c r="D68" s="20">
        <v>19472000</v>
      </c>
      <c r="E68" s="21">
        <v>19472000</v>
      </c>
      <c r="F68" s="21"/>
      <c r="G68" s="21"/>
      <c r="H68" s="21"/>
      <c r="I68" s="21"/>
      <c r="J68" s="21"/>
      <c r="K68" s="21"/>
      <c r="L68" s="21">
        <v>1192000</v>
      </c>
      <c r="M68" s="21">
        <v>1192000</v>
      </c>
      <c r="N68" s="21"/>
      <c r="O68" s="21"/>
      <c r="P68" s="21"/>
      <c r="Q68" s="21"/>
      <c r="R68" s="21"/>
      <c r="S68" s="21"/>
      <c r="T68" s="21"/>
      <c r="U68" s="21"/>
      <c r="V68" s="21">
        <v>1192000</v>
      </c>
      <c r="W68" s="21">
        <v>9736050</v>
      </c>
      <c r="X68" s="21"/>
      <c r="Y68" s="20"/>
      <c r="Z68" s="23">
        <v>19472000</v>
      </c>
    </row>
    <row r="69" spans="1:26" ht="12.75" hidden="1">
      <c r="A69" s="38" t="s">
        <v>32</v>
      </c>
      <c r="B69" s="19">
        <v>4712906</v>
      </c>
      <c r="C69" s="19"/>
      <c r="D69" s="20">
        <v>4100000</v>
      </c>
      <c r="E69" s="21">
        <v>4100000</v>
      </c>
      <c r="F69" s="21"/>
      <c r="G69" s="21"/>
      <c r="H69" s="21"/>
      <c r="I69" s="21"/>
      <c r="J69" s="21"/>
      <c r="K69" s="21"/>
      <c r="L69" s="21">
        <v>451000</v>
      </c>
      <c r="M69" s="21">
        <v>451000</v>
      </c>
      <c r="N69" s="21"/>
      <c r="O69" s="21"/>
      <c r="P69" s="21"/>
      <c r="Q69" s="21"/>
      <c r="R69" s="21"/>
      <c r="S69" s="21"/>
      <c r="T69" s="21"/>
      <c r="U69" s="21"/>
      <c r="V69" s="21">
        <v>451000</v>
      </c>
      <c r="W69" s="21">
        <v>2050002</v>
      </c>
      <c r="X69" s="21"/>
      <c r="Y69" s="20"/>
      <c r="Z69" s="23">
        <v>4100000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4100000</v>
      </c>
      <c r="E73" s="21">
        <v>4100000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2050002</v>
      </c>
      <c r="X73" s="21"/>
      <c r="Y73" s="20"/>
      <c r="Z73" s="23">
        <v>4100000</v>
      </c>
    </row>
    <row r="74" spans="1:26" ht="12.75" hidden="1">
      <c r="A74" s="39" t="s">
        <v>107</v>
      </c>
      <c r="B74" s="19">
        <v>4712906</v>
      </c>
      <c r="C74" s="19"/>
      <c r="D74" s="20"/>
      <c r="E74" s="21"/>
      <c r="F74" s="21"/>
      <c r="G74" s="21"/>
      <c r="H74" s="21"/>
      <c r="I74" s="21"/>
      <c r="J74" s="21"/>
      <c r="K74" s="21"/>
      <c r="L74" s="21">
        <v>451000</v>
      </c>
      <c r="M74" s="21">
        <v>451000</v>
      </c>
      <c r="N74" s="21"/>
      <c r="O74" s="21"/>
      <c r="P74" s="21"/>
      <c r="Q74" s="21"/>
      <c r="R74" s="21"/>
      <c r="S74" s="21"/>
      <c r="T74" s="21"/>
      <c r="U74" s="21"/>
      <c r="V74" s="21">
        <v>451000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7994116</v>
      </c>
      <c r="C75" s="28"/>
      <c r="D75" s="29">
        <v>7477498</v>
      </c>
      <c r="E75" s="30">
        <v>7477498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3738498</v>
      </c>
      <c r="X75" s="30"/>
      <c r="Y75" s="29"/>
      <c r="Z75" s="31">
        <v>7477498</v>
      </c>
    </row>
    <row r="76" spans="1:26" ht="12.75" hidden="1">
      <c r="A76" s="42" t="s">
        <v>288</v>
      </c>
      <c r="B76" s="32">
        <v>7759963</v>
      </c>
      <c r="C76" s="32"/>
      <c r="D76" s="33">
        <v>10800000</v>
      </c>
      <c r="E76" s="34">
        <v>10800000</v>
      </c>
      <c r="F76" s="34"/>
      <c r="G76" s="34"/>
      <c r="H76" s="34">
        <v>5541832</v>
      </c>
      <c r="I76" s="34">
        <v>5541832</v>
      </c>
      <c r="J76" s="34">
        <v>1181725</v>
      </c>
      <c r="K76" s="34">
        <v>678049</v>
      </c>
      <c r="L76" s="34">
        <v>4969000</v>
      </c>
      <c r="M76" s="34">
        <v>6828774</v>
      </c>
      <c r="N76" s="34"/>
      <c r="O76" s="34"/>
      <c r="P76" s="34"/>
      <c r="Q76" s="34"/>
      <c r="R76" s="34"/>
      <c r="S76" s="34"/>
      <c r="T76" s="34"/>
      <c r="U76" s="34"/>
      <c r="V76" s="34">
        <v>12370606</v>
      </c>
      <c r="W76" s="34">
        <v>5400000</v>
      </c>
      <c r="X76" s="34"/>
      <c r="Y76" s="33"/>
      <c r="Z76" s="35">
        <v>10800000</v>
      </c>
    </row>
    <row r="77" spans="1:26" ht="12.75" hidden="1">
      <c r="A77" s="37" t="s">
        <v>31</v>
      </c>
      <c r="B77" s="19">
        <v>7759963</v>
      </c>
      <c r="C77" s="19"/>
      <c r="D77" s="20">
        <v>9999996</v>
      </c>
      <c r="E77" s="21">
        <v>9999996</v>
      </c>
      <c r="F77" s="21"/>
      <c r="G77" s="21"/>
      <c r="H77" s="21">
        <v>4852318</v>
      </c>
      <c r="I77" s="21">
        <v>4852318</v>
      </c>
      <c r="J77" s="21">
        <v>1120126</v>
      </c>
      <c r="K77" s="21">
        <v>643808</v>
      </c>
      <c r="L77" s="21">
        <v>4690000</v>
      </c>
      <c r="M77" s="21">
        <v>6453934</v>
      </c>
      <c r="N77" s="21"/>
      <c r="O77" s="21"/>
      <c r="P77" s="21"/>
      <c r="Q77" s="21"/>
      <c r="R77" s="21"/>
      <c r="S77" s="21"/>
      <c r="T77" s="21"/>
      <c r="U77" s="21"/>
      <c r="V77" s="21">
        <v>11306252</v>
      </c>
      <c r="W77" s="21">
        <v>4999998</v>
      </c>
      <c r="X77" s="21"/>
      <c r="Y77" s="20"/>
      <c r="Z77" s="23">
        <v>9999996</v>
      </c>
    </row>
    <row r="78" spans="1:26" ht="12.75" hidden="1">
      <c r="A78" s="38" t="s">
        <v>32</v>
      </c>
      <c r="B78" s="19"/>
      <c r="C78" s="19"/>
      <c r="D78" s="20">
        <v>800004</v>
      </c>
      <c r="E78" s="21">
        <v>800004</v>
      </c>
      <c r="F78" s="21"/>
      <c r="G78" s="21"/>
      <c r="H78" s="21">
        <v>689514</v>
      </c>
      <c r="I78" s="21">
        <v>689514</v>
      </c>
      <c r="J78" s="21">
        <v>61599</v>
      </c>
      <c r="K78" s="21">
        <v>34241</v>
      </c>
      <c r="L78" s="21">
        <v>279000</v>
      </c>
      <c r="M78" s="21">
        <v>374840</v>
      </c>
      <c r="N78" s="21"/>
      <c r="O78" s="21"/>
      <c r="P78" s="21"/>
      <c r="Q78" s="21"/>
      <c r="R78" s="21"/>
      <c r="S78" s="21"/>
      <c r="T78" s="21"/>
      <c r="U78" s="21"/>
      <c r="V78" s="21">
        <v>1064354</v>
      </c>
      <c r="W78" s="21">
        <v>400002</v>
      </c>
      <c r="X78" s="21"/>
      <c r="Y78" s="20"/>
      <c r="Z78" s="23">
        <v>800004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800004</v>
      </c>
      <c r="E82" s="21">
        <v>800004</v>
      </c>
      <c r="F82" s="21"/>
      <c r="G82" s="21"/>
      <c r="H82" s="21">
        <v>375972</v>
      </c>
      <c r="I82" s="21">
        <v>375972</v>
      </c>
      <c r="J82" s="21">
        <v>61599</v>
      </c>
      <c r="K82" s="21">
        <v>34241</v>
      </c>
      <c r="L82" s="21">
        <v>279000</v>
      </c>
      <c r="M82" s="21">
        <v>374840</v>
      </c>
      <c r="N82" s="21"/>
      <c r="O82" s="21"/>
      <c r="P82" s="21"/>
      <c r="Q82" s="21"/>
      <c r="R82" s="21"/>
      <c r="S82" s="21"/>
      <c r="T82" s="21"/>
      <c r="U82" s="21"/>
      <c r="V82" s="21">
        <v>750812</v>
      </c>
      <c r="W82" s="21">
        <v>400002</v>
      </c>
      <c r="X82" s="21"/>
      <c r="Y82" s="20"/>
      <c r="Z82" s="23">
        <v>800004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>
        <v>313542</v>
      </c>
      <c r="I83" s="21">
        <v>313542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313542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3389875</v>
      </c>
      <c r="I5" s="356">
        <f t="shared" si="0"/>
        <v>3204559</v>
      </c>
      <c r="J5" s="358">
        <f t="shared" si="0"/>
        <v>6594434</v>
      </c>
      <c r="K5" s="358">
        <f t="shared" si="0"/>
        <v>7765224</v>
      </c>
      <c r="L5" s="356">
        <f t="shared" si="0"/>
        <v>6600615</v>
      </c>
      <c r="M5" s="356">
        <f t="shared" si="0"/>
        <v>7977226</v>
      </c>
      <c r="N5" s="358">
        <f t="shared" si="0"/>
        <v>22343065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28937499</v>
      </c>
      <c r="X5" s="356">
        <f t="shared" si="0"/>
        <v>0</v>
      </c>
      <c r="Y5" s="358">
        <f t="shared" si="0"/>
        <v>28937499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3389875</v>
      </c>
      <c r="I6" s="60">
        <f t="shared" si="1"/>
        <v>3204559</v>
      </c>
      <c r="J6" s="59">
        <f t="shared" si="1"/>
        <v>6594434</v>
      </c>
      <c r="K6" s="59">
        <f t="shared" si="1"/>
        <v>7765224</v>
      </c>
      <c r="L6" s="60">
        <f t="shared" si="1"/>
        <v>5634855</v>
      </c>
      <c r="M6" s="60">
        <f t="shared" si="1"/>
        <v>6996302</v>
      </c>
      <c r="N6" s="59">
        <f t="shared" si="1"/>
        <v>20396381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26990815</v>
      </c>
      <c r="X6" s="60">
        <f t="shared" si="1"/>
        <v>0</v>
      </c>
      <c r="Y6" s="59">
        <f t="shared" si="1"/>
        <v>26990815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>
        <v>3389875</v>
      </c>
      <c r="I7" s="60">
        <v>3204559</v>
      </c>
      <c r="J7" s="59">
        <v>6594434</v>
      </c>
      <c r="K7" s="59">
        <v>7765224</v>
      </c>
      <c r="L7" s="60">
        <v>5634855</v>
      </c>
      <c r="M7" s="60">
        <v>6996302</v>
      </c>
      <c r="N7" s="59">
        <v>20396381</v>
      </c>
      <c r="O7" s="59"/>
      <c r="P7" s="60"/>
      <c r="Q7" s="60"/>
      <c r="R7" s="59"/>
      <c r="S7" s="59"/>
      <c r="T7" s="60"/>
      <c r="U7" s="60"/>
      <c r="V7" s="59"/>
      <c r="W7" s="59">
        <v>26990815</v>
      </c>
      <c r="X7" s="60"/>
      <c r="Y7" s="59">
        <v>26990815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965760</v>
      </c>
      <c r="M8" s="60">
        <f t="shared" si="2"/>
        <v>980924</v>
      </c>
      <c r="N8" s="59">
        <f t="shared" si="2"/>
        <v>1946684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1946684</v>
      </c>
      <c r="X8" s="60">
        <f t="shared" si="2"/>
        <v>0</v>
      </c>
      <c r="Y8" s="59">
        <f t="shared" si="2"/>
        <v>1946684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965760</v>
      </c>
      <c r="M9" s="60">
        <v>980924</v>
      </c>
      <c r="N9" s="59">
        <v>1946684</v>
      </c>
      <c r="O9" s="59"/>
      <c r="P9" s="60"/>
      <c r="Q9" s="60"/>
      <c r="R9" s="59"/>
      <c r="S9" s="59"/>
      <c r="T9" s="60"/>
      <c r="U9" s="60"/>
      <c r="V9" s="59"/>
      <c r="W9" s="59">
        <v>1946684</v>
      </c>
      <c r="X9" s="60"/>
      <c r="Y9" s="59">
        <v>1946684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1774426</v>
      </c>
      <c r="F40" s="345">
        <f t="shared" si="9"/>
        <v>1774426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29584</v>
      </c>
      <c r="N40" s="345">
        <f t="shared" si="9"/>
        <v>29584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29584</v>
      </c>
      <c r="X40" s="343">
        <f t="shared" si="9"/>
        <v>887213</v>
      </c>
      <c r="Y40" s="345">
        <f t="shared" si="9"/>
        <v>-857629</v>
      </c>
      <c r="Z40" s="336">
        <f>+IF(X40&lt;&gt;0,+(Y40/X40)*100,0)</f>
        <v>-96.6655132420287</v>
      </c>
      <c r="AA40" s="350">
        <f>SUM(AA41:AA49)</f>
        <v>1774426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1774426</v>
      </c>
      <c r="F43" s="370">
        <v>1774426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887213</v>
      </c>
      <c r="Y43" s="370">
        <v>-887213</v>
      </c>
      <c r="Z43" s="371">
        <v>-100</v>
      </c>
      <c r="AA43" s="303">
        <v>1774426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>
        <v>29584</v>
      </c>
      <c r="N49" s="53">
        <v>29584</v>
      </c>
      <c r="O49" s="53"/>
      <c r="P49" s="54"/>
      <c r="Q49" s="54"/>
      <c r="R49" s="53"/>
      <c r="S49" s="53"/>
      <c r="T49" s="54"/>
      <c r="U49" s="54"/>
      <c r="V49" s="53"/>
      <c r="W49" s="53">
        <v>29584</v>
      </c>
      <c r="X49" s="54"/>
      <c r="Y49" s="53">
        <v>29584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1774426</v>
      </c>
      <c r="F60" s="264">
        <f t="shared" si="14"/>
        <v>1774426</v>
      </c>
      <c r="G60" s="264">
        <f t="shared" si="14"/>
        <v>0</v>
      </c>
      <c r="H60" s="219">
        <f t="shared" si="14"/>
        <v>3389875</v>
      </c>
      <c r="I60" s="219">
        <f t="shared" si="14"/>
        <v>3204559</v>
      </c>
      <c r="J60" s="264">
        <f t="shared" si="14"/>
        <v>6594434</v>
      </c>
      <c r="K60" s="264">
        <f t="shared" si="14"/>
        <v>7765224</v>
      </c>
      <c r="L60" s="219">
        <f t="shared" si="14"/>
        <v>6600615</v>
      </c>
      <c r="M60" s="219">
        <f t="shared" si="14"/>
        <v>8006810</v>
      </c>
      <c r="N60" s="264">
        <f t="shared" si="14"/>
        <v>22372649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28967083</v>
      </c>
      <c r="X60" s="219">
        <f t="shared" si="14"/>
        <v>887213</v>
      </c>
      <c r="Y60" s="264">
        <f t="shared" si="14"/>
        <v>28079870</v>
      </c>
      <c r="Z60" s="337">
        <f>+IF(X60&lt;&gt;0,+(Y60/X60)*100,0)</f>
        <v>3164.9524973146245</v>
      </c>
      <c r="AA60" s="232">
        <f>+AA57+AA54+AA51+AA40+AA37+AA34+AA22+AA5</f>
        <v>1774426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271923977</v>
      </c>
      <c r="D5" s="153">
        <f>SUM(D6:D8)</f>
        <v>0</v>
      </c>
      <c r="E5" s="154">
        <f t="shared" si="0"/>
        <v>269289498</v>
      </c>
      <c r="F5" s="100">
        <f t="shared" si="0"/>
        <v>269289498</v>
      </c>
      <c r="G5" s="100">
        <f t="shared" si="0"/>
        <v>98314794</v>
      </c>
      <c r="H5" s="100">
        <f t="shared" si="0"/>
        <v>6165727</v>
      </c>
      <c r="I5" s="100">
        <f t="shared" si="0"/>
        <v>3855856</v>
      </c>
      <c r="J5" s="100">
        <f t="shared" si="0"/>
        <v>108336377</v>
      </c>
      <c r="K5" s="100">
        <f t="shared" si="0"/>
        <v>0</v>
      </c>
      <c r="L5" s="100">
        <f t="shared" si="0"/>
        <v>7121378</v>
      </c>
      <c r="M5" s="100">
        <f t="shared" si="0"/>
        <v>85679457</v>
      </c>
      <c r="N5" s="100">
        <f t="shared" si="0"/>
        <v>92800835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201137212</v>
      </c>
      <c r="X5" s="100">
        <f t="shared" si="0"/>
        <v>134644752</v>
      </c>
      <c r="Y5" s="100">
        <f t="shared" si="0"/>
        <v>66492460</v>
      </c>
      <c r="Z5" s="137">
        <f>+IF(X5&lt;&gt;0,+(Y5/X5)*100,0)</f>
        <v>49.3836254382941</v>
      </c>
      <c r="AA5" s="153">
        <f>SUM(AA6:AA8)</f>
        <v>269289498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271923977</v>
      </c>
      <c r="D7" s="157"/>
      <c r="E7" s="158">
        <v>269289498</v>
      </c>
      <c r="F7" s="159">
        <v>269289498</v>
      </c>
      <c r="G7" s="159">
        <v>98314794</v>
      </c>
      <c r="H7" s="159">
        <v>6165727</v>
      </c>
      <c r="I7" s="159">
        <v>3855856</v>
      </c>
      <c r="J7" s="159">
        <v>108336377</v>
      </c>
      <c r="K7" s="159"/>
      <c r="L7" s="159">
        <v>7121378</v>
      </c>
      <c r="M7" s="159">
        <v>85679457</v>
      </c>
      <c r="N7" s="159">
        <v>92800835</v>
      </c>
      <c r="O7" s="159"/>
      <c r="P7" s="159"/>
      <c r="Q7" s="159"/>
      <c r="R7" s="159"/>
      <c r="S7" s="159"/>
      <c r="T7" s="159"/>
      <c r="U7" s="159"/>
      <c r="V7" s="159"/>
      <c r="W7" s="159">
        <v>201137212</v>
      </c>
      <c r="X7" s="159">
        <v>134644752</v>
      </c>
      <c r="Y7" s="159">
        <v>66492460</v>
      </c>
      <c r="Z7" s="141">
        <v>49.38</v>
      </c>
      <c r="AA7" s="157">
        <v>269289498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12622000</v>
      </c>
      <c r="F9" s="100">
        <f t="shared" si="1"/>
        <v>12622000</v>
      </c>
      <c r="G9" s="100">
        <f t="shared" si="1"/>
        <v>407514</v>
      </c>
      <c r="H9" s="100">
        <f t="shared" si="1"/>
        <v>505428</v>
      </c>
      <c r="I9" s="100">
        <f t="shared" si="1"/>
        <v>406549</v>
      </c>
      <c r="J9" s="100">
        <f t="shared" si="1"/>
        <v>1319491</v>
      </c>
      <c r="K9" s="100">
        <f t="shared" si="1"/>
        <v>0</v>
      </c>
      <c r="L9" s="100">
        <f t="shared" si="1"/>
        <v>561182</v>
      </c>
      <c r="M9" s="100">
        <f t="shared" si="1"/>
        <v>0</v>
      </c>
      <c r="N9" s="100">
        <f t="shared" si="1"/>
        <v>561182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1880673</v>
      </c>
      <c r="X9" s="100">
        <f t="shared" si="1"/>
        <v>49998</v>
      </c>
      <c r="Y9" s="100">
        <f t="shared" si="1"/>
        <v>1830675</v>
      </c>
      <c r="Z9" s="137">
        <f>+IF(X9&lt;&gt;0,+(Y9/X9)*100,0)</f>
        <v>3661.4964598583947</v>
      </c>
      <c r="AA9" s="153">
        <f>SUM(AA10:AA14)</f>
        <v>12622000</v>
      </c>
    </row>
    <row r="10" spans="1:27" ht="12.75">
      <c r="A10" s="138" t="s">
        <v>79</v>
      </c>
      <c r="B10" s="136"/>
      <c r="C10" s="155"/>
      <c r="D10" s="155"/>
      <c r="E10" s="156">
        <v>100000</v>
      </c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49998</v>
      </c>
      <c r="Y10" s="60">
        <v>-49998</v>
      </c>
      <c r="Z10" s="140">
        <v>-100</v>
      </c>
      <c r="AA10" s="155">
        <v>100000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12522000</v>
      </c>
      <c r="F12" s="60">
        <v>12522000</v>
      </c>
      <c r="G12" s="60">
        <v>407514</v>
      </c>
      <c r="H12" s="60">
        <v>505428</v>
      </c>
      <c r="I12" s="60">
        <v>406549</v>
      </c>
      <c r="J12" s="60">
        <v>1319491</v>
      </c>
      <c r="K12" s="60"/>
      <c r="L12" s="60">
        <v>561182</v>
      </c>
      <c r="M12" s="60"/>
      <c r="N12" s="60">
        <v>561182</v>
      </c>
      <c r="O12" s="60"/>
      <c r="P12" s="60"/>
      <c r="Q12" s="60"/>
      <c r="R12" s="60"/>
      <c r="S12" s="60"/>
      <c r="T12" s="60"/>
      <c r="U12" s="60"/>
      <c r="V12" s="60"/>
      <c r="W12" s="60">
        <v>1880673</v>
      </c>
      <c r="X12" s="60"/>
      <c r="Y12" s="60">
        <v>1880673</v>
      </c>
      <c r="Z12" s="140">
        <v>0</v>
      </c>
      <c r="AA12" s="155">
        <v>12522000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61631597</v>
      </c>
      <c r="F15" s="100">
        <f t="shared" si="2"/>
        <v>61631597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30676002</v>
      </c>
      <c r="Y15" s="100">
        <f t="shared" si="2"/>
        <v>-30676002</v>
      </c>
      <c r="Z15" s="137">
        <f>+IF(X15&lt;&gt;0,+(Y15/X15)*100,0)</f>
        <v>-100</v>
      </c>
      <c r="AA15" s="153">
        <f>SUM(AA16:AA18)</f>
        <v>61631597</v>
      </c>
    </row>
    <row r="16" spans="1:27" ht="12.75">
      <c r="A16" s="138" t="s">
        <v>85</v>
      </c>
      <c r="B16" s="136"/>
      <c r="C16" s="155"/>
      <c r="D16" s="155"/>
      <c r="E16" s="156">
        <v>280000</v>
      </c>
      <c r="F16" s="60">
        <v>280000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280000</v>
      </c>
    </row>
    <row r="17" spans="1:27" ht="12.75">
      <c r="A17" s="138" t="s">
        <v>86</v>
      </c>
      <c r="B17" s="136"/>
      <c r="C17" s="155"/>
      <c r="D17" s="155"/>
      <c r="E17" s="156">
        <v>61351597</v>
      </c>
      <c r="F17" s="60">
        <v>61351597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30676002</v>
      </c>
      <c r="Y17" s="60">
        <v>-30676002</v>
      </c>
      <c r="Z17" s="140">
        <v>-100</v>
      </c>
      <c r="AA17" s="155">
        <v>61351597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16548000</v>
      </c>
      <c r="F19" s="100">
        <f t="shared" si="3"/>
        <v>16548000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2704002</v>
      </c>
      <c r="Y19" s="100">
        <f t="shared" si="3"/>
        <v>-2704002</v>
      </c>
      <c r="Z19" s="137">
        <f>+IF(X19&lt;&gt;0,+(Y19/X19)*100,0)</f>
        <v>-100</v>
      </c>
      <c r="AA19" s="153">
        <f>SUM(AA20:AA23)</f>
        <v>16548000</v>
      </c>
    </row>
    <row r="20" spans="1:27" ht="12.75">
      <c r="A20" s="138" t="s">
        <v>89</v>
      </c>
      <c r="B20" s="136"/>
      <c r="C20" s="155"/>
      <c r="D20" s="155"/>
      <c r="E20" s="156">
        <v>11140000</v>
      </c>
      <c r="F20" s="60">
        <v>11140000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>
        <v>11140000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5408000</v>
      </c>
      <c r="F23" s="60">
        <v>5408000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2704002</v>
      </c>
      <c r="Y23" s="60">
        <v>-2704002</v>
      </c>
      <c r="Z23" s="140">
        <v>-100</v>
      </c>
      <c r="AA23" s="155">
        <v>5408000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271923977</v>
      </c>
      <c r="D25" s="168">
        <f>+D5+D9+D15+D19+D24</f>
        <v>0</v>
      </c>
      <c r="E25" s="169">
        <f t="shared" si="4"/>
        <v>360091095</v>
      </c>
      <c r="F25" s="73">
        <f t="shared" si="4"/>
        <v>360091095</v>
      </c>
      <c r="G25" s="73">
        <f t="shared" si="4"/>
        <v>98722308</v>
      </c>
      <c r="H25" s="73">
        <f t="shared" si="4"/>
        <v>6671155</v>
      </c>
      <c r="I25" s="73">
        <f t="shared" si="4"/>
        <v>4262405</v>
      </c>
      <c r="J25" s="73">
        <f t="shared" si="4"/>
        <v>109655868</v>
      </c>
      <c r="K25" s="73">
        <f t="shared" si="4"/>
        <v>0</v>
      </c>
      <c r="L25" s="73">
        <f t="shared" si="4"/>
        <v>7682560</v>
      </c>
      <c r="M25" s="73">
        <f t="shared" si="4"/>
        <v>85679457</v>
      </c>
      <c r="N25" s="73">
        <f t="shared" si="4"/>
        <v>93362017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203017885</v>
      </c>
      <c r="X25" s="73">
        <f t="shared" si="4"/>
        <v>168074754</v>
      </c>
      <c r="Y25" s="73">
        <f t="shared" si="4"/>
        <v>34943131</v>
      </c>
      <c r="Z25" s="170">
        <f>+IF(X25&lt;&gt;0,+(Y25/X25)*100,0)</f>
        <v>20.790231827440305</v>
      </c>
      <c r="AA25" s="168">
        <f>+AA5+AA9+AA15+AA19+AA24</f>
        <v>360091095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104309904</v>
      </c>
      <c r="D28" s="153">
        <f>SUM(D29:D31)</f>
        <v>0</v>
      </c>
      <c r="E28" s="154">
        <f t="shared" si="5"/>
        <v>193268088</v>
      </c>
      <c r="F28" s="100">
        <f t="shared" si="5"/>
        <v>193268088</v>
      </c>
      <c r="G28" s="100">
        <f t="shared" si="5"/>
        <v>10924295</v>
      </c>
      <c r="H28" s="100">
        <f t="shared" si="5"/>
        <v>16690505</v>
      </c>
      <c r="I28" s="100">
        <f t="shared" si="5"/>
        <v>15257707</v>
      </c>
      <c r="J28" s="100">
        <f t="shared" si="5"/>
        <v>42872507</v>
      </c>
      <c r="K28" s="100">
        <f t="shared" si="5"/>
        <v>0</v>
      </c>
      <c r="L28" s="100">
        <f t="shared" si="5"/>
        <v>12037105</v>
      </c>
      <c r="M28" s="100">
        <f t="shared" si="5"/>
        <v>14619508</v>
      </c>
      <c r="N28" s="100">
        <f t="shared" si="5"/>
        <v>26656613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69529120</v>
      </c>
      <c r="X28" s="100">
        <f t="shared" si="5"/>
        <v>96634296</v>
      </c>
      <c r="Y28" s="100">
        <f t="shared" si="5"/>
        <v>-27105176</v>
      </c>
      <c r="Z28" s="137">
        <f>+IF(X28&lt;&gt;0,+(Y28/X28)*100,0)</f>
        <v>-28.0492300580324</v>
      </c>
      <c r="AA28" s="153">
        <f>SUM(AA29:AA31)</f>
        <v>193268088</v>
      </c>
    </row>
    <row r="29" spans="1:27" ht="12.75">
      <c r="A29" s="138" t="s">
        <v>75</v>
      </c>
      <c r="B29" s="136"/>
      <c r="C29" s="155">
        <v>56817803</v>
      </c>
      <c r="D29" s="155"/>
      <c r="E29" s="156">
        <v>46722164</v>
      </c>
      <c r="F29" s="60">
        <v>46722164</v>
      </c>
      <c r="G29" s="60">
        <v>4470873</v>
      </c>
      <c r="H29" s="60">
        <v>16638606</v>
      </c>
      <c r="I29" s="60">
        <v>6035414</v>
      </c>
      <c r="J29" s="60">
        <v>27144893</v>
      </c>
      <c r="K29" s="60"/>
      <c r="L29" s="60">
        <v>5892918</v>
      </c>
      <c r="M29" s="60">
        <v>8898858</v>
      </c>
      <c r="N29" s="60">
        <v>14791776</v>
      </c>
      <c r="O29" s="60"/>
      <c r="P29" s="60"/>
      <c r="Q29" s="60"/>
      <c r="R29" s="60"/>
      <c r="S29" s="60"/>
      <c r="T29" s="60"/>
      <c r="U29" s="60"/>
      <c r="V29" s="60"/>
      <c r="W29" s="60">
        <v>41936669</v>
      </c>
      <c r="X29" s="60">
        <v>23361084</v>
      </c>
      <c r="Y29" s="60">
        <v>18575585</v>
      </c>
      <c r="Z29" s="140">
        <v>79.52</v>
      </c>
      <c r="AA29" s="155">
        <v>46722164</v>
      </c>
    </row>
    <row r="30" spans="1:27" ht="12.75">
      <c r="A30" s="138" t="s">
        <v>76</v>
      </c>
      <c r="B30" s="136"/>
      <c r="C30" s="157">
        <v>47492101</v>
      </c>
      <c r="D30" s="157"/>
      <c r="E30" s="158">
        <v>146545924</v>
      </c>
      <c r="F30" s="159">
        <v>146545924</v>
      </c>
      <c r="G30" s="159">
        <v>2634738</v>
      </c>
      <c r="H30" s="159">
        <v>609</v>
      </c>
      <c r="I30" s="159">
        <v>3490790</v>
      </c>
      <c r="J30" s="159">
        <v>6126137</v>
      </c>
      <c r="K30" s="159"/>
      <c r="L30" s="159">
        <v>1901381</v>
      </c>
      <c r="M30" s="159">
        <v>2409967</v>
      </c>
      <c r="N30" s="159">
        <v>4311348</v>
      </c>
      <c r="O30" s="159"/>
      <c r="P30" s="159"/>
      <c r="Q30" s="159"/>
      <c r="R30" s="159"/>
      <c r="S30" s="159"/>
      <c r="T30" s="159"/>
      <c r="U30" s="159"/>
      <c r="V30" s="159"/>
      <c r="W30" s="159">
        <v>10437485</v>
      </c>
      <c r="X30" s="159">
        <v>73273212</v>
      </c>
      <c r="Y30" s="159">
        <v>-62835727</v>
      </c>
      <c r="Z30" s="141">
        <v>-85.76</v>
      </c>
      <c r="AA30" s="157">
        <v>146545924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3818684</v>
      </c>
      <c r="H31" s="60">
        <v>51290</v>
      </c>
      <c r="I31" s="60">
        <v>5731503</v>
      </c>
      <c r="J31" s="60">
        <v>9601477</v>
      </c>
      <c r="K31" s="60"/>
      <c r="L31" s="60">
        <v>4242806</v>
      </c>
      <c r="M31" s="60">
        <v>3310683</v>
      </c>
      <c r="N31" s="60">
        <v>7553489</v>
      </c>
      <c r="O31" s="60"/>
      <c r="P31" s="60"/>
      <c r="Q31" s="60"/>
      <c r="R31" s="60"/>
      <c r="S31" s="60"/>
      <c r="T31" s="60"/>
      <c r="U31" s="60"/>
      <c r="V31" s="60"/>
      <c r="W31" s="60">
        <v>17154966</v>
      </c>
      <c r="X31" s="60"/>
      <c r="Y31" s="60">
        <v>17154966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46801259</v>
      </c>
      <c r="F32" s="100">
        <f t="shared" si="6"/>
        <v>46801259</v>
      </c>
      <c r="G32" s="100">
        <f t="shared" si="6"/>
        <v>3580287</v>
      </c>
      <c r="H32" s="100">
        <f t="shared" si="6"/>
        <v>0</v>
      </c>
      <c r="I32" s="100">
        <f t="shared" si="6"/>
        <v>6115927</v>
      </c>
      <c r="J32" s="100">
        <f t="shared" si="6"/>
        <v>9696214</v>
      </c>
      <c r="K32" s="100">
        <f t="shared" si="6"/>
        <v>0</v>
      </c>
      <c r="L32" s="100">
        <f t="shared" si="6"/>
        <v>3216302</v>
      </c>
      <c r="M32" s="100">
        <f t="shared" si="6"/>
        <v>3164161</v>
      </c>
      <c r="N32" s="100">
        <f t="shared" si="6"/>
        <v>6380463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16076677</v>
      </c>
      <c r="X32" s="100">
        <f t="shared" si="6"/>
        <v>6626154</v>
      </c>
      <c r="Y32" s="100">
        <f t="shared" si="6"/>
        <v>9450523</v>
      </c>
      <c r="Z32" s="137">
        <f>+IF(X32&lt;&gt;0,+(Y32/X32)*100,0)</f>
        <v>142.62456018981752</v>
      </c>
      <c r="AA32" s="153">
        <f>SUM(AA33:AA37)</f>
        <v>46801259</v>
      </c>
    </row>
    <row r="33" spans="1:27" ht="12.75">
      <c r="A33" s="138" t="s">
        <v>79</v>
      </c>
      <c r="B33" s="136"/>
      <c r="C33" s="155"/>
      <c r="D33" s="155"/>
      <c r="E33" s="156">
        <v>13222309</v>
      </c>
      <c r="F33" s="60">
        <v>13222309</v>
      </c>
      <c r="G33" s="60">
        <v>1141845</v>
      </c>
      <c r="H33" s="60"/>
      <c r="I33" s="60">
        <v>1552572</v>
      </c>
      <c r="J33" s="60">
        <v>2694417</v>
      </c>
      <c r="K33" s="60"/>
      <c r="L33" s="60">
        <v>874308</v>
      </c>
      <c r="M33" s="60">
        <v>893053</v>
      </c>
      <c r="N33" s="60">
        <v>1767361</v>
      </c>
      <c r="O33" s="60"/>
      <c r="P33" s="60"/>
      <c r="Q33" s="60"/>
      <c r="R33" s="60"/>
      <c r="S33" s="60"/>
      <c r="T33" s="60"/>
      <c r="U33" s="60"/>
      <c r="V33" s="60"/>
      <c r="W33" s="60">
        <v>4461778</v>
      </c>
      <c r="X33" s="60">
        <v>6611154</v>
      </c>
      <c r="Y33" s="60">
        <v>-2149376</v>
      </c>
      <c r="Z33" s="140">
        <v>-32.51</v>
      </c>
      <c r="AA33" s="155">
        <v>13222309</v>
      </c>
    </row>
    <row r="34" spans="1:27" ht="12.75">
      <c r="A34" s="138" t="s">
        <v>80</v>
      </c>
      <c r="B34" s="136"/>
      <c r="C34" s="155"/>
      <c r="D34" s="155"/>
      <c r="E34" s="156">
        <v>30000</v>
      </c>
      <c r="F34" s="60">
        <v>30000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15000</v>
      </c>
      <c r="Y34" s="60">
        <v>-15000</v>
      </c>
      <c r="Z34" s="140">
        <v>-100</v>
      </c>
      <c r="AA34" s="155">
        <v>30000</v>
      </c>
    </row>
    <row r="35" spans="1:27" ht="12.75">
      <c r="A35" s="138" t="s">
        <v>81</v>
      </c>
      <c r="B35" s="136"/>
      <c r="C35" s="155"/>
      <c r="D35" s="155"/>
      <c r="E35" s="156">
        <v>33548950</v>
      </c>
      <c r="F35" s="60">
        <v>33548950</v>
      </c>
      <c r="G35" s="60">
        <v>2438442</v>
      </c>
      <c r="H35" s="60"/>
      <c r="I35" s="60">
        <v>4563355</v>
      </c>
      <c r="J35" s="60">
        <v>7001797</v>
      </c>
      <c r="K35" s="60"/>
      <c r="L35" s="60">
        <v>2341994</v>
      </c>
      <c r="M35" s="60">
        <v>2271108</v>
      </c>
      <c r="N35" s="60">
        <v>4613102</v>
      </c>
      <c r="O35" s="60"/>
      <c r="P35" s="60"/>
      <c r="Q35" s="60"/>
      <c r="R35" s="60"/>
      <c r="S35" s="60"/>
      <c r="T35" s="60"/>
      <c r="U35" s="60"/>
      <c r="V35" s="60"/>
      <c r="W35" s="60">
        <v>11614899</v>
      </c>
      <c r="X35" s="60"/>
      <c r="Y35" s="60">
        <v>11614899</v>
      </c>
      <c r="Z35" s="140">
        <v>0</v>
      </c>
      <c r="AA35" s="155">
        <v>33548950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164594810</v>
      </c>
      <c r="F38" s="100">
        <f t="shared" si="7"/>
        <v>164594810</v>
      </c>
      <c r="G38" s="100">
        <f t="shared" si="7"/>
        <v>4248637</v>
      </c>
      <c r="H38" s="100">
        <f t="shared" si="7"/>
        <v>46781</v>
      </c>
      <c r="I38" s="100">
        <f t="shared" si="7"/>
        <v>6218576</v>
      </c>
      <c r="J38" s="100">
        <f t="shared" si="7"/>
        <v>10513994</v>
      </c>
      <c r="K38" s="100">
        <f t="shared" si="7"/>
        <v>0</v>
      </c>
      <c r="L38" s="100">
        <f t="shared" si="7"/>
        <v>3380805</v>
      </c>
      <c r="M38" s="100">
        <f t="shared" si="7"/>
        <v>4913602</v>
      </c>
      <c r="N38" s="100">
        <f t="shared" si="7"/>
        <v>8294407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18808401</v>
      </c>
      <c r="X38" s="100">
        <f t="shared" si="7"/>
        <v>82297146</v>
      </c>
      <c r="Y38" s="100">
        <f t="shared" si="7"/>
        <v>-63488745</v>
      </c>
      <c r="Z38" s="137">
        <f>+IF(X38&lt;&gt;0,+(Y38/X38)*100,0)</f>
        <v>-77.14574330439113</v>
      </c>
      <c r="AA38" s="153">
        <f>SUM(AA39:AA41)</f>
        <v>164594810</v>
      </c>
    </row>
    <row r="39" spans="1:27" ht="12.75">
      <c r="A39" s="138" t="s">
        <v>85</v>
      </c>
      <c r="B39" s="136"/>
      <c r="C39" s="155"/>
      <c r="D39" s="155"/>
      <c r="E39" s="156">
        <v>27589479</v>
      </c>
      <c r="F39" s="60">
        <v>27589479</v>
      </c>
      <c r="G39" s="60">
        <v>2048744</v>
      </c>
      <c r="H39" s="60"/>
      <c r="I39" s="60">
        <v>2779860</v>
      </c>
      <c r="J39" s="60">
        <v>4828604</v>
      </c>
      <c r="K39" s="60"/>
      <c r="L39" s="60">
        <v>1511324</v>
      </c>
      <c r="M39" s="60">
        <v>1568605</v>
      </c>
      <c r="N39" s="60">
        <v>3079929</v>
      </c>
      <c r="O39" s="60"/>
      <c r="P39" s="60"/>
      <c r="Q39" s="60"/>
      <c r="R39" s="60"/>
      <c r="S39" s="60"/>
      <c r="T39" s="60"/>
      <c r="U39" s="60"/>
      <c r="V39" s="60"/>
      <c r="W39" s="60">
        <v>7908533</v>
      </c>
      <c r="X39" s="60">
        <v>13794738</v>
      </c>
      <c r="Y39" s="60">
        <v>-5886205</v>
      </c>
      <c r="Z39" s="140">
        <v>-42.67</v>
      </c>
      <c r="AA39" s="155">
        <v>27589479</v>
      </c>
    </row>
    <row r="40" spans="1:27" ht="12.75">
      <c r="A40" s="138" t="s">
        <v>86</v>
      </c>
      <c r="B40" s="136"/>
      <c r="C40" s="155"/>
      <c r="D40" s="155"/>
      <c r="E40" s="156">
        <v>137005331</v>
      </c>
      <c r="F40" s="60">
        <v>137005331</v>
      </c>
      <c r="G40" s="60">
        <v>2199893</v>
      </c>
      <c r="H40" s="60">
        <v>46781</v>
      </c>
      <c r="I40" s="60">
        <v>3438716</v>
      </c>
      <c r="J40" s="60">
        <v>5685390</v>
      </c>
      <c r="K40" s="60"/>
      <c r="L40" s="60">
        <v>1869481</v>
      </c>
      <c r="M40" s="60">
        <v>3344997</v>
      </c>
      <c r="N40" s="60">
        <v>5214478</v>
      </c>
      <c r="O40" s="60"/>
      <c r="P40" s="60"/>
      <c r="Q40" s="60"/>
      <c r="R40" s="60"/>
      <c r="S40" s="60"/>
      <c r="T40" s="60"/>
      <c r="U40" s="60"/>
      <c r="V40" s="60"/>
      <c r="W40" s="60">
        <v>10899868</v>
      </c>
      <c r="X40" s="60">
        <v>68502408</v>
      </c>
      <c r="Y40" s="60">
        <v>-57602540</v>
      </c>
      <c r="Z40" s="140">
        <v>-84.09</v>
      </c>
      <c r="AA40" s="155">
        <v>137005331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19902000</v>
      </c>
      <c r="F42" s="100">
        <f t="shared" si="8"/>
        <v>19902000</v>
      </c>
      <c r="G42" s="100">
        <f t="shared" si="8"/>
        <v>1975799</v>
      </c>
      <c r="H42" s="100">
        <f t="shared" si="8"/>
        <v>0</v>
      </c>
      <c r="I42" s="100">
        <f t="shared" si="8"/>
        <v>2140478</v>
      </c>
      <c r="J42" s="100">
        <f t="shared" si="8"/>
        <v>4116277</v>
      </c>
      <c r="K42" s="100">
        <f t="shared" si="8"/>
        <v>0</v>
      </c>
      <c r="L42" s="100">
        <f t="shared" si="8"/>
        <v>1119553</v>
      </c>
      <c r="M42" s="100">
        <f t="shared" si="8"/>
        <v>1507686</v>
      </c>
      <c r="N42" s="100">
        <f t="shared" si="8"/>
        <v>2627239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6743516</v>
      </c>
      <c r="X42" s="100">
        <f t="shared" si="8"/>
        <v>9641022</v>
      </c>
      <c r="Y42" s="100">
        <f t="shared" si="8"/>
        <v>-2897506</v>
      </c>
      <c r="Z42" s="137">
        <f>+IF(X42&lt;&gt;0,+(Y42/X42)*100,0)</f>
        <v>-30.05392996717568</v>
      </c>
      <c r="AA42" s="153">
        <f>SUM(AA43:AA46)</f>
        <v>19902000</v>
      </c>
    </row>
    <row r="43" spans="1:27" ht="12.75">
      <c r="A43" s="138" t="s">
        <v>89</v>
      </c>
      <c r="B43" s="136"/>
      <c r="C43" s="155"/>
      <c r="D43" s="155"/>
      <c r="E43" s="156">
        <v>500000</v>
      </c>
      <c r="F43" s="60">
        <v>500000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>
        <v>500000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120000</v>
      </c>
      <c r="F45" s="159">
        <v>120000</v>
      </c>
      <c r="G45" s="159"/>
      <c r="H45" s="159"/>
      <c r="I45" s="159"/>
      <c r="J45" s="159"/>
      <c r="K45" s="159"/>
      <c r="L45" s="159"/>
      <c r="M45" s="159">
        <v>203771</v>
      </c>
      <c r="N45" s="159">
        <v>203771</v>
      </c>
      <c r="O45" s="159"/>
      <c r="P45" s="159"/>
      <c r="Q45" s="159"/>
      <c r="R45" s="159"/>
      <c r="S45" s="159"/>
      <c r="T45" s="159"/>
      <c r="U45" s="159"/>
      <c r="V45" s="159"/>
      <c r="W45" s="159">
        <v>203771</v>
      </c>
      <c r="X45" s="159"/>
      <c r="Y45" s="159">
        <v>203771</v>
      </c>
      <c r="Z45" s="141">
        <v>0</v>
      </c>
      <c r="AA45" s="157">
        <v>120000</v>
      </c>
    </row>
    <row r="46" spans="1:27" ht="12.75">
      <c r="A46" s="138" t="s">
        <v>92</v>
      </c>
      <c r="B46" s="136"/>
      <c r="C46" s="155"/>
      <c r="D46" s="155"/>
      <c r="E46" s="156">
        <v>19282000</v>
      </c>
      <c r="F46" s="60">
        <v>19282000</v>
      </c>
      <c r="G46" s="60">
        <v>1975799</v>
      </c>
      <c r="H46" s="60"/>
      <c r="I46" s="60">
        <v>2140478</v>
      </c>
      <c r="J46" s="60">
        <v>4116277</v>
      </c>
      <c r="K46" s="60"/>
      <c r="L46" s="60">
        <v>1119553</v>
      </c>
      <c r="M46" s="60">
        <v>1303915</v>
      </c>
      <c r="N46" s="60">
        <v>2423468</v>
      </c>
      <c r="O46" s="60"/>
      <c r="P46" s="60"/>
      <c r="Q46" s="60"/>
      <c r="R46" s="60"/>
      <c r="S46" s="60"/>
      <c r="T46" s="60"/>
      <c r="U46" s="60"/>
      <c r="V46" s="60"/>
      <c r="W46" s="60">
        <v>6539745</v>
      </c>
      <c r="X46" s="60">
        <v>9641022</v>
      </c>
      <c r="Y46" s="60">
        <v>-3101277</v>
      </c>
      <c r="Z46" s="140">
        <v>-32.17</v>
      </c>
      <c r="AA46" s="155">
        <v>19282000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104309904</v>
      </c>
      <c r="D48" s="168">
        <f>+D28+D32+D38+D42+D47</f>
        <v>0</v>
      </c>
      <c r="E48" s="169">
        <f t="shared" si="9"/>
        <v>424566157</v>
      </c>
      <c r="F48" s="73">
        <f t="shared" si="9"/>
        <v>424566157</v>
      </c>
      <c r="G48" s="73">
        <f t="shared" si="9"/>
        <v>20729018</v>
      </c>
      <c r="H48" s="73">
        <f t="shared" si="9"/>
        <v>16737286</v>
      </c>
      <c r="I48" s="73">
        <f t="shared" si="9"/>
        <v>29732688</v>
      </c>
      <c r="J48" s="73">
        <f t="shared" si="9"/>
        <v>67198992</v>
      </c>
      <c r="K48" s="73">
        <f t="shared" si="9"/>
        <v>0</v>
      </c>
      <c r="L48" s="73">
        <f t="shared" si="9"/>
        <v>19753765</v>
      </c>
      <c r="M48" s="73">
        <f t="shared" si="9"/>
        <v>24204957</v>
      </c>
      <c r="N48" s="73">
        <f t="shared" si="9"/>
        <v>43958722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111157714</v>
      </c>
      <c r="X48" s="73">
        <f t="shared" si="9"/>
        <v>195198618</v>
      </c>
      <c r="Y48" s="73">
        <f t="shared" si="9"/>
        <v>-84040904</v>
      </c>
      <c r="Z48" s="170">
        <f>+IF(X48&lt;&gt;0,+(Y48/X48)*100,0)</f>
        <v>-43.05404662239975</v>
      </c>
      <c r="AA48" s="168">
        <f>+AA28+AA32+AA38+AA42+AA47</f>
        <v>424566157</v>
      </c>
    </row>
    <row r="49" spans="1:27" ht="12.75">
      <c r="A49" s="148" t="s">
        <v>49</v>
      </c>
      <c r="B49" s="149"/>
      <c r="C49" s="171">
        <f aca="true" t="shared" si="10" ref="C49:Y49">+C25-C48</f>
        <v>167614073</v>
      </c>
      <c r="D49" s="171">
        <f>+D25-D48</f>
        <v>0</v>
      </c>
      <c r="E49" s="172">
        <f t="shared" si="10"/>
        <v>-64475062</v>
      </c>
      <c r="F49" s="173">
        <f t="shared" si="10"/>
        <v>-64475062</v>
      </c>
      <c r="G49" s="173">
        <f t="shared" si="10"/>
        <v>77993290</v>
      </c>
      <c r="H49" s="173">
        <f t="shared" si="10"/>
        <v>-10066131</v>
      </c>
      <c r="I49" s="173">
        <f t="shared" si="10"/>
        <v>-25470283</v>
      </c>
      <c r="J49" s="173">
        <f t="shared" si="10"/>
        <v>42456876</v>
      </c>
      <c r="K49" s="173">
        <f t="shared" si="10"/>
        <v>0</v>
      </c>
      <c r="L49" s="173">
        <f t="shared" si="10"/>
        <v>-12071205</v>
      </c>
      <c r="M49" s="173">
        <f t="shared" si="10"/>
        <v>61474500</v>
      </c>
      <c r="N49" s="173">
        <f t="shared" si="10"/>
        <v>49403295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91860171</v>
      </c>
      <c r="X49" s="173">
        <f>IF(F25=F48,0,X25-X48)</f>
        <v>-27123864</v>
      </c>
      <c r="Y49" s="173">
        <f t="shared" si="10"/>
        <v>118984035</v>
      </c>
      <c r="Z49" s="174">
        <f>+IF(X49&lt;&gt;0,+(Y49/X49)*100,0)</f>
        <v>-438.66919182311193</v>
      </c>
      <c r="AA49" s="171">
        <f>+AA25-AA48</f>
        <v>-64475062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19964756</v>
      </c>
      <c r="D5" s="155">
        <v>0</v>
      </c>
      <c r="E5" s="156">
        <v>19472000</v>
      </c>
      <c r="F5" s="60">
        <v>19472000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1192000</v>
      </c>
      <c r="N5" s="60">
        <v>1192000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1192000</v>
      </c>
      <c r="X5" s="60">
        <v>9736050</v>
      </c>
      <c r="Y5" s="60">
        <v>-8544050</v>
      </c>
      <c r="Z5" s="140">
        <v>-87.76</v>
      </c>
      <c r="AA5" s="155">
        <v>19472000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4100000</v>
      </c>
      <c r="F10" s="54">
        <v>4100000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2050002</v>
      </c>
      <c r="Y10" s="54">
        <v>-2050002</v>
      </c>
      <c r="Z10" s="184">
        <v>-100</v>
      </c>
      <c r="AA10" s="130">
        <v>4100000</v>
      </c>
    </row>
    <row r="11" spans="1:27" ht="12.75">
      <c r="A11" s="183" t="s">
        <v>107</v>
      </c>
      <c r="B11" s="185"/>
      <c r="C11" s="155">
        <v>4712906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451000</v>
      </c>
      <c r="N11" s="60">
        <v>451000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451000</v>
      </c>
      <c r="X11" s="60"/>
      <c r="Y11" s="60">
        <v>451000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2620104</v>
      </c>
      <c r="D12" s="155">
        <v>0</v>
      </c>
      <c r="E12" s="156">
        <v>3202000</v>
      </c>
      <c r="F12" s="60">
        <v>3202000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217000</v>
      </c>
      <c r="N12" s="60">
        <v>217000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217000</v>
      </c>
      <c r="X12" s="60">
        <v>1600998</v>
      </c>
      <c r="Y12" s="60">
        <v>-1383998</v>
      </c>
      <c r="Z12" s="140">
        <v>-86.45</v>
      </c>
      <c r="AA12" s="155">
        <v>3202000</v>
      </c>
    </row>
    <row r="13" spans="1:27" ht="12.75">
      <c r="A13" s="181" t="s">
        <v>109</v>
      </c>
      <c r="B13" s="185"/>
      <c r="C13" s="155">
        <v>3585521</v>
      </c>
      <c r="D13" s="155">
        <v>0</v>
      </c>
      <c r="E13" s="156">
        <v>2500000</v>
      </c>
      <c r="F13" s="60">
        <v>2500000</v>
      </c>
      <c r="G13" s="60">
        <v>507712</v>
      </c>
      <c r="H13" s="60">
        <v>643967</v>
      </c>
      <c r="I13" s="60">
        <v>545685</v>
      </c>
      <c r="J13" s="60">
        <v>1697364</v>
      </c>
      <c r="K13" s="60">
        <v>0</v>
      </c>
      <c r="L13" s="60">
        <v>241234</v>
      </c>
      <c r="M13" s="60">
        <v>450712</v>
      </c>
      <c r="N13" s="60">
        <v>691946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2389310</v>
      </c>
      <c r="X13" s="60">
        <v>1249998</v>
      </c>
      <c r="Y13" s="60">
        <v>1139312</v>
      </c>
      <c r="Z13" s="140">
        <v>91.15</v>
      </c>
      <c r="AA13" s="155">
        <v>2500000</v>
      </c>
    </row>
    <row r="14" spans="1:27" ht="12.75">
      <c r="A14" s="181" t="s">
        <v>110</v>
      </c>
      <c r="B14" s="185"/>
      <c r="C14" s="155">
        <v>7994116</v>
      </c>
      <c r="D14" s="155">
        <v>0</v>
      </c>
      <c r="E14" s="156">
        <v>7477498</v>
      </c>
      <c r="F14" s="60">
        <v>7477498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3738498</v>
      </c>
      <c r="Y14" s="60">
        <v>-3738498</v>
      </c>
      <c r="Z14" s="140">
        <v>-100</v>
      </c>
      <c r="AA14" s="155">
        <v>7477498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320580</v>
      </c>
      <c r="D16" s="155">
        <v>0</v>
      </c>
      <c r="E16" s="156">
        <v>8522000</v>
      </c>
      <c r="F16" s="60">
        <v>8522000</v>
      </c>
      <c r="G16" s="60">
        <v>28000</v>
      </c>
      <c r="H16" s="60">
        <v>34100</v>
      </c>
      <c r="I16" s="60">
        <v>23000</v>
      </c>
      <c r="J16" s="60">
        <v>85100</v>
      </c>
      <c r="K16" s="60">
        <v>0</v>
      </c>
      <c r="L16" s="60">
        <v>5600</v>
      </c>
      <c r="M16" s="60">
        <v>3262000</v>
      </c>
      <c r="N16" s="60">
        <v>3267600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3352700</v>
      </c>
      <c r="X16" s="60">
        <v>4261002</v>
      </c>
      <c r="Y16" s="60">
        <v>-908302</v>
      </c>
      <c r="Z16" s="140">
        <v>-21.32</v>
      </c>
      <c r="AA16" s="155">
        <v>8522000</v>
      </c>
    </row>
    <row r="17" spans="1:27" ht="12.75">
      <c r="A17" s="181" t="s">
        <v>113</v>
      </c>
      <c r="B17" s="185"/>
      <c r="C17" s="155">
        <v>3918442</v>
      </c>
      <c r="D17" s="155">
        <v>0</v>
      </c>
      <c r="E17" s="156">
        <v>1000000</v>
      </c>
      <c r="F17" s="60">
        <v>1000000</v>
      </c>
      <c r="G17" s="60">
        <v>49917</v>
      </c>
      <c r="H17" s="60">
        <v>132291</v>
      </c>
      <c r="I17" s="60">
        <v>119619</v>
      </c>
      <c r="J17" s="60">
        <v>301827</v>
      </c>
      <c r="K17" s="60">
        <v>0</v>
      </c>
      <c r="L17" s="60">
        <v>148062</v>
      </c>
      <c r="M17" s="60">
        <v>280587</v>
      </c>
      <c r="N17" s="60">
        <v>428649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730476</v>
      </c>
      <c r="X17" s="60">
        <v>499998</v>
      </c>
      <c r="Y17" s="60">
        <v>230478</v>
      </c>
      <c r="Z17" s="140">
        <v>46.1</v>
      </c>
      <c r="AA17" s="155">
        <v>1000000</v>
      </c>
    </row>
    <row r="18" spans="1:27" ht="12.75">
      <c r="A18" s="183" t="s">
        <v>114</v>
      </c>
      <c r="B18" s="182"/>
      <c r="C18" s="155">
        <v>603997</v>
      </c>
      <c r="D18" s="155">
        <v>0</v>
      </c>
      <c r="E18" s="156">
        <v>3000000</v>
      </c>
      <c r="F18" s="60">
        <v>3000000</v>
      </c>
      <c r="G18" s="60">
        <v>329597</v>
      </c>
      <c r="H18" s="60">
        <v>339037</v>
      </c>
      <c r="I18" s="60">
        <v>263930</v>
      </c>
      <c r="J18" s="60">
        <v>932564</v>
      </c>
      <c r="K18" s="60">
        <v>0</v>
      </c>
      <c r="L18" s="60">
        <v>407520</v>
      </c>
      <c r="M18" s="60">
        <v>731522</v>
      </c>
      <c r="N18" s="60">
        <v>1139042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2071606</v>
      </c>
      <c r="X18" s="60">
        <v>1500000</v>
      </c>
      <c r="Y18" s="60">
        <v>571606</v>
      </c>
      <c r="Z18" s="140">
        <v>38.11</v>
      </c>
      <c r="AA18" s="155">
        <v>3000000</v>
      </c>
    </row>
    <row r="19" spans="1:27" ht="12.75">
      <c r="A19" s="181" t="s">
        <v>34</v>
      </c>
      <c r="B19" s="185"/>
      <c r="C19" s="155">
        <v>227313356</v>
      </c>
      <c r="D19" s="155">
        <v>0</v>
      </c>
      <c r="E19" s="156">
        <v>238283597</v>
      </c>
      <c r="F19" s="60">
        <v>238283597</v>
      </c>
      <c r="G19" s="60">
        <v>97653000</v>
      </c>
      <c r="H19" s="60">
        <v>2028000</v>
      </c>
      <c r="I19" s="60">
        <v>0</v>
      </c>
      <c r="J19" s="60">
        <v>99681000</v>
      </c>
      <c r="K19" s="60">
        <v>0</v>
      </c>
      <c r="L19" s="60">
        <v>0</v>
      </c>
      <c r="M19" s="60">
        <v>70926000</v>
      </c>
      <c r="N19" s="60">
        <v>70926000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170607000</v>
      </c>
      <c r="X19" s="60">
        <v>119142000</v>
      </c>
      <c r="Y19" s="60">
        <v>51465000</v>
      </c>
      <c r="Z19" s="140">
        <v>43.2</v>
      </c>
      <c r="AA19" s="155">
        <v>238283597</v>
      </c>
    </row>
    <row r="20" spans="1:27" ht="12.75">
      <c r="A20" s="181" t="s">
        <v>35</v>
      </c>
      <c r="B20" s="185"/>
      <c r="C20" s="155">
        <v>684761</v>
      </c>
      <c r="D20" s="155">
        <v>0</v>
      </c>
      <c r="E20" s="156">
        <v>700000</v>
      </c>
      <c r="F20" s="54">
        <v>700000</v>
      </c>
      <c r="G20" s="54">
        <v>154082</v>
      </c>
      <c r="H20" s="54">
        <v>103885</v>
      </c>
      <c r="I20" s="54">
        <v>105612</v>
      </c>
      <c r="J20" s="54">
        <v>363579</v>
      </c>
      <c r="K20" s="54">
        <v>0</v>
      </c>
      <c r="L20" s="54">
        <v>96144</v>
      </c>
      <c r="M20" s="54">
        <v>161826</v>
      </c>
      <c r="N20" s="54">
        <v>257970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621549</v>
      </c>
      <c r="X20" s="54">
        <v>349998</v>
      </c>
      <c r="Y20" s="54">
        <v>271551</v>
      </c>
      <c r="Z20" s="184">
        <v>77.59</v>
      </c>
      <c r="AA20" s="130">
        <v>700000</v>
      </c>
    </row>
    <row r="21" spans="1:27" ht="12.75">
      <c r="A21" s="181" t="s">
        <v>115</v>
      </c>
      <c r="B21" s="185"/>
      <c r="C21" s="155">
        <v>205438</v>
      </c>
      <c r="D21" s="155">
        <v>0</v>
      </c>
      <c r="E21" s="156">
        <v>250000</v>
      </c>
      <c r="F21" s="60">
        <v>250000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124998</v>
      </c>
      <c r="Y21" s="60">
        <v>-124998</v>
      </c>
      <c r="Z21" s="140">
        <v>-100</v>
      </c>
      <c r="AA21" s="155">
        <v>250000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271923977</v>
      </c>
      <c r="D22" s="188">
        <f>SUM(D5:D21)</f>
        <v>0</v>
      </c>
      <c r="E22" s="189">
        <f t="shared" si="0"/>
        <v>288507095</v>
      </c>
      <c r="F22" s="190">
        <f t="shared" si="0"/>
        <v>288507095</v>
      </c>
      <c r="G22" s="190">
        <f t="shared" si="0"/>
        <v>98722308</v>
      </c>
      <c r="H22" s="190">
        <f t="shared" si="0"/>
        <v>3281280</v>
      </c>
      <c r="I22" s="190">
        <f t="shared" si="0"/>
        <v>1057846</v>
      </c>
      <c r="J22" s="190">
        <f t="shared" si="0"/>
        <v>103061434</v>
      </c>
      <c r="K22" s="190">
        <f t="shared" si="0"/>
        <v>0</v>
      </c>
      <c r="L22" s="190">
        <f t="shared" si="0"/>
        <v>898560</v>
      </c>
      <c r="M22" s="190">
        <f t="shared" si="0"/>
        <v>77672647</v>
      </c>
      <c r="N22" s="190">
        <f t="shared" si="0"/>
        <v>78571207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181632641</v>
      </c>
      <c r="X22" s="190">
        <f t="shared" si="0"/>
        <v>144253542</v>
      </c>
      <c r="Y22" s="190">
        <f t="shared" si="0"/>
        <v>37379099</v>
      </c>
      <c r="Z22" s="191">
        <f>+IF(X22&lt;&gt;0,+(Y22/X22)*100,0)</f>
        <v>25.91208401662678</v>
      </c>
      <c r="AA22" s="188">
        <f>SUM(AA5:AA21)</f>
        <v>288507095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31017428</v>
      </c>
      <c r="D25" s="155">
        <v>0</v>
      </c>
      <c r="E25" s="156">
        <v>189390760</v>
      </c>
      <c r="F25" s="60">
        <v>189390760</v>
      </c>
      <c r="G25" s="60">
        <v>14101531</v>
      </c>
      <c r="H25" s="60">
        <v>13188809</v>
      </c>
      <c r="I25" s="60">
        <v>24072732</v>
      </c>
      <c r="J25" s="60">
        <v>51363072</v>
      </c>
      <c r="K25" s="60">
        <v>0</v>
      </c>
      <c r="L25" s="60">
        <v>12886313</v>
      </c>
      <c r="M25" s="60">
        <v>13076670</v>
      </c>
      <c r="N25" s="60">
        <v>25962983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77326055</v>
      </c>
      <c r="X25" s="60">
        <v>94695378</v>
      </c>
      <c r="Y25" s="60">
        <v>-17369323</v>
      </c>
      <c r="Z25" s="140">
        <v>-18.34</v>
      </c>
      <c r="AA25" s="155">
        <v>189390760</v>
      </c>
    </row>
    <row r="26" spans="1:27" ht="12.75">
      <c r="A26" s="183" t="s">
        <v>38</v>
      </c>
      <c r="B26" s="182"/>
      <c r="C26" s="155">
        <v>25800375</v>
      </c>
      <c r="D26" s="155">
        <v>0</v>
      </c>
      <c r="E26" s="156">
        <v>29096945</v>
      </c>
      <c r="F26" s="60">
        <v>29096945</v>
      </c>
      <c r="G26" s="60">
        <v>2694930</v>
      </c>
      <c r="H26" s="60">
        <v>2866434</v>
      </c>
      <c r="I26" s="60">
        <v>3068064</v>
      </c>
      <c r="J26" s="60">
        <v>8629428</v>
      </c>
      <c r="K26" s="60">
        <v>0</v>
      </c>
      <c r="L26" s="60">
        <v>2688331</v>
      </c>
      <c r="M26" s="60">
        <v>2684203</v>
      </c>
      <c r="N26" s="60">
        <v>5372534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14001962</v>
      </c>
      <c r="X26" s="60">
        <v>14695206</v>
      </c>
      <c r="Y26" s="60">
        <v>-693244</v>
      </c>
      <c r="Z26" s="140">
        <v>-4.72</v>
      </c>
      <c r="AA26" s="155">
        <v>29096945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28961000</v>
      </c>
      <c r="F27" s="60">
        <v>28961000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14480502</v>
      </c>
      <c r="Y27" s="60">
        <v>-14480502</v>
      </c>
      <c r="Z27" s="140">
        <v>-100</v>
      </c>
      <c r="AA27" s="155">
        <v>28961000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112814000</v>
      </c>
      <c r="F28" s="60">
        <v>112814000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56407002</v>
      </c>
      <c r="Y28" s="60">
        <v>-56407002</v>
      </c>
      <c r="Z28" s="140">
        <v>-100</v>
      </c>
      <c r="AA28" s="155">
        <v>112814000</v>
      </c>
    </row>
    <row r="29" spans="1:27" ht="12.75">
      <c r="A29" s="183" t="s">
        <v>40</v>
      </c>
      <c r="B29" s="182"/>
      <c r="C29" s="155">
        <v>1526577</v>
      </c>
      <c r="D29" s="155">
        <v>0</v>
      </c>
      <c r="E29" s="156">
        <v>30000</v>
      </c>
      <c r="F29" s="60">
        <v>30000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15000</v>
      </c>
      <c r="Y29" s="60">
        <v>-15000</v>
      </c>
      <c r="Z29" s="140">
        <v>-100</v>
      </c>
      <c r="AA29" s="155">
        <v>30000</v>
      </c>
    </row>
    <row r="30" spans="1:27" ht="12.75">
      <c r="A30" s="183" t="s">
        <v>119</v>
      </c>
      <c r="B30" s="182"/>
      <c r="C30" s="155">
        <v>3804310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2292766</v>
      </c>
      <c r="D31" s="155">
        <v>0</v>
      </c>
      <c r="E31" s="156">
        <v>0</v>
      </c>
      <c r="F31" s="60">
        <v>0</v>
      </c>
      <c r="G31" s="60">
        <v>0</v>
      </c>
      <c r="H31" s="60">
        <v>609</v>
      </c>
      <c r="I31" s="60">
        <v>0</v>
      </c>
      <c r="J31" s="60">
        <v>609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609</v>
      </c>
      <c r="X31" s="60"/>
      <c r="Y31" s="60">
        <v>609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17744384</v>
      </c>
      <c r="D32" s="155">
        <v>0</v>
      </c>
      <c r="E32" s="156">
        <v>20510208</v>
      </c>
      <c r="F32" s="60">
        <v>20510208</v>
      </c>
      <c r="G32" s="60">
        <v>0</v>
      </c>
      <c r="H32" s="60">
        <v>583363</v>
      </c>
      <c r="I32" s="60">
        <v>1884495</v>
      </c>
      <c r="J32" s="60">
        <v>2467858</v>
      </c>
      <c r="K32" s="60">
        <v>0</v>
      </c>
      <c r="L32" s="60">
        <v>2615227</v>
      </c>
      <c r="M32" s="60">
        <v>4418443</v>
      </c>
      <c r="N32" s="60">
        <v>7033670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9501528</v>
      </c>
      <c r="X32" s="60">
        <v>10255104</v>
      </c>
      <c r="Y32" s="60">
        <v>-753576</v>
      </c>
      <c r="Z32" s="140">
        <v>-7.35</v>
      </c>
      <c r="AA32" s="155">
        <v>20510208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12000000</v>
      </c>
      <c r="F33" s="60">
        <v>12000000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6000000</v>
      </c>
      <c r="Y33" s="60">
        <v>-6000000</v>
      </c>
      <c r="Z33" s="140">
        <v>-100</v>
      </c>
      <c r="AA33" s="155">
        <v>12000000</v>
      </c>
    </row>
    <row r="34" spans="1:27" ht="12.75">
      <c r="A34" s="183" t="s">
        <v>43</v>
      </c>
      <c r="B34" s="182"/>
      <c r="C34" s="155">
        <v>22124064</v>
      </c>
      <c r="D34" s="155">
        <v>0</v>
      </c>
      <c r="E34" s="156">
        <v>31763244</v>
      </c>
      <c r="F34" s="60">
        <v>31763244</v>
      </c>
      <c r="G34" s="60">
        <v>3932557</v>
      </c>
      <c r="H34" s="60">
        <v>98071</v>
      </c>
      <c r="I34" s="60">
        <v>707397</v>
      </c>
      <c r="J34" s="60">
        <v>4738025</v>
      </c>
      <c r="K34" s="60">
        <v>0</v>
      </c>
      <c r="L34" s="60">
        <v>1563894</v>
      </c>
      <c r="M34" s="60">
        <v>4025641</v>
      </c>
      <c r="N34" s="60">
        <v>5589535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10327560</v>
      </c>
      <c r="X34" s="60">
        <v>15734886</v>
      </c>
      <c r="Y34" s="60">
        <v>-5407326</v>
      </c>
      <c r="Z34" s="140">
        <v>-34.37</v>
      </c>
      <c r="AA34" s="155">
        <v>31763244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104309904</v>
      </c>
      <c r="D36" s="188">
        <f>SUM(D25:D35)</f>
        <v>0</v>
      </c>
      <c r="E36" s="189">
        <f t="shared" si="1"/>
        <v>424566157</v>
      </c>
      <c r="F36" s="190">
        <f t="shared" si="1"/>
        <v>424566157</v>
      </c>
      <c r="G36" s="190">
        <f t="shared" si="1"/>
        <v>20729018</v>
      </c>
      <c r="H36" s="190">
        <f t="shared" si="1"/>
        <v>16737286</v>
      </c>
      <c r="I36" s="190">
        <f t="shared" si="1"/>
        <v>29732688</v>
      </c>
      <c r="J36" s="190">
        <f t="shared" si="1"/>
        <v>67198992</v>
      </c>
      <c r="K36" s="190">
        <f t="shared" si="1"/>
        <v>0</v>
      </c>
      <c r="L36" s="190">
        <f t="shared" si="1"/>
        <v>19753765</v>
      </c>
      <c r="M36" s="190">
        <f t="shared" si="1"/>
        <v>24204957</v>
      </c>
      <c r="N36" s="190">
        <f t="shared" si="1"/>
        <v>43958722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111157714</v>
      </c>
      <c r="X36" s="190">
        <f t="shared" si="1"/>
        <v>212283078</v>
      </c>
      <c r="Y36" s="190">
        <f t="shared" si="1"/>
        <v>-101125364</v>
      </c>
      <c r="Z36" s="191">
        <f>+IF(X36&lt;&gt;0,+(Y36/X36)*100,0)</f>
        <v>-47.63703492183207</v>
      </c>
      <c r="AA36" s="188">
        <f>SUM(AA25:AA35)</f>
        <v>424566157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167614073</v>
      </c>
      <c r="D38" s="199">
        <f>+D22-D36</f>
        <v>0</v>
      </c>
      <c r="E38" s="200">
        <f t="shared" si="2"/>
        <v>-136059062</v>
      </c>
      <c r="F38" s="106">
        <f t="shared" si="2"/>
        <v>-136059062</v>
      </c>
      <c r="G38" s="106">
        <f t="shared" si="2"/>
        <v>77993290</v>
      </c>
      <c r="H38" s="106">
        <f t="shared" si="2"/>
        <v>-13456006</v>
      </c>
      <c r="I38" s="106">
        <f t="shared" si="2"/>
        <v>-28674842</v>
      </c>
      <c r="J38" s="106">
        <f t="shared" si="2"/>
        <v>35862442</v>
      </c>
      <c r="K38" s="106">
        <f t="shared" si="2"/>
        <v>0</v>
      </c>
      <c r="L38" s="106">
        <f t="shared" si="2"/>
        <v>-18855205</v>
      </c>
      <c r="M38" s="106">
        <f t="shared" si="2"/>
        <v>53467690</v>
      </c>
      <c r="N38" s="106">
        <f t="shared" si="2"/>
        <v>34612485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70474927</v>
      </c>
      <c r="X38" s="106">
        <f>IF(F22=F36,0,X22-X36)</f>
        <v>-68029536</v>
      </c>
      <c r="Y38" s="106">
        <f t="shared" si="2"/>
        <v>138504463</v>
      </c>
      <c r="Z38" s="201">
        <f>+IF(X38&lt;&gt;0,+(Y38/X38)*100,0)</f>
        <v>-203.59460190938245</v>
      </c>
      <c r="AA38" s="199">
        <f>+AA22-AA36</f>
        <v>-136059062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71584000</v>
      </c>
      <c r="F39" s="60">
        <v>71584000</v>
      </c>
      <c r="G39" s="60">
        <v>0</v>
      </c>
      <c r="H39" s="60">
        <v>3389875</v>
      </c>
      <c r="I39" s="60">
        <v>3204559</v>
      </c>
      <c r="J39" s="60">
        <v>6594434</v>
      </c>
      <c r="K39" s="60">
        <v>0</v>
      </c>
      <c r="L39" s="60">
        <v>6784000</v>
      </c>
      <c r="M39" s="60">
        <v>8006810</v>
      </c>
      <c r="N39" s="60">
        <v>14790810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21385244</v>
      </c>
      <c r="X39" s="60">
        <v>35792202</v>
      </c>
      <c r="Y39" s="60">
        <v>-14406958</v>
      </c>
      <c r="Z39" s="140">
        <v>-40.25</v>
      </c>
      <c r="AA39" s="155">
        <v>71584000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167614073</v>
      </c>
      <c r="D42" s="206">
        <f>SUM(D38:D41)</f>
        <v>0</v>
      </c>
      <c r="E42" s="207">
        <f t="shared" si="3"/>
        <v>-64475062</v>
      </c>
      <c r="F42" s="88">
        <f t="shared" si="3"/>
        <v>-64475062</v>
      </c>
      <c r="G42" s="88">
        <f t="shared" si="3"/>
        <v>77993290</v>
      </c>
      <c r="H42" s="88">
        <f t="shared" si="3"/>
        <v>-10066131</v>
      </c>
      <c r="I42" s="88">
        <f t="shared" si="3"/>
        <v>-25470283</v>
      </c>
      <c r="J42" s="88">
        <f t="shared" si="3"/>
        <v>42456876</v>
      </c>
      <c r="K42" s="88">
        <f t="shared" si="3"/>
        <v>0</v>
      </c>
      <c r="L42" s="88">
        <f t="shared" si="3"/>
        <v>-12071205</v>
      </c>
      <c r="M42" s="88">
        <f t="shared" si="3"/>
        <v>61474500</v>
      </c>
      <c r="N42" s="88">
        <f t="shared" si="3"/>
        <v>49403295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91860171</v>
      </c>
      <c r="X42" s="88">
        <f t="shared" si="3"/>
        <v>-32237334</v>
      </c>
      <c r="Y42" s="88">
        <f t="shared" si="3"/>
        <v>124097505</v>
      </c>
      <c r="Z42" s="208">
        <f>+IF(X42&lt;&gt;0,+(Y42/X42)*100,0)</f>
        <v>-384.94965185396535</v>
      </c>
      <c r="AA42" s="206">
        <f>SUM(AA38:AA41)</f>
        <v>-64475062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167614073</v>
      </c>
      <c r="D44" s="210">
        <f>+D42-D43</f>
        <v>0</v>
      </c>
      <c r="E44" s="211">
        <f t="shared" si="4"/>
        <v>-64475062</v>
      </c>
      <c r="F44" s="77">
        <f t="shared" si="4"/>
        <v>-64475062</v>
      </c>
      <c r="G44" s="77">
        <f t="shared" si="4"/>
        <v>77993290</v>
      </c>
      <c r="H44" s="77">
        <f t="shared" si="4"/>
        <v>-10066131</v>
      </c>
      <c r="I44" s="77">
        <f t="shared" si="4"/>
        <v>-25470283</v>
      </c>
      <c r="J44" s="77">
        <f t="shared" si="4"/>
        <v>42456876</v>
      </c>
      <c r="K44" s="77">
        <f t="shared" si="4"/>
        <v>0</v>
      </c>
      <c r="L44" s="77">
        <f t="shared" si="4"/>
        <v>-12071205</v>
      </c>
      <c r="M44" s="77">
        <f t="shared" si="4"/>
        <v>61474500</v>
      </c>
      <c r="N44" s="77">
        <f t="shared" si="4"/>
        <v>49403295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91860171</v>
      </c>
      <c r="X44" s="77">
        <f t="shared" si="4"/>
        <v>-32237334</v>
      </c>
      <c r="Y44" s="77">
        <f t="shared" si="4"/>
        <v>124097505</v>
      </c>
      <c r="Z44" s="212">
        <f>+IF(X44&lt;&gt;0,+(Y44/X44)*100,0)</f>
        <v>-384.94965185396535</v>
      </c>
      <c r="AA44" s="210">
        <f>+AA42-AA43</f>
        <v>-64475062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167614073</v>
      </c>
      <c r="D46" s="206">
        <f>SUM(D44:D45)</f>
        <v>0</v>
      </c>
      <c r="E46" s="207">
        <f t="shared" si="5"/>
        <v>-64475062</v>
      </c>
      <c r="F46" s="88">
        <f t="shared" si="5"/>
        <v>-64475062</v>
      </c>
      <c r="G46" s="88">
        <f t="shared" si="5"/>
        <v>77993290</v>
      </c>
      <c r="H46" s="88">
        <f t="shared" si="5"/>
        <v>-10066131</v>
      </c>
      <c r="I46" s="88">
        <f t="shared" si="5"/>
        <v>-25470283</v>
      </c>
      <c r="J46" s="88">
        <f t="shared" si="5"/>
        <v>42456876</v>
      </c>
      <c r="K46" s="88">
        <f t="shared" si="5"/>
        <v>0</v>
      </c>
      <c r="L46" s="88">
        <f t="shared" si="5"/>
        <v>-12071205</v>
      </c>
      <c r="M46" s="88">
        <f t="shared" si="5"/>
        <v>61474500</v>
      </c>
      <c r="N46" s="88">
        <f t="shared" si="5"/>
        <v>49403295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91860171</v>
      </c>
      <c r="X46" s="88">
        <f t="shared" si="5"/>
        <v>-32237334</v>
      </c>
      <c r="Y46" s="88">
        <f t="shared" si="5"/>
        <v>124097505</v>
      </c>
      <c r="Z46" s="208">
        <f>+IF(X46&lt;&gt;0,+(Y46/X46)*100,0)</f>
        <v>-384.94965185396535</v>
      </c>
      <c r="AA46" s="206">
        <f>SUM(AA44:AA45)</f>
        <v>-64475062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167614073</v>
      </c>
      <c r="D48" s="217">
        <f>SUM(D46:D47)</f>
        <v>0</v>
      </c>
      <c r="E48" s="218">
        <f t="shared" si="6"/>
        <v>-64475062</v>
      </c>
      <c r="F48" s="219">
        <f t="shared" si="6"/>
        <v>-64475062</v>
      </c>
      <c r="G48" s="219">
        <f t="shared" si="6"/>
        <v>77993290</v>
      </c>
      <c r="H48" s="220">
        <f t="shared" si="6"/>
        <v>-10066131</v>
      </c>
      <c r="I48" s="220">
        <f t="shared" si="6"/>
        <v>-25470283</v>
      </c>
      <c r="J48" s="220">
        <f t="shared" si="6"/>
        <v>42456876</v>
      </c>
      <c r="K48" s="220">
        <f t="shared" si="6"/>
        <v>0</v>
      </c>
      <c r="L48" s="220">
        <f t="shared" si="6"/>
        <v>-12071205</v>
      </c>
      <c r="M48" s="219">
        <f t="shared" si="6"/>
        <v>61474500</v>
      </c>
      <c r="N48" s="219">
        <f t="shared" si="6"/>
        <v>49403295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91860171</v>
      </c>
      <c r="X48" s="220">
        <f t="shared" si="6"/>
        <v>-32237334</v>
      </c>
      <c r="Y48" s="220">
        <f t="shared" si="6"/>
        <v>124097505</v>
      </c>
      <c r="Z48" s="221">
        <f>+IF(X48&lt;&gt;0,+(Y48/X48)*100,0)</f>
        <v>-384.94965185396535</v>
      </c>
      <c r="AA48" s="222">
        <f>SUM(AA46:AA47)</f>
        <v>-64475062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180621</v>
      </c>
      <c r="D5" s="153">
        <f>SUM(D6:D8)</f>
        <v>0</v>
      </c>
      <c r="E5" s="154">
        <f t="shared" si="0"/>
        <v>2160000</v>
      </c>
      <c r="F5" s="100">
        <f t="shared" si="0"/>
        <v>2160000</v>
      </c>
      <c r="G5" s="100">
        <f t="shared" si="0"/>
        <v>40517</v>
      </c>
      <c r="H5" s="100">
        <f t="shared" si="0"/>
        <v>0</v>
      </c>
      <c r="I5" s="100">
        <f t="shared" si="0"/>
        <v>0</v>
      </c>
      <c r="J5" s="100">
        <f t="shared" si="0"/>
        <v>40517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40517</v>
      </c>
      <c r="X5" s="100">
        <f t="shared" si="0"/>
        <v>0</v>
      </c>
      <c r="Y5" s="100">
        <f t="shared" si="0"/>
        <v>40517</v>
      </c>
      <c r="Z5" s="137">
        <f>+IF(X5&lt;&gt;0,+(Y5/X5)*100,0)</f>
        <v>0</v>
      </c>
      <c r="AA5" s="153">
        <f>SUM(AA6:AA8)</f>
        <v>2160000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180621</v>
      </c>
      <c r="D7" s="157"/>
      <c r="E7" s="158">
        <v>2160000</v>
      </c>
      <c r="F7" s="159">
        <v>2160000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2160000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40517</v>
      </c>
      <c r="H8" s="60"/>
      <c r="I8" s="60"/>
      <c r="J8" s="60">
        <v>40517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40517</v>
      </c>
      <c r="X8" s="60"/>
      <c r="Y8" s="60">
        <v>40517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695233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695233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17299511</v>
      </c>
      <c r="D15" s="153">
        <f>SUM(D16:D18)</f>
        <v>0</v>
      </c>
      <c r="E15" s="154">
        <f t="shared" si="2"/>
        <v>58284400</v>
      </c>
      <c r="F15" s="100">
        <f t="shared" si="2"/>
        <v>58284400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29142198</v>
      </c>
      <c r="Y15" s="100">
        <f t="shared" si="2"/>
        <v>-29142198</v>
      </c>
      <c r="Z15" s="137">
        <f>+IF(X15&lt;&gt;0,+(Y15/X15)*100,0)</f>
        <v>-100</v>
      </c>
      <c r="AA15" s="102">
        <f>SUM(AA16:AA18)</f>
        <v>58284400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17299511</v>
      </c>
      <c r="D17" s="155"/>
      <c r="E17" s="156">
        <v>58284400</v>
      </c>
      <c r="F17" s="60">
        <v>58284400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29142198</v>
      </c>
      <c r="Y17" s="60">
        <v>-29142198</v>
      </c>
      <c r="Z17" s="140">
        <v>-100</v>
      </c>
      <c r="AA17" s="62">
        <v>58284400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11140000</v>
      </c>
      <c r="F19" s="100">
        <f t="shared" si="3"/>
        <v>11140000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11140000</v>
      </c>
    </row>
    <row r="20" spans="1:27" ht="12.75">
      <c r="A20" s="138" t="s">
        <v>89</v>
      </c>
      <c r="B20" s="136"/>
      <c r="C20" s="155"/>
      <c r="D20" s="155"/>
      <c r="E20" s="156">
        <v>11140000</v>
      </c>
      <c r="F20" s="60">
        <v>11140000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11140000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>
        <v>183410</v>
      </c>
      <c r="M24" s="100"/>
      <c r="N24" s="100">
        <v>183410</v>
      </c>
      <c r="O24" s="100"/>
      <c r="P24" s="100"/>
      <c r="Q24" s="100"/>
      <c r="R24" s="100"/>
      <c r="S24" s="100"/>
      <c r="T24" s="100"/>
      <c r="U24" s="100"/>
      <c r="V24" s="100"/>
      <c r="W24" s="100">
        <v>183410</v>
      </c>
      <c r="X24" s="100"/>
      <c r="Y24" s="100">
        <v>183410</v>
      </c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18175365</v>
      </c>
      <c r="D25" s="217">
        <f>+D5+D9+D15+D19+D24</f>
        <v>0</v>
      </c>
      <c r="E25" s="230">
        <f t="shared" si="4"/>
        <v>71584400</v>
      </c>
      <c r="F25" s="219">
        <f t="shared" si="4"/>
        <v>71584400</v>
      </c>
      <c r="G25" s="219">
        <f t="shared" si="4"/>
        <v>40517</v>
      </c>
      <c r="H25" s="219">
        <f t="shared" si="4"/>
        <v>0</v>
      </c>
      <c r="I25" s="219">
        <f t="shared" si="4"/>
        <v>0</v>
      </c>
      <c r="J25" s="219">
        <f t="shared" si="4"/>
        <v>40517</v>
      </c>
      <c r="K25" s="219">
        <f t="shared" si="4"/>
        <v>0</v>
      </c>
      <c r="L25" s="219">
        <f t="shared" si="4"/>
        <v>183410</v>
      </c>
      <c r="M25" s="219">
        <f t="shared" si="4"/>
        <v>0</v>
      </c>
      <c r="N25" s="219">
        <f t="shared" si="4"/>
        <v>183410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223927</v>
      </c>
      <c r="X25" s="219">
        <f t="shared" si="4"/>
        <v>29142198</v>
      </c>
      <c r="Y25" s="219">
        <f t="shared" si="4"/>
        <v>-28918271</v>
      </c>
      <c r="Z25" s="231">
        <f>+IF(X25&lt;&gt;0,+(Y25/X25)*100,0)</f>
        <v>-99.2316056599437</v>
      </c>
      <c r="AA25" s="232">
        <f>+AA5+AA9+AA15+AA19+AA24</f>
        <v>71584400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18175365</v>
      </c>
      <c r="D28" s="155"/>
      <c r="E28" s="156">
        <v>71584400</v>
      </c>
      <c r="F28" s="60">
        <v>71584400</v>
      </c>
      <c r="G28" s="60">
        <v>40517</v>
      </c>
      <c r="H28" s="60"/>
      <c r="I28" s="60"/>
      <c r="J28" s="60">
        <v>40517</v>
      </c>
      <c r="K28" s="60"/>
      <c r="L28" s="60">
        <v>183410</v>
      </c>
      <c r="M28" s="60"/>
      <c r="N28" s="60">
        <v>183410</v>
      </c>
      <c r="O28" s="60"/>
      <c r="P28" s="60"/>
      <c r="Q28" s="60"/>
      <c r="R28" s="60"/>
      <c r="S28" s="60"/>
      <c r="T28" s="60"/>
      <c r="U28" s="60"/>
      <c r="V28" s="60"/>
      <c r="W28" s="60">
        <v>223927</v>
      </c>
      <c r="X28" s="60"/>
      <c r="Y28" s="60">
        <v>223927</v>
      </c>
      <c r="Z28" s="140"/>
      <c r="AA28" s="155">
        <v>71584400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18175365</v>
      </c>
      <c r="D32" s="210">
        <f>SUM(D28:D31)</f>
        <v>0</v>
      </c>
      <c r="E32" s="211">
        <f t="shared" si="5"/>
        <v>71584400</v>
      </c>
      <c r="F32" s="77">
        <f t="shared" si="5"/>
        <v>71584400</v>
      </c>
      <c r="G32" s="77">
        <f t="shared" si="5"/>
        <v>40517</v>
      </c>
      <c r="H32" s="77">
        <f t="shared" si="5"/>
        <v>0</v>
      </c>
      <c r="I32" s="77">
        <f t="shared" si="5"/>
        <v>0</v>
      </c>
      <c r="J32" s="77">
        <f t="shared" si="5"/>
        <v>40517</v>
      </c>
      <c r="K32" s="77">
        <f t="shared" si="5"/>
        <v>0</v>
      </c>
      <c r="L32" s="77">
        <f t="shared" si="5"/>
        <v>183410</v>
      </c>
      <c r="M32" s="77">
        <f t="shared" si="5"/>
        <v>0</v>
      </c>
      <c r="N32" s="77">
        <f t="shared" si="5"/>
        <v>183410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223927</v>
      </c>
      <c r="X32" s="77">
        <f t="shared" si="5"/>
        <v>0</v>
      </c>
      <c r="Y32" s="77">
        <f t="shared" si="5"/>
        <v>223927</v>
      </c>
      <c r="Z32" s="212">
        <f>+IF(X32&lt;&gt;0,+(Y32/X32)*100,0)</f>
        <v>0</v>
      </c>
      <c r="AA32" s="79">
        <f>SUM(AA28:AA31)</f>
        <v>71584400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18175365</v>
      </c>
      <c r="D36" s="222">
        <f>SUM(D32:D35)</f>
        <v>0</v>
      </c>
      <c r="E36" s="218">
        <f t="shared" si="6"/>
        <v>71584400</v>
      </c>
      <c r="F36" s="220">
        <f t="shared" si="6"/>
        <v>71584400</v>
      </c>
      <c r="G36" s="220">
        <f t="shared" si="6"/>
        <v>40517</v>
      </c>
      <c r="H36" s="220">
        <f t="shared" si="6"/>
        <v>0</v>
      </c>
      <c r="I36" s="220">
        <f t="shared" si="6"/>
        <v>0</v>
      </c>
      <c r="J36" s="220">
        <f t="shared" si="6"/>
        <v>40517</v>
      </c>
      <c r="K36" s="220">
        <f t="shared" si="6"/>
        <v>0</v>
      </c>
      <c r="L36" s="220">
        <f t="shared" si="6"/>
        <v>183410</v>
      </c>
      <c r="M36" s="220">
        <f t="shared" si="6"/>
        <v>0</v>
      </c>
      <c r="N36" s="220">
        <f t="shared" si="6"/>
        <v>183410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223927</v>
      </c>
      <c r="X36" s="220">
        <f t="shared" si="6"/>
        <v>0</v>
      </c>
      <c r="Y36" s="220">
        <f t="shared" si="6"/>
        <v>223927</v>
      </c>
      <c r="Z36" s="221">
        <f>+IF(X36&lt;&gt;0,+(Y36/X36)*100,0)</f>
        <v>0</v>
      </c>
      <c r="AA36" s="239">
        <f>SUM(AA32:AA35)</f>
        <v>71584400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27681944</v>
      </c>
      <c r="D6" s="155"/>
      <c r="E6" s="59">
        <v>6902981</v>
      </c>
      <c r="F6" s="60">
        <v>6902981</v>
      </c>
      <c r="G6" s="60">
        <v>111791055</v>
      </c>
      <c r="H6" s="60">
        <v>119747767</v>
      </c>
      <c r="I6" s="60">
        <v>79796647</v>
      </c>
      <c r="J6" s="60">
        <v>79796647</v>
      </c>
      <c r="K6" s="60"/>
      <c r="L6" s="60">
        <v>31340088</v>
      </c>
      <c r="M6" s="60">
        <v>75976245</v>
      </c>
      <c r="N6" s="60">
        <v>75976245</v>
      </c>
      <c r="O6" s="60"/>
      <c r="P6" s="60"/>
      <c r="Q6" s="60"/>
      <c r="R6" s="60"/>
      <c r="S6" s="60"/>
      <c r="T6" s="60"/>
      <c r="U6" s="60"/>
      <c r="V6" s="60"/>
      <c r="W6" s="60">
        <v>75976245</v>
      </c>
      <c r="X6" s="60">
        <v>3451491</v>
      </c>
      <c r="Y6" s="60">
        <v>72524754</v>
      </c>
      <c r="Z6" s="140">
        <v>2101.26</v>
      </c>
      <c r="AA6" s="62">
        <v>6902981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4663481</v>
      </c>
      <c r="D8" s="155"/>
      <c r="E8" s="59">
        <v>36345383</v>
      </c>
      <c r="F8" s="60">
        <v>36345383</v>
      </c>
      <c r="G8" s="60">
        <v>121399185</v>
      </c>
      <c r="H8" s="60">
        <v>121399185</v>
      </c>
      <c r="I8" s="60">
        <v>121399185</v>
      </c>
      <c r="J8" s="60">
        <v>121399185</v>
      </c>
      <c r="K8" s="60"/>
      <c r="L8" s="60">
        <v>121399185</v>
      </c>
      <c r="M8" s="60">
        <v>131348882</v>
      </c>
      <c r="N8" s="60">
        <v>131348882</v>
      </c>
      <c r="O8" s="60"/>
      <c r="P8" s="60"/>
      <c r="Q8" s="60"/>
      <c r="R8" s="60"/>
      <c r="S8" s="60"/>
      <c r="T8" s="60"/>
      <c r="U8" s="60"/>
      <c r="V8" s="60"/>
      <c r="W8" s="60">
        <v>131348882</v>
      </c>
      <c r="X8" s="60">
        <v>18172692</v>
      </c>
      <c r="Y8" s="60">
        <v>113176190</v>
      </c>
      <c r="Z8" s="140">
        <v>622.78</v>
      </c>
      <c r="AA8" s="62">
        <v>36345383</v>
      </c>
    </row>
    <row r="9" spans="1:27" ht="12.75">
      <c r="A9" s="249" t="s">
        <v>146</v>
      </c>
      <c r="B9" s="182"/>
      <c r="C9" s="155">
        <v>19038425</v>
      </c>
      <c r="D9" s="155"/>
      <c r="E9" s="59">
        <v>6096192</v>
      </c>
      <c r="F9" s="60">
        <v>6096192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3048096</v>
      </c>
      <c r="Y9" s="60">
        <v>-3048096</v>
      </c>
      <c r="Z9" s="140">
        <v>-100</v>
      </c>
      <c r="AA9" s="62">
        <v>6096192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4898141</v>
      </c>
      <c r="D11" s="155"/>
      <c r="E11" s="59">
        <v>9910454</v>
      </c>
      <c r="F11" s="60">
        <v>9910454</v>
      </c>
      <c r="G11" s="60">
        <v>4898141</v>
      </c>
      <c r="H11" s="60">
        <v>9910454</v>
      </c>
      <c r="I11" s="60">
        <v>4898141</v>
      </c>
      <c r="J11" s="60">
        <v>4898141</v>
      </c>
      <c r="K11" s="60"/>
      <c r="L11" s="60">
        <v>4898141</v>
      </c>
      <c r="M11" s="60">
        <v>4898141</v>
      </c>
      <c r="N11" s="60">
        <v>4898141</v>
      </c>
      <c r="O11" s="60"/>
      <c r="P11" s="60"/>
      <c r="Q11" s="60"/>
      <c r="R11" s="60"/>
      <c r="S11" s="60"/>
      <c r="T11" s="60"/>
      <c r="U11" s="60"/>
      <c r="V11" s="60"/>
      <c r="W11" s="60">
        <v>4898141</v>
      </c>
      <c r="X11" s="60">
        <v>4955227</v>
      </c>
      <c r="Y11" s="60">
        <v>-57086</v>
      </c>
      <c r="Z11" s="140">
        <v>-1.15</v>
      </c>
      <c r="AA11" s="62">
        <v>9910454</v>
      </c>
    </row>
    <row r="12" spans="1:27" ht="12.75">
      <c r="A12" s="250" t="s">
        <v>56</v>
      </c>
      <c r="B12" s="251"/>
      <c r="C12" s="168">
        <f aca="true" t="shared" si="0" ref="C12:Y12">SUM(C6:C11)</f>
        <v>56281991</v>
      </c>
      <c r="D12" s="168">
        <f>SUM(D6:D11)</f>
        <v>0</v>
      </c>
      <c r="E12" s="72">
        <f t="shared" si="0"/>
        <v>59255010</v>
      </c>
      <c r="F12" s="73">
        <f t="shared" si="0"/>
        <v>59255010</v>
      </c>
      <c r="G12" s="73">
        <f t="shared" si="0"/>
        <v>238088381</v>
      </c>
      <c r="H12" s="73">
        <f t="shared" si="0"/>
        <v>251057406</v>
      </c>
      <c r="I12" s="73">
        <f t="shared" si="0"/>
        <v>206093973</v>
      </c>
      <c r="J12" s="73">
        <f t="shared" si="0"/>
        <v>206093973</v>
      </c>
      <c r="K12" s="73">
        <f t="shared" si="0"/>
        <v>0</v>
      </c>
      <c r="L12" s="73">
        <f t="shared" si="0"/>
        <v>157637414</v>
      </c>
      <c r="M12" s="73">
        <f t="shared" si="0"/>
        <v>212223268</v>
      </c>
      <c r="N12" s="73">
        <f t="shared" si="0"/>
        <v>212223268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212223268</v>
      </c>
      <c r="X12" s="73">
        <f t="shared" si="0"/>
        <v>29627506</v>
      </c>
      <c r="Y12" s="73">
        <f t="shared" si="0"/>
        <v>182595762</v>
      </c>
      <c r="Z12" s="170">
        <f>+IF(X12&lt;&gt;0,+(Y12/X12)*100,0)</f>
        <v>616.3048688607134</v>
      </c>
      <c r="AA12" s="74">
        <f>SUM(AA6:AA11)</f>
        <v>59255010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421615983</v>
      </c>
      <c r="D17" s="155"/>
      <c r="E17" s="59">
        <v>4985152</v>
      </c>
      <c r="F17" s="60">
        <v>4985152</v>
      </c>
      <c r="G17" s="60">
        <v>4985152</v>
      </c>
      <c r="H17" s="60">
        <v>4985152</v>
      </c>
      <c r="I17" s="60">
        <v>418950611</v>
      </c>
      <c r="J17" s="60">
        <v>418950611</v>
      </c>
      <c r="K17" s="60"/>
      <c r="L17" s="60">
        <v>418950611</v>
      </c>
      <c r="M17" s="60">
        <v>418950611</v>
      </c>
      <c r="N17" s="60">
        <v>418950611</v>
      </c>
      <c r="O17" s="60"/>
      <c r="P17" s="60"/>
      <c r="Q17" s="60"/>
      <c r="R17" s="60"/>
      <c r="S17" s="60"/>
      <c r="T17" s="60"/>
      <c r="U17" s="60"/>
      <c r="V17" s="60"/>
      <c r="W17" s="60">
        <v>418950611</v>
      </c>
      <c r="X17" s="60">
        <v>2492576</v>
      </c>
      <c r="Y17" s="60">
        <v>416458035</v>
      </c>
      <c r="Z17" s="140">
        <v>16707.94</v>
      </c>
      <c r="AA17" s="62">
        <v>4985152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1550892242</v>
      </c>
      <c r="D19" s="155"/>
      <c r="E19" s="59">
        <v>918894199</v>
      </c>
      <c r="F19" s="60">
        <v>918894199</v>
      </c>
      <c r="G19" s="60">
        <v>870255672</v>
      </c>
      <c r="H19" s="60">
        <v>870255672</v>
      </c>
      <c r="I19" s="60">
        <v>1543873815</v>
      </c>
      <c r="J19" s="60">
        <v>1543873815</v>
      </c>
      <c r="K19" s="60"/>
      <c r="L19" s="60">
        <v>885269252</v>
      </c>
      <c r="M19" s="60">
        <v>891352993</v>
      </c>
      <c r="N19" s="60">
        <v>891352993</v>
      </c>
      <c r="O19" s="60"/>
      <c r="P19" s="60"/>
      <c r="Q19" s="60"/>
      <c r="R19" s="60"/>
      <c r="S19" s="60"/>
      <c r="T19" s="60"/>
      <c r="U19" s="60"/>
      <c r="V19" s="60"/>
      <c r="W19" s="60">
        <v>891352993</v>
      </c>
      <c r="X19" s="60">
        <v>459447100</v>
      </c>
      <c r="Y19" s="60">
        <v>431905893</v>
      </c>
      <c r="Z19" s="140">
        <v>94.01</v>
      </c>
      <c r="AA19" s="62">
        <v>918894199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1972508225</v>
      </c>
      <c r="D24" s="168">
        <f>SUM(D15:D23)</f>
        <v>0</v>
      </c>
      <c r="E24" s="76">
        <f t="shared" si="1"/>
        <v>923879351</v>
      </c>
      <c r="F24" s="77">
        <f t="shared" si="1"/>
        <v>923879351</v>
      </c>
      <c r="G24" s="77">
        <f t="shared" si="1"/>
        <v>875240824</v>
      </c>
      <c r="H24" s="77">
        <f t="shared" si="1"/>
        <v>875240824</v>
      </c>
      <c r="I24" s="77">
        <f t="shared" si="1"/>
        <v>1962824426</v>
      </c>
      <c r="J24" s="77">
        <f t="shared" si="1"/>
        <v>1962824426</v>
      </c>
      <c r="K24" s="77">
        <f t="shared" si="1"/>
        <v>0</v>
      </c>
      <c r="L24" s="77">
        <f t="shared" si="1"/>
        <v>1304219863</v>
      </c>
      <c r="M24" s="77">
        <f t="shared" si="1"/>
        <v>1310303604</v>
      </c>
      <c r="N24" s="77">
        <f t="shared" si="1"/>
        <v>1310303604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1310303604</v>
      </c>
      <c r="X24" s="77">
        <f t="shared" si="1"/>
        <v>461939676</v>
      </c>
      <c r="Y24" s="77">
        <f t="shared" si="1"/>
        <v>848363928</v>
      </c>
      <c r="Z24" s="212">
        <f>+IF(X24&lt;&gt;0,+(Y24/X24)*100,0)</f>
        <v>183.65253561809226</v>
      </c>
      <c r="AA24" s="79">
        <f>SUM(AA15:AA23)</f>
        <v>923879351</v>
      </c>
    </row>
    <row r="25" spans="1:27" ht="12.75">
      <c r="A25" s="250" t="s">
        <v>159</v>
      </c>
      <c r="B25" s="251"/>
      <c r="C25" s="168">
        <f aca="true" t="shared" si="2" ref="C25:Y25">+C12+C24</f>
        <v>2028790216</v>
      </c>
      <c r="D25" s="168">
        <f>+D12+D24</f>
        <v>0</v>
      </c>
      <c r="E25" s="72">
        <f t="shared" si="2"/>
        <v>983134361</v>
      </c>
      <c r="F25" s="73">
        <f t="shared" si="2"/>
        <v>983134361</v>
      </c>
      <c r="G25" s="73">
        <f t="shared" si="2"/>
        <v>1113329205</v>
      </c>
      <c r="H25" s="73">
        <f t="shared" si="2"/>
        <v>1126298230</v>
      </c>
      <c r="I25" s="73">
        <f t="shared" si="2"/>
        <v>2168918399</v>
      </c>
      <c r="J25" s="73">
        <f t="shared" si="2"/>
        <v>2168918399</v>
      </c>
      <c r="K25" s="73">
        <f t="shared" si="2"/>
        <v>0</v>
      </c>
      <c r="L25" s="73">
        <f t="shared" si="2"/>
        <v>1461857277</v>
      </c>
      <c r="M25" s="73">
        <f t="shared" si="2"/>
        <v>1522526872</v>
      </c>
      <c r="N25" s="73">
        <f t="shared" si="2"/>
        <v>1522526872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1522526872</v>
      </c>
      <c r="X25" s="73">
        <f t="shared" si="2"/>
        <v>491567182</v>
      </c>
      <c r="Y25" s="73">
        <f t="shared" si="2"/>
        <v>1030959690</v>
      </c>
      <c r="Z25" s="170">
        <f>+IF(X25&lt;&gt;0,+(Y25/X25)*100,0)</f>
        <v>209.72915356257448</v>
      </c>
      <c r="AA25" s="74">
        <f>+AA12+AA24</f>
        <v>983134361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96612471</v>
      </c>
      <c r="D32" s="155"/>
      <c r="E32" s="59">
        <v>48231852</v>
      </c>
      <c r="F32" s="60">
        <v>48231852</v>
      </c>
      <c r="G32" s="60">
        <v>61065028</v>
      </c>
      <c r="H32" s="60">
        <v>61065028</v>
      </c>
      <c r="I32" s="60">
        <v>53735852</v>
      </c>
      <c r="J32" s="60">
        <v>53735852</v>
      </c>
      <c r="K32" s="60"/>
      <c r="L32" s="60">
        <v>40911235</v>
      </c>
      <c r="M32" s="60">
        <v>32606593</v>
      </c>
      <c r="N32" s="60">
        <v>32606593</v>
      </c>
      <c r="O32" s="60"/>
      <c r="P32" s="60"/>
      <c r="Q32" s="60"/>
      <c r="R32" s="60"/>
      <c r="S32" s="60"/>
      <c r="T32" s="60"/>
      <c r="U32" s="60"/>
      <c r="V32" s="60"/>
      <c r="W32" s="60">
        <v>32606593</v>
      </c>
      <c r="X32" s="60">
        <v>24115926</v>
      </c>
      <c r="Y32" s="60">
        <v>8490667</v>
      </c>
      <c r="Z32" s="140">
        <v>35.21</v>
      </c>
      <c r="AA32" s="62">
        <v>48231852</v>
      </c>
    </row>
    <row r="33" spans="1:27" ht="12.75">
      <c r="A33" s="249" t="s">
        <v>165</v>
      </c>
      <c r="B33" s="182"/>
      <c r="C33" s="155">
        <v>1571418</v>
      </c>
      <c r="D33" s="155"/>
      <c r="E33" s="59">
        <v>34464237</v>
      </c>
      <c r="F33" s="60">
        <v>34464237</v>
      </c>
      <c r="G33" s="60"/>
      <c r="H33" s="60">
        <v>34464231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17232119</v>
      </c>
      <c r="Y33" s="60">
        <v>-17232119</v>
      </c>
      <c r="Z33" s="140">
        <v>-100</v>
      </c>
      <c r="AA33" s="62">
        <v>34464237</v>
      </c>
    </row>
    <row r="34" spans="1:27" ht="12.75">
      <c r="A34" s="250" t="s">
        <v>58</v>
      </c>
      <c r="B34" s="251"/>
      <c r="C34" s="168">
        <f aca="true" t="shared" si="3" ref="C34:Y34">SUM(C29:C33)</f>
        <v>98183889</v>
      </c>
      <c r="D34" s="168">
        <f>SUM(D29:D33)</f>
        <v>0</v>
      </c>
      <c r="E34" s="72">
        <f t="shared" si="3"/>
        <v>82696089</v>
      </c>
      <c r="F34" s="73">
        <f t="shared" si="3"/>
        <v>82696089</v>
      </c>
      <c r="G34" s="73">
        <f t="shared" si="3"/>
        <v>61065028</v>
      </c>
      <c r="H34" s="73">
        <f t="shared" si="3"/>
        <v>95529259</v>
      </c>
      <c r="I34" s="73">
        <f t="shared" si="3"/>
        <v>53735852</v>
      </c>
      <c r="J34" s="73">
        <f t="shared" si="3"/>
        <v>53735852</v>
      </c>
      <c r="K34" s="73">
        <f t="shared" si="3"/>
        <v>0</v>
      </c>
      <c r="L34" s="73">
        <f t="shared" si="3"/>
        <v>40911235</v>
      </c>
      <c r="M34" s="73">
        <f t="shared" si="3"/>
        <v>32606593</v>
      </c>
      <c r="N34" s="73">
        <f t="shared" si="3"/>
        <v>32606593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32606593</v>
      </c>
      <c r="X34" s="73">
        <f t="shared" si="3"/>
        <v>41348045</v>
      </c>
      <c r="Y34" s="73">
        <f t="shared" si="3"/>
        <v>-8741452</v>
      </c>
      <c r="Z34" s="170">
        <f>+IF(X34&lt;&gt;0,+(Y34/X34)*100,0)</f>
        <v>-21.14114947877221</v>
      </c>
      <c r="AA34" s="74">
        <f>SUM(AA29:AA33)</f>
        <v>82696089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9105913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9105913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107289802</v>
      </c>
      <c r="D40" s="168">
        <f>+D34+D39</f>
        <v>0</v>
      </c>
      <c r="E40" s="72">
        <f t="shared" si="5"/>
        <v>82696089</v>
      </c>
      <c r="F40" s="73">
        <f t="shared" si="5"/>
        <v>82696089</v>
      </c>
      <c r="G40" s="73">
        <f t="shared" si="5"/>
        <v>61065028</v>
      </c>
      <c r="H40" s="73">
        <f t="shared" si="5"/>
        <v>95529259</v>
      </c>
      <c r="I40" s="73">
        <f t="shared" si="5"/>
        <v>53735852</v>
      </c>
      <c r="J40" s="73">
        <f t="shared" si="5"/>
        <v>53735852</v>
      </c>
      <c r="K40" s="73">
        <f t="shared" si="5"/>
        <v>0</v>
      </c>
      <c r="L40" s="73">
        <f t="shared" si="5"/>
        <v>40911235</v>
      </c>
      <c r="M40" s="73">
        <f t="shared" si="5"/>
        <v>32606593</v>
      </c>
      <c r="N40" s="73">
        <f t="shared" si="5"/>
        <v>32606593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32606593</v>
      </c>
      <c r="X40" s="73">
        <f t="shared" si="5"/>
        <v>41348045</v>
      </c>
      <c r="Y40" s="73">
        <f t="shared" si="5"/>
        <v>-8741452</v>
      </c>
      <c r="Z40" s="170">
        <f>+IF(X40&lt;&gt;0,+(Y40/X40)*100,0)</f>
        <v>-21.14114947877221</v>
      </c>
      <c r="AA40" s="74">
        <f>+AA34+AA39</f>
        <v>82696089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1921500414</v>
      </c>
      <c r="D42" s="257">
        <f>+D25-D40</f>
        <v>0</v>
      </c>
      <c r="E42" s="258">
        <f t="shared" si="6"/>
        <v>900438272</v>
      </c>
      <c r="F42" s="259">
        <f t="shared" si="6"/>
        <v>900438272</v>
      </c>
      <c r="G42" s="259">
        <f t="shared" si="6"/>
        <v>1052264177</v>
      </c>
      <c r="H42" s="259">
        <f t="shared" si="6"/>
        <v>1030768971</v>
      </c>
      <c r="I42" s="259">
        <f t="shared" si="6"/>
        <v>2115182547</v>
      </c>
      <c r="J42" s="259">
        <f t="shared" si="6"/>
        <v>2115182547</v>
      </c>
      <c r="K42" s="259">
        <f t="shared" si="6"/>
        <v>0</v>
      </c>
      <c r="L42" s="259">
        <f t="shared" si="6"/>
        <v>1420946042</v>
      </c>
      <c r="M42" s="259">
        <f t="shared" si="6"/>
        <v>1489920279</v>
      </c>
      <c r="N42" s="259">
        <f t="shared" si="6"/>
        <v>1489920279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1489920279</v>
      </c>
      <c r="X42" s="259">
        <f t="shared" si="6"/>
        <v>450219137</v>
      </c>
      <c r="Y42" s="259">
        <f t="shared" si="6"/>
        <v>1039701142</v>
      </c>
      <c r="Z42" s="260">
        <f>+IF(X42&lt;&gt;0,+(Y42/X42)*100,0)</f>
        <v>230.93224089228355</v>
      </c>
      <c r="AA42" s="261">
        <f>+AA25-AA40</f>
        <v>900438272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1482675829</v>
      </c>
      <c r="D45" s="155"/>
      <c r="E45" s="59">
        <v>462219967</v>
      </c>
      <c r="F45" s="60">
        <v>462219967</v>
      </c>
      <c r="G45" s="60">
        <v>119878017</v>
      </c>
      <c r="H45" s="60">
        <v>593698596</v>
      </c>
      <c r="I45" s="60">
        <v>2115182547</v>
      </c>
      <c r="J45" s="60">
        <v>2115182547</v>
      </c>
      <c r="K45" s="60"/>
      <c r="L45" s="60">
        <v>1420946042</v>
      </c>
      <c r="M45" s="60">
        <v>1489920279</v>
      </c>
      <c r="N45" s="60">
        <v>1489920279</v>
      </c>
      <c r="O45" s="60"/>
      <c r="P45" s="60"/>
      <c r="Q45" s="60"/>
      <c r="R45" s="60"/>
      <c r="S45" s="60"/>
      <c r="T45" s="60"/>
      <c r="U45" s="60"/>
      <c r="V45" s="60"/>
      <c r="W45" s="60">
        <v>1489920279</v>
      </c>
      <c r="X45" s="60">
        <v>231109984</v>
      </c>
      <c r="Y45" s="60">
        <v>1258810295</v>
      </c>
      <c r="Z45" s="139">
        <v>544.68</v>
      </c>
      <c r="AA45" s="62">
        <v>462219967</v>
      </c>
    </row>
    <row r="46" spans="1:27" ht="12.75">
      <c r="A46" s="249" t="s">
        <v>171</v>
      </c>
      <c r="B46" s="182"/>
      <c r="C46" s="155">
        <v>438824585</v>
      </c>
      <c r="D46" s="155"/>
      <c r="E46" s="59">
        <v>438218305</v>
      </c>
      <c r="F46" s="60">
        <v>438218305</v>
      </c>
      <c r="G46" s="60">
        <v>932386160</v>
      </c>
      <c r="H46" s="60">
        <v>437070375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219109153</v>
      </c>
      <c r="Y46" s="60">
        <v>-219109153</v>
      </c>
      <c r="Z46" s="139">
        <v>-100</v>
      </c>
      <c r="AA46" s="62">
        <v>438218305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1921500414</v>
      </c>
      <c r="D48" s="217">
        <f>SUM(D45:D47)</f>
        <v>0</v>
      </c>
      <c r="E48" s="264">
        <f t="shared" si="7"/>
        <v>900438272</v>
      </c>
      <c r="F48" s="219">
        <f t="shared" si="7"/>
        <v>900438272</v>
      </c>
      <c r="G48" s="219">
        <f t="shared" si="7"/>
        <v>1052264177</v>
      </c>
      <c r="H48" s="219">
        <f t="shared" si="7"/>
        <v>1030768971</v>
      </c>
      <c r="I48" s="219">
        <f t="shared" si="7"/>
        <v>2115182547</v>
      </c>
      <c r="J48" s="219">
        <f t="shared" si="7"/>
        <v>2115182547</v>
      </c>
      <c r="K48" s="219">
        <f t="shared" si="7"/>
        <v>0</v>
      </c>
      <c r="L48" s="219">
        <f t="shared" si="7"/>
        <v>1420946042</v>
      </c>
      <c r="M48" s="219">
        <f t="shared" si="7"/>
        <v>1489920279</v>
      </c>
      <c r="N48" s="219">
        <f t="shared" si="7"/>
        <v>1489920279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1489920279</v>
      </c>
      <c r="X48" s="219">
        <f t="shared" si="7"/>
        <v>450219137</v>
      </c>
      <c r="Y48" s="219">
        <f t="shared" si="7"/>
        <v>1039701142</v>
      </c>
      <c r="Z48" s="265">
        <f>+IF(X48&lt;&gt;0,+(Y48/X48)*100,0)</f>
        <v>230.93224089228355</v>
      </c>
      <c r="AA48" s="232">
        <f>SUM(AA45:AA47)</f>
        <v>900438272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7759963</v>
      </c>
      <c r="D6" s="155"/>
      <c r="E6" s="59">
        <v>9999996</v>
      </c>
      <c r="F6" s="60">
        <v>9999996</v>
      </c>
      <c r="G6" s="60"/>
      <c r="H6" s="60"/>
      <c r="I6" s="60">
        <v>4852318</v>
      </c>
      <c r="J6" s="60">
        <v>4852318</v>
      </c>
      <c r="K6" s="60">
        <v>1120126</v>
      </c>
      <c r="L6" s="60">
        <v>643808</v>
      </c>
      <c r="M6" s="60">
        <v>4690000</v>
      </c>
      <c r="N6" s="60">
        <v>6453934</v>
      </c>
      <c r="O6" s="60"/>
      <c r="P6" s="60"/>
      <c r="Q6" s="60"/>
      <c r="R6" s="60"/>
      <c r="S6" s="60"/>
      <c r="T6" s="60"/>
      <c r="U6" s="60"/>
      <c r="V6" s="60"/>
      <c r="W6" s="60">
        <v>11306252</v>
      </c>
      <c r="X6" s="60">
        <v>4999998</v>
      </c>
      <c r="Y6" s="60">
        <v>6306254</v>
      </c>
      <c r="Z6" s="140">
        <v>126.13</v>
      </c>
      <c r="AA6" s="62">
        <v>9999996</v>
      </c>
    </row>
    <row r="7" spans="1:27" ht="12.75">
      <c r="A7" s="249" t="s">
        <v>32</v>
      </c>
      <c r="B7" s="182"/>
      <c r="C7" s="155"/>
      <c r="D7" s="155"/>
      <c r="E7" s="59">
        <v>800004</v>
      </c>
      <c r="F7" s="60">
        <v>800004</v>
      </c>
      <c r="G7" s="60"/>
      <c r="H7" s="60"/>
      <c r="I7" s="60">
        <v>689514</v>
      </c>
      <c r="J7" s="60">
        <v>689514</v>
      </c>
      <c r="K7" s="60">
        <v>61599</v>
      </c>
      <c r="L7" s="60">
        <v>34241</v>
      </c>
      <c r="M7" s="60">
        <v>279000</v>
      </c>
      <c r="N7" s="60">
        <v>374840</v>
      </c>
      <c r="O7" s="60"/>
      <c r="P7" s="60"/>
      <c r="Q7" s="60"/>
      <c r="R7" s="60"/>
      <c r="S7" s="60"/>
      <c r="T7" s="60"/>
      <c r="U7" s="60"/>
      <c r="V7" s="60"/>
      <c r="W7" s="60">
        <v>1064354</v>
      </c>
      <c r="X7" s="60">
        <v>400002</v>
      </c>
      <c r="Y7" s="60">
        <v>664352</v>
      </c>
      <c r="Z7" s="140">
        <v>166.09</v>
      </c>
      <c r="AA7" s="62">
        <v>800004</v>
      </c>
    </row>
    <row r="8" spans="1:27" ht="12.75">
      <c r="A8" s="249" t="s">
        <v>178</v>
      </c>
      <c r="B8" s="182"/>
      <c r="C8" s="155">
        <v>2126532</v>
      </c>
      <c r="D8" s="155"/>
      <c r="E8" s="59">
        <v>7712472</v>
      </c>
      <c r="F8" s="60">
        <v>7712472</v>
      </c>
      <c r="G8" s="60">
        <v>561596</v>
      </c>
      <c r="H8" s="60">
        <v>609313</v>
      </c>
      <c r="I8" s="60">
        <v>512162</v>
      </c>
      <c r="J8" s="60">
        <v>1683071</v>
      </c>
      <c r="K8" s="60">
        <v>536858</v>
      </c>
      <c r="L8" s="60">
        <v>662018</v>
      </c>
      <c r="M8" s="60">
        <v>575800</v>
      </c>
      <c r="N8" s="60">
        <v>1774676</v>
      </c>
      <c r="O8" s="60"/>
      <c r="P8" s="60"/>
      <c r="Q8" s="60"/>
      <c r="R8" s="60"/>
      <c r="S8" s="60"/>
      <c r="T8" s="60"/>
      <c r="U8" s="60"/>
      <c r="V8" s="60"/>
      <c r="W8" s="60">
        <v>3457747</v>
      </c>
      <c r="X8" s="60">
        <v>3856236</v>
      </c>
      <c r="Y8" s="60">
        <v>-398489</v>
      </c>
      <c r="Z8" s="140">
        <v>-10.33</v>
      </c>
      <c r="AA8" s="62">
        <v>7712472</v>
      </c>
    </row>
    <row r="9" spans="1:27" ht="12.75">
      <c r="A9" s="249" t="s">
        <v>179</v>
      </c>
      <c r="B9" s="182"/>
      <c r="C9" s="155">
        <v>258810956</v>
      </c>
      <c r="D9" s="155"/>
      <c r="E9" s="59">
        <v>238284000</v>
      </c>
      <c r="F9" s="60">
        <v>238284000</v>
      </c>
      <c r="G9" s="60">
        <v>97653000</v>
      </c>
      <c r="H9" s="60">
        <v>2028000</v>
      </c>
      <c r="I9" s="60"/>
      <c r="J9" s="60">
        <v>99681000</v>
      </c>
      <c r="K9" s="60"/>
      <c r="L9" s="60"/>
      <c r="M9" s="60">
        <v>70926000</v>
      </c>
      <c r="N9" s="60">
        <v>70926000</v>
      </c>
      <c r="O9" s="60"/>
      <c r="P9" s="60"/>
      <c r="Q9" s="60"/>
      <c r="R9" s="60"/>
      <c r="S9" s="60"/>
      <c r="T9" s="60"/>
      <c r="U9" s="60"/>
      <c r="V9" s="60"/>
      <c r="W9" s="60">
        <v>170607000</v>
      </c>
      <c r="X9" s="60">
        <v>119142000</v>
      </c>
      <c r="Y9" s="60">
        <v>51465000</v>
      </c>
      <c r="Z9" s="140">
        <v>43.2</v>
      </c>
      <c r="AA9" s="62">
        <v>238284000</v>
      </c>
    </row>
    <row r="10" spans="1:27" ht="12.75">
      <c r="A10" s="249" t="s">
        <v>180</v>
      </c>
      <c r="B10" s="182"/>
      <c r="C10" s="155">
        <v>18175365</v>
      </c>
      <c r="D10" s="155"/>
      <c r="E10" s="59">
        <v>71584403</v>
      </c>
      <c r="F10" s="60">
        <v>71584403</v>
      </c>
      <c r="G10" s="60"/>
      <c r="H10" s="60">
        <v>20000000</v>
      </c>
      <c r="I10" s="60"/>
      <c r="J10" s="60">
        <v>20000000</v>
      </c>
      <c r="K10" s="60">
        <v>4000000</v>
      </c>
      <c r="L10" s="60"/>
      <c r="M10" s="60"/>
      <c r="N10" s="60">
        <v>4000000</v>
      </c>
      <c r="O10" s="60"/>
      <c r="P10" s="60"/>
      <c r="Q10" s="60"/>
      <c r="R10" s="60"/>
      <c r="S10" s="60"/>
      <c r="T10" s="60"/>
      <c r="U10" s="60"/>
      <c r="V10" s="60"/>
      <c r="W10" s="60">
        <v>24000000</v>
      </c>
      <c r="X10" s="60"/>
      <c r="Y10" s="60">
        <v>24000000</v>
      </c>
      <c r="Z10" s="140"/>
      <c r="AA10" s="62">
        <v>71584403</v>
      </c>
    </row>
    <row r="11" spans="1:27" ht="12.75">
      <c r="A11" s="249" t="s">
        <v>181</v>
      </c>
      <c r="B11" s="182"/>
      <c r="C11" s="155">
        <v>3585521</v>
      </c>
      <c r="D11" s="155"/>
      <c r="E11" s="59">
        <v>2499996</v>
      </c>
      <c r="F11" s="60">
        <v>2499996</v>
      </c>
      <c r="G11" s="60">
        <v>507712</v>
      </c>
      <c r="H11" s="60">
        <v>643967</v>
      </c>
      <c r="I11" s="60">
        <v>545685</v>
      </c>
      <c r="J11" s="60">
        <v>1697364</v>
      </c>
      <c r="K11" s="60">
        <v>392329</v>
      </c>
      <c r="L11" s="60">
        <v>241234</v>
      </c>
      <c r="M11" s="60">
        <v>450712</v>
      </c>
      <c r="N11" s="60">
        <v>1084275</v>
      </c>
      <c r="O11" s="60"/>
      <c r="P11" s="60"/>
      <c r="Q11" s="60"/>
      <c r="R11" s="60"/>
      <c r="S11" s="60"/>
      <c r="T11" s="60"/>
      <c r="U11" s="60"/>
      <c r="V11" s="60"/>
      <c r="W11" s="60">
        <v>2781639</v>
      </c>
      <c r="X11" s="60">
        <v>1249998</v>
      </c>
      <c r="Y11" s="60">
        <v>1531641</v>
      </c>
      <c r="Z11" s="140">
        <v>122.53</v>
      </c>
      <c r="AA11" s="62">
        <v>2499996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-252907066</v>
      </c>
      <c r="D14" s="155"/>
      <c r="E14" s="59">
        <v>-270761148</v>
      </c>
      <c r="F14" s="60">
        <v>-270761148</v>
      </c>
      <c r="G14" s="60">
        <v>-20729018</v>
      </c>
      <c r="H14" s="60">
        <v>-21741031</v>
      </c>
      <c r="I14" s="60">
        <v>-29648275</v>
      </c>
      <c r="J14" s="60">
        <v>-72118324</v>
      </c>
      <c r="K14" s="60">
        <v>-21350047</v>
      </c>
      <c r="L14" s="60">
        <v>-19753765</v>
      </c>
      <c r="M14" s="60">
        <v>-30609203</v>
      </c>
      <c r="N14" s="60">
        <v>-71713015</v>
      </c>
      <c r="O14" s="60"/>
      <c r="P14" s="60"/>
      <c r="Q14" s="60"/>
      <c r="R14" s="60"/>
      <c r="S14" s="60"/>
      <c r="T14" s="60"/>
      <c r="U14" s="60"/>
      <c r="V14" s="60"/>
      <c r="W14" s="60">
        <v>-143831339</v>
      </c>
      <c r="X14" s="60">
        <v>-135380574</v>
      </c>
      <c r="Y14" s="60">
        <v>-8450765</v>
      </c>
      <c r="Z14" s="140">
        <v>6.24</v>
      </c>
      <c r="AA14" s="62">
        <v>-270761148</v>
      </c>
    </row>
    <row r="15" spans="1:27" ht="12.75">
      <c r="A15" s="249" t="s">
        <v>40</v>
      </c>
      <c r="B15" s="182"/>
      <c r="C15" s="155">
        <v>-2008833</v>
      </c>
      <c r="D15" s="155"/>
      <c r="E15" s="59">
        <v>-30000</v>
      </c>
      <c r="F15" s="60">
        <v>-30000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-15000</v>
      </c>
      <c r="Y15" s="60">
        <v>15000</v>
      </c>
      <c r="Z15" s="140">
        <v>-100</v>
      </c>
      <c r="AA15" s="62">
        <v>-30000</v>
      </c>
    </row>
    <row r="16" spans="1:27" ht="12.75">
      <c r="A16" s="249" t="s">
        <v>42</v>
      </c>
      <c r="B16" s="182"/>
      <c r="C16" s="155"/>
      <c r="D16" s="155"/>
      <c r="E16" s="59">
        <v>-12000000</v>
      </c>
      <c r="F16" s="60">
        <v>-12000000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-6000000</v>
      </c>
      <c r="Y16" s="60">
        <v>6000000</v>
      </c>
      <c r="Z16" s="140">
        <v>-100</v>
      </c>
      <c r="AA16" s="62">
        <v>-12000000</v>
      </c>
    </row>
    <row r="17" spans="1:27" ht="12.75">
      <c r="A17" s="250" t="s">
        <v>185</v>
      </c>
      <c r="B17" s="251"/>
      <c r="C17" s="168">
        <f aca="true" t="shared" si="0" ref="C17:Y17">SUM(C6:C16)</f>
        <v>35542438</v>
      </c>
      <c r="D17" s="168">
        <f t="shared" si="0"/>
        <v>0</v>
      </c>
      <c r="E17" s="72">
        <f t="shared" si="0"/>
        <v>48089723</v>
      </c>
      <c r="F17" s="73">
        <f t="shared" si="0"/>
        <v>48089723</v>
      </c>
      <c r="G17" s="73">
        <f t="shared" si="0"/>
        <v>77993290</v>
      </c>
      <c r="H17" s="73">
        <f t="shared" si="0"/>
        <v>1540249</v>
      </c>
      <c r="I17" s="73">
        <f t="shared" si="0"/>
        <v>-23048596</v>
      </c>
      <c r="J17" s="73">
        <f t="shared" si="0"/>
        <v>56484943</v>
      </c>
      <c r="K17" s="73">
        <f t="shared" si="0"/>
        <v>-15239135</v>
      </c>
      <c r="L17" s="73">
        <f t="shared" si="0"/>
        <v>-18172464</v>
      </c>
      <c r="M17" s="73">
        <f t="shared" si="0"/>
        <v>46312309</v>
      </c>
      <c r="N17" s="73">
        <f t="shared" si="0"/>
        <v>12900710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69385653</v>
      </c>
      <c r="X17" s="73">
        <f t="shared" si="0"/>
        <v>-11747340</v>
      </c>
      <c r="Y17" s="73">
        <f t="shared" si="0"/>
        <v>81132993</v>
      </c>
      <c r="Z17" s="170">
        <f>+IF(X17&lt;&gt;0,+(Y17/X17)*100,0)</f>
        <v>-690.6499088304246</v>
      </c>
      <c r="AA17" s="74">
        <f>SUM(AA6:AA16)</f>
        <v>48089723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205438</v>
      </c>
      <c r="D21" s="155"/>
      <c r="E21" s="59">
        <v>249996</v>
      </c>
      <c r="F21" s="60">
        <v>249996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124998</v>
      </c>
      <c r="Y21" s="159">
        <v>-124998</v>
      </c>
      <c r="Z21" s="141">
        <v>-100</v>
      </c>
      <c r="AA21" s="225">
        <v>249996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-18175365</v>
      </c>
      <c r="D26" s="155"/>
      <c r="E26" s="59">
        <v>-71584403</v>
      </c>
      <c r="F26" s="60">
        <v>-71584403</v>
      </c>
      <c r="G26" s="60">
        <v>-40517</v>
      </c>
      <c r="H26" s="60">
        <v>-3389875</v>
      </c>
      <c r="I26" s="60">
        <v>-3204559</v>
      </c>
      <c r="J26" s="60">
        <v>-6634951</v>
      </c>
      <c r="K26" s="60">
        <v>-7765224</v>
      </c>
      <c r="L26" s="60">
        <v>-6784000</v>
      </c>
      <c r="M26" s="60">
        <v>-8006810</v>
      </c>
      <c r="N26" s="60">
        <v>-22556034</v>
      </c>
      <c r="O26" s="60"/>
      <c r="P26" s="60"/>
      <c r="Q26" s="60"/>
      <c r="R26" s="60"/>
      <c r="S26" s="60"/>
      <c r="T26" s="60"/>
      <c r="U26" s="60"/>
      <c r="V26" s="60"/>
      <c r="W26" s="60">
        <v>-29190985</v>
      </c>
      <c r="X26" s="60"/>
      <c r="Y26" s="60">
        <v>-29190985</v>
      </c>
      <c r="Z26" s="140"/>
      <c r="AA26" s="62">
        <v>-71584403</v>
      </c>
    </row>
    <row r="27" spans="1:27" ht="12.75">
      <c r="A27" s="250" t="s">
        <v>192</v>
      </c>
      <c r="B27" s="251"/>
      <c r="C27" s="168">
        <f aca="true" t="shared" si="1" ref="C27:Y27">SUM(C21:C26)</f>
        <v>-17969927</v>
      </c>
      <c r="D27" s="168">
        <f>SUM(D21:D26)</f>
        <v>0</v>
      </c>
      <c r="E27" s="72">
        <f t="shared" si="1"/>
        <v>-71334407</v>
      </c>
      <c r="F27" s="73">
        <f t="shared" si="1"/>
        <v>-71334407</v>
      </c>
      <c r="G27" s="73">
        <f t="shared" si="1"/>
        <v>-40517</v>
      </c>
      <c r="H27" s="73">
        <f t="shared" si="1"/>
        <v>-3389875</v>
      </c>
      <c r="I27" s="73">
        <f t="shared" si="1"/>
        <v>-3204559</v>
      </c>
      <c r="J27" s="73">
        <f t="shared" si="1"/>
        <v>-6634951</v>
      </c>
      <c r="K27" s="73">
        <f t="shared" si="1"/>
        <v>-7765224</v>
      </c>
      <c r="L27" s="73">
        <f t="shared" si="1"/>
        <v>-6784000</v>
      </c>
      <c r="M27" s="73">
        <f t="shared" si="1"/>
        <v>-8006810</v>
      </c>
      <c r="N27" s="73">
        <f t="shared" si="1"/>
        <v>-22556034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-29190985</v>
      </c>
      <c r="X27" s="73">
        <f t="shared" si="1"/>
        <v>124998</v>
      </c>
      <c r="Y27" s="73">
        <f t="shared" si="1"/>
        <v>-29315983</v>
      </c>
      <c r="Z27" s="170">
        <f>+IF(X27&lt;&gt;0,+(Y27/X27)*100,0)</f>
        <v>-23453.161650586408</v>
      </c>
      <c r="AA27" s="74">
        <f>SUM(AA21:AA26)</f>
        <v>-71334407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-97313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-97313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17475198</v>
      </c>
      <c r="D38" s="153">
        <f>+D17+D27+D36</f>
        <v>0</v>
      </c>
      <c r="E38" s="99">
        <f t="shared" si="3"/>
        <v>-23244684</v>
      </c>
      <c r="F38" s="100">
        <f t="shared" si="3"/>
        <v>-23244684</v>
      </c>
      <c r="G38" s="100">
        <f t="shared" si="3"/>
        <v>77952773</v>
      </c>
      <c r="H38" s="100">
        <f t="shared" si="3"/>
        <v>-1849626</v>
      </c>
      <c r="I38" s="100">
        <f t="shared" si="3"/>
        <v>-26253155</v>
      </c>
      <c r="J38" s="100">
        <f t="shared" si="3"/>
        <v>49849992</v>
      </c>
      <c r="K38" s="100">
        <f t="shared" si="3"/>
        <v>-23004359</v>
      </c>
      <c r="L38" s="100">
        <f t="shared" si="3"/>
        <v>-24956464</v>
      </c>
      <c r="M38" s="100">
        <f t="shared" si="3"/>
        <v>38305499</v>
      </c>
      <c r="N38" s="100">
        <f t="shared" si="3"/>
        <v>-9655324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40194668</v>
      </c>
      <c r="X38" s="100">
        <f t="shared" si="3"/>
        <v>-11622342</v>
      </c>
      <c r="Y38" s="100">
        <f t="shared" si="3"/>
        <v>51817010</v>
      </c>
      <c r="Z38" s="137">
        <f>+IF(X38&lt;&gt;0,+(Y38/X38)*100,0)</f>
        <v>-445.83965951096604</v>
      </c>
      <c r="AA38" s="102">
        <f>+AA17+AA27+AA36</f>
        <v>-23244684</v>
      </c>
    </row>
    <row r="39" spans="1:27" ht="12.75">
      <c r="A39" s="249" t="s">
        <v>200</v>
      </c>
      <c r="B39" s="182"/>
      <c r="C39" s="153">
        <v>10206746</v>
      </c>
      <c r="D39" s="153"/>
      <c r="E39" s="99"/>
      <c r="F39" s="100"/>
      <c r="G39" s="100">
        <v>22791419</v>
      </c>
      <c r="H39" s="100">
        <v>100744192</v>
      </c>
      <c r="I39" s="100">
        <v>98894566</v>
      </c>
      <c r="J39" s="100">
        <v>22791419</v>
      </c>
      <c r="K39" s="100">
        <v>72641411</v>
      </c>
      <c r="L39" s="100">
        <v>49637052</v>
      </c>
      <c r="M39" s="100">
        <v>24680588</v>
      </c>
      <c r="N39" s="100">
        <v>72641411</v>
      </c>
      <c r="O39" s="100"/>
      <c r="P39" s="100"/>
      <c r="Q39" s="100"/>
      <c r="R39" s="100"/>
      <c r="S39" s="100"/>
      <c r="T39" s="100"/>
      <c r="U39" s="100"/>
      <c r="V39" s="100"/>
      <c r="W39" s="100">
        <v>22791419</v>
      </c>
      <c r="X39" s="100"/>
      <c r="Y39" s="100">
        <v>22791419</v>
      </c>
      <c r="Z39" s="137"/>
      <c r="AA39" s="102"/>
    </row>
    <row r="40" spans="1:27" ht="12.75">
      <c r="A40" s="269" t="s">
        <v>201</v>
      </c>
      <c r="B40" s="256"/>
      <c r="C40" s="257">
        <v>27681944</v>
      </c>
      <c r="D40" s="257"/>
      <c r="E40" s="258">
        <v>-23244684</v>
      </c>
      <c r="F40" s="259">
        <v>-23244684</v>
      </c>
      <c r="G40" s="259">
        <v>100744192</v>
      </c>
      <c r="H40" s="259">
        <v>98894566</v>
      </c>
      <c r="I40" s="259">
        <v>72641411</v>
      </c>
      <c r="J40" s="259">
        <v>72641411</v>
      </c>
      <c r="K40" s="259">
        <v>49637052</v>
      </c>
      <c r="L40" s="259">
        <v>24680588</v>
      </c>
      <c r="M40" s="259">
        <v>62986087</v>
      </c>
      <c r="N40" s="259">
        <v>62986087</v>
      </c>
      <c r="O40" s="259"/>
      <c r="P40" s="259"/>
      <c r="Q40" s="259"/>
      <c r="R40" s="259"/>
      <c r="S40" s="259"/>
      <c r="T40" s="259"/>
      <c r="U40" s="259"/>
      <c r="V40" s="259"/>
      <c r="W40" s="259">
        <v>62986087</v>
      </c>
      <c r="X40" s="259">
        <v>-11622342</v>
      </c>
      <c r="Y40" s="259">
        <v>74608429</v>
      </c>
      <c r="Z40" s="260">
        <v>-641.94</v>
      </c>
      <c r="AA40" s="261">
        <v>-23244684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18175365</v>
      </c>
      <c r="D5" s="200">
        <f t="shared" si="0"/>
        <v>0</v>
      </c>
      <c r="E5" s="106">
        <f t="shared" si="0"/>
        <v>71584400</v>
      </c>
      <c r="F5" s="106">
        <f t="shared" si="0"/>
        <v>71584400</v>
      </c>
      <c r="G5" s="106">
        <f t="shared" si="0"/>
        <v>40517</v>
      </c>
      <c r="H5" s="106">
        <f t="shared" si="0"/>
        <v>0</v>
      </c>
      <c r="I5" s="106">
        <f t="shared" si="0"/>
        <v>0</v>
      </c>
      <c r="J5" s="106">
        <f t="shared" si="0"/>
        <v>40517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40517</v>
      </c>
      <c r="X5" s="106">
        <f t="shared" si="0"/>
        <v>35792200</v>
      </c>
      <c r="Y5" s="106">
        <f t="shared" si="0"/>
        <v>-35751683</v>
      </c>
      <c r="Z5" s="201">
        <f>+IF(X5&lt;&gt;0,+(Y5/X5)*100,0)</f>
        <v>-99.88679935851945</v>
      </c>
      <c r="AA5" s="199">
        <f>SUM(AA11:AA18)</f>
        <v>71584400</v>
      </c>
    </row>
    <row r="6" spans="1:27" ht="12.75">
      <c r="A6" s="291" t="s">
        <v>206</v>
      </c>
      <c r="B6" s="142"/>
      <c r="C6" s="62">
        <v>17299511</v>
      </c>
      <c r="D6" s="156"/>
      <c r="E6" s="60">
        <v>39080778</v>
      </c>
      <c r="F6" s="60">
        <v>39080778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19540389</v>
      </c>
      <c r="Y6" s="60">
        <v>-19540389</v>
      </c>
      <c r="Z6" s="140">
        <v>-100</v>
      </c>
      <c r="AA6" s="155">
        <v>39080778</v>
      </c>
    </row>
    <row r="7" spans="1:27" ht="12.75">
      <c r="A7" s="291" t="s">
        <v>207</v>
      </c>
      <c r="B7" s="142"/>
      <c r="C7" s="62"/>
      <c r="D7" s="156"/>
      <c r="E7" s="60">
        <v>11140000</v>
      </c>
      <c r="F7" s="60">
        <v>11140000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5570000</v>
      </c>
      <c r="Y7" s="60">
        <v>-5570000</v>
      </c>
      <c r="Z7" s="140">
        <v>-100</v>
      </c>
      <c r="AA7" s="155">
        <v>11140000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17299511</v>
      </c>
      <c r="D11" s="294">
        <f t="shared" si="1"/>
        <v>0</v>
      </c>
      <c r="E11" s="295">
        <f t="shared" si="1"/>
        <v>50220778</v>
      </c>
      <c r="F11" s="295">
        <f t="shared" si="1"/>
        <v>50220778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25110389</v>
      </c>
      <c r="Y11" s="295">
        <f t="shared" si="1"/>
        <v>-25110389</v>
      </c>
      <c r="Z11" s="296">
        <f>+IF(X11&lt;&gt;0,+(Y11/X11)*100,0)</f>
        <v>-100</v>
      </c>
      <c r="AA11" s="297">
        <f>SUM(AA6:AA10)</f>
        <v>50220778</v>
      </c>
    </row>
    <row r="12" spans="1:27" ht="12.75">
      <c r="A12" s="298" t="s">
        <v>212</v>
      </c>
      <c r="B12" s="136"/>
      <c r="C12" s="62"/>
      <c r="D12" s="156"/>
      <c r="E12" s="60">
        <v>19204108</v>
      </c>
      <c r="F12" s="60">
        <v>19204108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9602054</v>
      </c>
      <c r="Y12" s="60">
        <v>-9602054</v>
      </c>
      <c r="Z12" s="140">
        <v>-100</v>
      </c>
      <c r="AA12" s="155">
        <v>19204108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875854</v>
      </c>
      <c r="D15" s="156"/>
      <c r="E15" s="60">
        <v>2159514</v>
      </c>
      <c r="F15" s="60">
        <v>2159514</v>
      </c>
      <c r="G15" s="60">
        <v>40517</v>
      </c>
      <c r="H15" s="60"/>
      <c r="I15" s="60"/>
      <c r="J15" s="60">
        <v>40517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40517</v>
      </c>
      <c r="X15" s="60">
        <v>1079757</v>
      </c>
      <c r="Y15" s="60">
        <v>-1039240</v>
      </c>
      <c r="Z15" s="140">
        <v>-96.25</v>
      </c>
      <c r="AA15" s="155">
        <v>2159514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183410</v>
      </c>
      <c r="M20" s="100">
        <f t="shared" si="2"/>
        <v>0</v>
      </c>
      <c r="N20" s="100">
        <f t="shared" si="2"/>
        <v>183410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183410</v>
      </c>
      <c r="X20" s="100">
        <f t="shared" si="2"/>
        <v>0</v>
      </c>
      <c r="Y20" s="100">
        <f t="shared" si="2"/>
        <v>183410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>
        <v>183410</v>
      </c>
      <c r="M30" s="60"/>
      <c r="N30" s="60">
        <v>183410</v>
      </c>
      <c r="O30" s="60"/>
      <c r="P30" s="60"/>
      <c r="Q30" s="60"/>
      <c r="R30" s="60"/>
      <c r="S30" s="60"/>
      <c r="T30" s="60"/>
      <c r="U30" s="60"/>
      <c r="V30" s="60"/>
      <c r="W30" s="60">
        <v>183410</v>
      </c>
      <c r="X30" s="60"/>
      <c r="Y30" s="60">
        <v>183410</v>
      </c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17299511</v>
      </c>
      <c r="D36" s="156">
        <f t="shared" si="4"/>
        <v>0</v>
      </c>
      <c r="E36" s="60">
        <f t="shared" si="4"/>
        <v>39080778</v>
      </c>
      <c r="F36" s="60">
        <f t="shared" si="4"/>
        <v>39080778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19540389</v>
      </c>
      <c r="Y36" s="60">
        <f t="shared" si="4"/>
        <v>-19540389</v>
      </c>
      <c r="Z36" s="140">
        <f aca="true" t="shared" si="5" ref="Z36:Z49">+IF(X36&lt;&gt;0,+(Y36/X36)*100,0)</f>
        <v>-100</v>
      </c>
      <c r="AA36" s="155">
        <f>AA6+AA21</f>
        <v>39080778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11140000</v>
      </c>
      <c r="F37" s="60">
        <f t="shared" si="4"/>
        <v>11140000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5570000</v>
      </c>
      <c r="Y37" s="60">
        <f t="shared" si="4"/>
        <v>-5570000</v>
      </c>
      <c r="Z37" s="140">
        <f t="shared" si="5"/>
        <v>-100</v>
      </c>
      <c r="AA37" s="155">
        <f>AA7+AA22</f>
        <v>11140000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17299511</v>
      </c>
      <c r="D41" s="294">
        <f t="shared" si="6"/>
        <v>0</v>
      </c>
      <c r="E41" s="295">
        <f t="shared" si="6"/>
        <v>50220778</v>
      </c>
      <c r="F41" s="295">
        <f t="shared" si="6"/>
        <v>50220778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25110389</v>
      </c>
      <c r="Y41" s="295">
        <f t="shared" si="6"/>
        <v>-25110389</v>
      </c>
      <c r="Z41" s="296">
        <f t="shared" si="5"/>
        <v>-100</v>
      </c>
      <c r="AA41" s="297">
        <f>SUM(AA36:AA40)</f>
        <v>50220778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19204108</v>
      </c>
      <c r="F42" s="54">
        <f t="shared" si="7"/>
        <v>19204108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9602054</v>
      </c>
      <c r="Y42" s="54">
        <f t="shared" si="7"/>
        <v>-9602054</v>
      </c>
      <c r="Z42" s="184">
        <f t="shared" si="5"/>
        <v>-100</v>
      </c>
      <c r="AA42" s="130">
        <f aca="true" t="shared" si="8" ref="AA42:AA48">AA12+AA27</f>
        <v>19204108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875854</v>
      </c>
      <c r="D45" s="129">
        <f t="shared" si="7"/>
        <v>0</v>
      </c>
      <c r="E45" s="54">
        <f t="shared" si="7"/>
        <v>2159514</v>
      </c>
      <c r="F45" s="54">
        <f t="shared" si="7"/>
        <v>2159514</v>
      </c>
      <c r="G45" s="54">
        <f t="shared" si="7"/>
        <v>40517</v>
      </c>
      <c r="H45" s="54">
        <f t="shared" si="7"/>
        <v>0</v>
      </c>
      <c r="I45" s="54">
        <f t="shared" si="7"/>
        <v>0</v>
      </c>
      <c r="J45" s="54">
        <f t="shared" si="7"/>
        <v>40517</v>
      </c>
      <c r="K45" s="54">
        <f t="shared" si="7"/>
        <v>0</v>
      </c>
      <c r="L45" s="54">
        <f t="shared" si="7"/>
        <v>183410</v>
      </c>
      <c r="M45" s="54">
        <f t="shared" si="7"/>
        <v>0</v>
      </c>
      <c r="N45" s="54">
        <f t="shared" si="7"/>
        <v>183410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223927</v>
      </c>
      <c r="X45" s="54">
        <f t="shared" si="7"/>
        <v>1079757</v>
      </c>
      <c r="Y45" s="54">
        <f t="shared" si="7"/>
        <v>-855830</v>
      </c>
      <c r="Z45" s="184">
        <f t="shared" si="5"/>
        <v>-79.26135232279114</v>
      </c>
      <c r="AA45" s="130">
        <f t="shared" si="8"/>
        <v>2159514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18175365</v>
      </c>
      <c r="D49" s="218">
        <f t="shared" si="9"/>
        <v>0</v>
      </c>
      <c r="E49" s="220">
        <f t="shared" si="9"/>
        <v>71584400</v>
      </c>
      <c r="F49" s="220">
        <f t="shared" si="9"/>
        <v>71584400</v>
      </c>
      <c r="G49" s="220">
        <f t="shared" si="9"/>
        <v>40517</v>
      </c>
      <c r="H49" s="220">
        <f t="shared" si="9"/>
        <v>0</v>
      </c>
      <c r="I49" s="220">
        <f t="shared" si="9"/>
        <v>0</v>
      </c>
      <c r="J49" s="220">
        <f t="shared" si="9"/>
        <v>40517</v>
      </c>
      <c r="K49" s="220">
        <f t="shared" si="9"/>
        <v>0</v>
      </c>
      <c r="L49" s="220">
        <f t="shared" si="9"/>
        <v>183410</v>
      </c>
      <c r="M49" s="220">
        <f t="shared" si="9"/>
        <v>0</v>
      </c>
      <c r="N49" s="220">
        <f t="shared" si="9"/>
        <v>183410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223927</v>
      </c>
      <c r="X49" s="220">
        <f t="shared" si="9"/>
        <v>35792200</v>
      </c>
      <c r="Y49" s="220">
        <f t="shared" si="9"/>
        <v>-35568273</v>
      </c>
      <c r="Z49" s="221">
        <f t="shared" si="5"/>
        <v>-99.3743692759875</v>
      </c>
      <c r="AA49" s="222">
        <f>SUM(AA41:AA48)</f>
        <v>71584400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1774426</v>
      </c>
      <c r="F51" s="54">
        <f t="shared" si="10"/>
        <v>1774426</v>
      </c>
      <c r="G51" s="54">
        <f t="shared" si="10"/>
        <v>0</v>
      </c>
      <c r="H51" s="54">
        <f t="shared" si="10"/>
        <v>3389875</v>
      </c>
      <c r="I51" s="54">
        <f t="shared" si="10"/>
        <v>3204559</v>
      </c>
      <c r="J51" s="54">
        <f t="shared" si="10"/>
        <v>6594434</v>
      </c>
      <c r="K51" s="54">
        <f t="shared" si="10"/>
        <v>7765224</v>
      </c>
      <c r="L51" s="54">
        <f t="shared" si="10"/>
        <v>6600615</v>
      </c>
      <c r="M51" s="54">
        <f t="shared" si="10"/>
        <v>8006810</v>
      </c>
      <c r="N51" s="54">
        <f t="shared" si="10"/>
        <v>22372649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28967083</v>
      </c>
      <c r="X51" s="54">
        <f t="shared" si="10"/>
        <v>887213</v>
      </c>
      <c r="Y51" s="54">
        <f t="shared" si="10"/>
        <v>28079870</v>
      </c>
      <c r="Z51" s="184">
        <f>+IF(X51&lt;&gt;0,+(Y51/X51)*100,0)</f>
        <v>3164.9524973146245</v>
      </c>
      <c r="AA51" s="130">
        <f>SUM(AA57:AA61)</f>
        <v>1774426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>
        <v>3389875</v>
      </c>
      <c r="I52" s="60">
        <v>3204559</v>
      </c>
      <c r="J52" s="60">
        <v>6594434</v>
      </c>
      <c r="K52" s="60">
        <v>7765224</v>
      </c>
      <c r="L52" s="60">
        <v>5634855</v>
      </c>
      <c r="M52" s="60">
        <v>6996302</v>
      </c>
      <c r="N52" s="60">
        <v>20396381</v>
      </c>
      <c r="O52" s="60"/>
      <c r="P52" s="60"/>
      <c r="Q52" s="60"/>
      <c r="R52" s="60"/>
      <c r="S52" s="60"/>
      <c r="T52" s="60"/>
      <c r="U52" s="60"/>
      <c r="V52" s="60"/>
      <c r="W52" s="60">
        <v>26990815</v>
      </c>
      <c r="X52" s="60"/>
      <c r="Y52" s="60">
        <v>26990815</v>
      </c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>
        <v>965760</v>
      </c>
      <c r="M53" s="60">
        <v>980924</v>
      </c>
      <c r="N53" s="60">
        <v>1946684</v>
      </c>
      <c r="O53" s="60"/>
      <c r="P53" s="60"/>
      <c r="Q53" s="60"/>
      <c r="R53" s="60"/>
      <c r="S53" s="60"/>
      <c r="T53" s="60"/>
      <c r="U53" s="60"/>
      <c r="V53" s="60"/>
      <c r="W53" s="60">
        <v>1946684</v>
      </c>
      <c r="X53" s="60"/>
      <c r="Y53" s="60">
        <v>1946684</v>
      </c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3389875</v>
      </c>
      <c r="I57" s="295">
        <f t="shared" si="11"/>
        <v>3204559</v>
      </c>
      <c r="J57" s="295">
        <f t="shared" si="11"/>
        <v>6594434</v>
      </c>
      <c r="K57" s="295">
        <f t="shared" si="11"/>
        <v>7765224</v>
      </c>
      <c r="L57" s="295">
        <f t="shared" si="11"/>
        <v>6600615</v>
      </c>
      <c r="M57" s="295">
        <f t="shared" si="11"/>
        <v>7977226</v>
      </c>
      <c r="N57" s="295">
        <f t="shared" si="11"/>
        <v>22343065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28937499</v>
      </c>
      <c r="X57" s="295">
        <f t="shared" si="11"/>
        <v>0</v>
      </c>
      <c r="Y57" s="295">
        <f t="shared" si="11"/>
        <v>28937499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1774426</v>
      </c>
      <c r="F61" s="60">
        <v>1774426</v>
      </c>
      <c r="G61" s="60"/>
      <c r="H61" s="60"/>
      <c r="I61" s="60"/>
      <c r="J61" s="60"/>
      <c r="K61" s="60"/>
      <c r="L61" s="60"/>
      <c r="M61" s="60">
        <v>29584</v>
      </c>
      <c r="N61" s="60">
        <v>29584</v>
      </c>
      <c r="O61" s="60"/>
      <c r="P61" s="60"/>
      <c r="Q61" s="60"/>
      <c r="R61" s="60"/>
      <c r="S61" s="60"/>
      <c r="T61" s="60"/>
      <c r="U61" s="60"/>
      <c r="V61" s="60"/>
      <c r="W61" s="60">
        <v>29584</v>
      </c>
      <c r="X61" s="60">
        <v>887213</v>
      </c>
      <c r="Y61" s="60">
        <v>-857629</v>
      </c>
      <c r="Z61" s="140">
        <v>-96.67</v>
      </c>
      <c r="AA61" s="155">
        <v>1774426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83804</v>
      </c>
      <c r="H66" s="275">
        <v>609</v>
      </c>
      <c r="I66" s="275">
        <v>141486</v>
      </c>
      <c r="J66" s="275">
        <v>225899</v>
      </c>
      <c r="K66" s="275">
        <v>87487</v>
      </c>
      <c r="L66" s="275">
        <v>98632</v>
      </c>
      <c r="M66" s="275">
        <v>30580</v>
      </c>
      <c r="N66" s="275">
        <v>216699</v>
      </c>
      <c r="O66" s="275"/>
      <c r="P66" s="275"/>
      <c r="Q66" s="275"/>
      <c r="R66" s="275"/>
      <c r="S66" s="275"/>
      <c r="T66" s="275"/>
      <c r="U66" s="275"/>
      <c r="V66" s="275"/>
      <c r="W66" s="275">
        <v>442598</v>
      </c>
      <c r="X66" s="275"/>
      <c r="Y66" s="275">
        <v>442598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83804</v>
      </c>
      <c r="H69" s="220">
        <f t="shared" si="12"/>
        <v>609</v>
      </c>
      <c r="I69" s="220">
        <f t="shared" si="12"/>
        <v>141486</v>
      </c>
      <c r="J69" s="220">
        <f t="shared" si="12"/>
        <v>225899</v>
      </c>
      <c r="K69" s="220">
        <f t="shared" si="12"/>
        <v>87487</v>
      </c>
      <c r="L69" s="220">
        <f t="shared" si="12"/>
        <v>98632</v>
      </c>
      <c r="M69" s="220">
        <f t="shared" si="12"/>
        <v>30580</v>
      </c>
      <c r="N69" s="220">
        <f t="shared" si="12"/>
        <v>216699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442598</v>
      </c>
      <c r="X69" s="220">
        <f t="shared" si="12"/>
        <v>0</v>
      </c>
      <c r="Y69" s="220">
        <f t="shared" si="12"/>
        <v>442598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17299511</v>
      </c>
      <c r="D5" s="357">
        <f t="shared" si="0"/>
        <v>0</v>
      </c>
      <c r="E5" s="356">
        <f t="shared" si="0"/>
        <v>50220778</v>
      </c>
      <c r="F5" s="358">
        <f t="shared" si="0"/>
        <v>50220778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25110389</v>
      </c>
      <c r="Y5" s="358">
        <f t="shared" si="0"/>
        <v>-25110389</v>
      </c>
      <c r="Z5" s="359">
        <f>+IF(X5&lt;&gt;0,+(Y5/X5)*100,0)</f>
        <v>-100</v>
      </c>
      <c r="AA5" s="360">
        <f>+AA6+AA8+AA11+AA13+AA15</f>
        <v>50220778</v>
      </c>
    </row>
    <row r="6" spans="1:27" ht="12.75">
      <c r="A6" s="361" t="s">
        <v>206</v>
      </c>
      <c r="B6" s="142"/>
      <c r="C6" s="60">
        <f>+C7</f>
        <v>17299511</v>
      </c>
      <c r="D6" s="340">
        <f aca="true" t="shared" si="1" ref="D6:AA6">+D7</f>
        <v>0</v>
      </c>
      <c r="E6" s="60">
        <f t="shared" si="1"/>
        <v>39080778</v>
      </c>
      <c r="F6" s="59">
        <f t="shared" si="1"/>
        <v>39080778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19540389</v>
      </c>
      <c r="Y6" s="59">
        <f t="shared" si="1"/>
        <v>-19540389</v>
      </c>
      <c r="Z6" s="61">
        <f>+IF(X6&lt;&gt;0,+(Y6/X6)*100,0)</f>
        <v>-100</v>
      </c>
      <c r="AA6" s="62">
        <f t="shared" si="1"/>
        <v>39080778</v>
      </c>
    </row>
    <row r="7" spans="1:27" ht="12.75">
      <c r="A7" s="291" t="s">
        <v>230</v>
      </c>
      <c r="B7" s="142"/>
      <c r="C7" s="60">
        <v>17299511</v>
      </c>
      <c r="D7" s="340"/>
      <c r="E7" s="60">
        <v>39080778</v>
      </c>
      <c r="F7" s="59">
        <v>39080778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19540389</v>
      </c>
      <c r="Y7" s="59">
        <v>-19540389</v>
      </c>
      <c r="Z7" s="61">
        <v>-100</v>
      </c>
      <c r="AA7" s="62">
        <v>39080778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11140000</v>
      </c>
      <c r="F8" s="59">
        <f t="shared" si="2"/>
        <v>11140000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5570000</v>
      </c>
      <c r="Y8" s="59">
        <f t="shared" si="2"/>
        <v>-5570000</v>
      </c>
      <c r="Z8" s="61">
        <f>+IF(X8&lt;&gt;0,+(Y8/X8)*100,0)</f>
        <v>-100</v>
      </c>
      <c r="AA8" s="62">
        <f>SUM(AA9:AA10)</f>
        <v>11140000</v>
      </c>
    </row>
    <row r="9" spans="1:27" ht="12.75">
      <c r="A9" s="291" t="s">
        <v>231</v>
      </c>
      <c r="B9" s="142"/>
      <c r="C9" s="60"/>
      <c r="D9" s="340"/>
      <c r="E9" s="60">
        <v>11140000</v>
      </c>
      <c r="F9" s="59">
        <v>11140000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5570000</v>
      </c>
      <c r="Y9" s="59">
        <v>-5570000</v>
      </c>
      <c r="Z9" s="61">
        <v>-100</v>
      </c>
      <c r="AA9" s="62">
        <v>11140000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19204108</v>
      </c>
      <c r="F22" s="345">
        <f t="shared" si="6"/>
        <v>19204108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9602055</v>
      </c>
      <c r="Y22" s="345">
        <f t="shared" si="6"/>
        <v>-9602055</v>
      </c>
      <c r="Z22" s="336">
        <f>+IF(X22&lt;&gt;0,+(Y22/X22)*100,0)</f>
        <v>-100</v>
      </c>
      <c r="AA22" s="350">
        <f>SUM(AA23:AA32)</f>
        <v>19204108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3217039</v>
      </c>
      <c r="F24" s="59">
        <v>3217039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1608520</v>
      </c>
      <c r="Y24" s="59">
        <v>-1608520</v>
      </c>
      <c r="Z24" s="61">
        <v>-100</v>
      </c>
      <c r="AA24" s="62">
        <v>3217039</v>
      </c>
    </row>
    <row r="25" spans="1:27" ht="12.75">
      <c r="A25" s="361" t="s">
        <v>240</v>
      </c>
      <c r="B25" s="142"/>
      <c r="C25" s="60"/>
      <c r="D25" s="340"/>
      <c r="E25" s="60">
        <v>8596000</v>
      </c>
      <c r="F25" s="59">
        <v>8596000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4298000</v>
      </c>
      <c r="Y25" s="59">
        <v>-4298000</v>
      </c>
      <c r="Z25" s="61">
        <v>-100</v>
      </c>
      <c r="AA25" s="62">
        <v>8596000</v>
      </c>
    </row>
    <row r="26" spans="1:27" ht="12.75">
      <c r="A26" s="361" t="s">
        <v>241</v>
      </c>
      <c r="B26" s="302"/>
      <c r="C26" s="362"/>
      <c r="D26" s="363"/>
      <c r="E26" s="362">
        <v>7391069</v>
      </c>
      <c r="F26" s="364">
        <v>7391069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3695535</v>
      </c>
      <c r="Y26" s="364">
        <v>-3695535</v>
      </c>
      <c r="Z26" s="365">
        <v>-100</v>
      </c>
      <c r="AA26" s="366">
        <v>7391069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875854</v>
      </c>
      <c r="D40" s="344">
        <f t="shared" si="9"/>
        <v>0</v>
      </c>
      <c r="E40" s="343">
        <f t="shared" si="9"/>
        <v>2159514</v>
      </c>
      <c r="F40" s="345">
        <f t="shared" si="9"/>
        <v>2159514</v>
      </c>
      <c r="G40" s="345">
        <f t="shared" si="9"/>
        <v>40517</v>
      </c>
      <c r="H40" s="343">
        <f t="shared" si="9"/>
        <v>0</v>
      </c>
      <c r="I40" s="343">
        <f t="shared" si="9"/>
        <v>0</v>
      </c>
      <c r="J40" s="345">
        <f t="shared" si="9"/>
        <v>40517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40517</v>
      </c>
      <c r="X40" s="343">
        <f t="shared" si="9"/>
        <v>1079757</v>
      </c>
      <c r="Y40" s="345">
        <f t="shared" si="9"/>
        <v>-1039240</v>
      </c>
      <c r="Z40" s="336">
        <f>+IF(X40&lt;&gt;0,+(Y40/X40)*100,0)</f>
        <v>-96.24758163179308</v>
      </c>
      <c r="AA40" s="350">
        <f>SUM(AA41:AA49)</f>
        <v>2159514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180621</v>
      </c>
      <c r="D44" s="368"/>
      <c r="E44" s="54">
        <v>160000</v>
      </c>
      <c r="F44" s="53">
        <v>160000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80000</v>
      </c>
      <c r="Y44" s="53">
        <v>-80000</v>
      </c>
      <c r="Z44" s="94">
        <v>-100</v>
      </c>
      <c r="AA44" s="95">
        <v>160000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695233</v>
      </c>
      <c r="D49" s="368"/>
      <c r="E49" s="54">
        <v>1999514</v>
      </c>
      <c r="F49" s="53">
        <v>1999514</v>
      </c>
      <c r="G49" s="53">
        <v>40517</v>
      </c>
      <c r="H49" s="54"/>
      <c r="I49" s="54"/>
      <c r="J49" s="53">
        <v>40517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40517</v>
      </c>
      <c r="X49" s="54">
        <v>999757</v>
      </c>
      <c r="Y49" s="53">
        <v>-959240</v>
      </c>
      <c r="Z49" s="94">
        <v>-95.95</v>
      </c>
      <c r="AA49" s="95">
        <v>1999514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18175365</v>
      </c>
      <c r="D60" s="346">
        <f t="shared" si="14"/>
        <v>0</v>
      </c>
      <c r="E60" s="219">
        <f t="shared" si="14"/>
        <v>71584400</v>
      </c>
      <c r="F60" s="264">
        <f t="shared" si="14"/>
        <v>71584400</v>
      </c>
      <c r="G60" s="264">
        <f t="shared" si="14"/>
        <v>40517</v>
      </c>
      <c r="H60" s="219">
        <f t="shared" si="14"/>
        <v>0</v>
      </c>
      <c r="I60" s="219">
        <f t="shared" si="14"/>
        <v>0</v>
      </c>
      <c r="J60" s="264">
        <f t="shared" si="14"/>
        <v>40517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40517</v>
      </c>
      <c r="X60" s="219">
        <f t="shared" si="14"/>
        <v>35792201</v>
      </c>
      <c r="Y60" s="264">
        <f t="shared" si="14"/>
        <v>-35751684</v>
      </c>
      <c r="Z60" s="337">
        <f>+IF(X60&lt;&gt;0,+(Y60/X60)*100,0)</f>
        <v>-99.88679936168218</v>
      </c>
      <c r="AA60" s="232">
        <f>+AA57+AA54+AA51+AA40+AA37+AA34+AA22+AA5</f>
        <v>71584400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183410</v>
      </c>
      <c r="M40" s="343">
        <f t="shared" si="9"/>
        <v>0</v>
      </c>
      <c r="N40" s="345">
        <f t="shared" si="9"/>
        <v>183410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183410</v>
      </c>
      <c r="X40" s="343">
        <f t="shared" si="9"/>
        <v>0</v>
      </c>
      <c r="Y40" s="345">
        <f t="shared" si="9"/>
        <v>183410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183410</v>
      </c>
      <c r="M43" s="305"/>
      <c r="N43" s="370">
        <v>183410</v>
      </c>
      <c r="O43" s="370"/>
      <c r="P43" s="305"/>
      <c r="Q43" s="305"/>
      <c r="R43" s="370"/>
      <c r="S43" s="370"/>
      <c r="T43" s="305"/>
      <c r="U43" s="305"/>
      <c r="V43" s="370"/>
      <c r="W43" s="370">
        <v>183410</v>
      </c>
      <c r="X43" s="305"/>
      <c r="Y43" s="370">
        <v>183410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183410</v>
      </c>
      <c r="M60" s="219">
        <f t="shared" si="14"/>
        <v>0</v>
      </c>
      <c r="N60" s="264">
        <f t="shared" si="14"/>
        <v>183410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183410</v>
      </c>
      <c r="X60" s="219">
        <f t="shared" si="14"/>
        <v>0</v>
      </c>
      <c r="Y60" s="264">
        <f t="shared" si="14"/>
        <v>183410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2019-02-04T13:50:44Z</dcterms:created>
  <dcterms:modified xsi:type="dcterms:W3CDTF">2019-02-04T13:50:47Z</dcterms:modified>
  <cp:category/>
  <cp:version/>
  <cp:contentType/>
  <cp:contentStatus/>
</cp:coreProperties>
</file>